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threadedComments/threadedComment1.xml" ContentType="application/vnd.ms-excel.threadedcomment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omments3.xml" ContentType="application/vnd.openxmlformats-officedocument.spreadsheetml.comments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fileSharing readOnlyRecommended="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environmentnswgov-my.sharepoint.com/personal/jan_stevens_epa_nsw_gov_au/Documents/ex/"/>
    </mc:Choice>
  </mc:AlternateContent>
  <xr:revisionPtr revIDLastSave="0" documentId="8_{FDAC9E4E-12BA-4527-AD81-53636870EB24}" xr6:coauthVersionLast="45" xr6:coauthVersionMax="45" xr10:uidLastSave="{00000000-0000-0000-0000-000000000000}"/>
  <bookViews>
    <workbookView xWindow="-120" yWindow="-120" windowWidth="29040" windowHeight="15840" tabRatio="652" activeTab="6" xr2:uid="{00000000-000D-0000-FFFF-FFFF00000000}"/>
  </bookViews>
  <sheets>
    <sheet name="App 1-Services" sheetId="1" r:id="rId1"/>
    <sheet name="App 2-Totals" sheetId="2" r:id="rId2"/>
    <sheet name="App 3-Recycling Rate" sheetId="3" r:id="rId3"/>
    <sheet name="App 4-Recyclables" sheetId="4" r:id="rId4"/>
    <sheet name="App 5-Organics" sheetId="5" r:id="rId5"/>
    <sheet name="App 6-Residual Waste" sheetId="6" r:id="rId6"/>
    <sheet name="App 7-Household and Capita" sheetId="7" r:id="rId7"/>
    <sheet name="App 8-Bin Size and Frequency" sheetId="8" r:id="rId8"/>
    <sheet name="App 8a - Rec Materials Acepted" sheetId="11" r:id="rId9"/>
    <sheet name="App 9-AWT" sheetId="9" r:id="rId10"/>
    <sheet name="App 10-DWMC" sheetId="10" r:id="rId11"/>
  </sheets>
  <externalReferences>
    <externalReference r:id="rId12"/>
  </externalReferences>
  <definedNames>
    <definedName name="_xlnm.Print_Area" localSheetId="10">'App 10-DWMC'!$A$1:$F$132</definedName>
    <definedName name="_xlnm.Print_Area" localSheetId="0">'App 1-Services'!$A$1:$W$135</definedName>
    <definedName name="_xlnm.Print_Area" localSheetId="1">'App 2-Totals'!$A$1:$L$57</definedName>
    <definedName name="_xlnm.Print_Area" localSheetId="2">'App 3-Recycling Rate'!$A$1:$S$140</definedName>
    <definedName name="_xlnm.Print_Area" localSheetId="3">'App 4-Recyclables'!$A$1:$T$162</definedName>
    <definedName name="_xlnm.Print_Area" localSheetId="4">'App 5-Organics'!$A$1:$T$163</definedName>
    <definedName name="_xlnm.Print_Area" localSheetId="5">'App 6-Residual Waste'!$A$1:$U$165</definedName>
    <definedName name="_xlnm.Print_Area" localSheetId="6">'App 7-Household and Capita'!$A$1:$T$142</definedName>
    <definedName name="_xlnm.Print_Area" localSheetId="7">'App 8-Bin Size and Frequency'!$A$1:$T$133</definedName>
    <definedName name="_xlnm.Print_Titles" localSheetId="10">'App 10-DWMC'!$1:$4</definedName>
    <definedName name="_xlnm.Print_Titles" localSheetId="0">'App 1-Services'!$1:$3</definedName>
    <definedName name="_xlnm.Print_Titles" localSheetId="2">'App 3-Recycling Rate'!$1:$5</definedName>
    <definedName name="_xlnm.Print_Titles" localSheetId="3">'App 4-Recyclables'!$1:$4</definedName>
    <definedName name="_xlnm.Print_Titles" localSheetId="4">'App 5-Organics'!$1:$4</definedName>
    <definedName name="_xlnm.Print_Titles" localSheetId="5">'App 6-Residual Waste'!$1:$4</definedName>
    <definedName name="_xlnm.Print_Titles" localSheetId="6">'App 7-Household and Capita'!$1:$4</definedName>
    <definedName name="_xlnm.Print_Titles" localSheetId="7">'App 8-Bin Size and Frequency'!$1:$4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8" i="2" l="1"/>
  <c r="Y135" i="6" l="1"/>
  <c r="AG134" i="7" l="1"/>
  <c r="R156" i="7"/>
  <c r="O156" i="7"/>
  <c r="K156" i="7"/>
  <c r="Y122" i="7"/>
  <c r="Y84" i="7"/>
  <c r="Y36" i="7" l="1"/>
  <c r="B40" i="2" l="1"/>
  <c r="D40" i="2"/>
  <c r="C40" i="2"/>
  <c r="E40" i="2" s="1"/>
  <c r="E41" i="2" s="1"/>
  <c r="G142" i="6"/>
  <c r="U6" i="6"/>
  <c r="U7" i="6"/>
  <c r="U8" i="6"/>
  <c r="U9" i="6"/>
  <c r="U10" i="6"/>
  <c r="U11" i="6"/>
  <c r="U12" i="6"/>
  <c r="U13" i="6"/>
  <c r="U14" i="6"/>
  <c r="U15" i="6"/>
  <c r="U16" i="6"/>
  <c r="U17" i="6"/>
  <c r="U18" i="6"/>
  <c r="U19" i="6"/>
  <c r="U20" i="6"/>
  <c r="U21" i="6"/>
  <c r="U22" i="6"/>
  <c r="U23" i="6"/>
  <c r="U24" i="6"/>
  <c r="U25" i="6"/>
  <c r="U26" i="6"/>
  <c r="U27" i="6"/>
  <c r="U28" i="6"/>
  <c r="U29" i="6"/>
  <c r="U30" i="6"/>
  <c r="U31" i="6"/>
  <c r="U32" i="6"/>
  <c r="U33" i="6"/>
  <c r="U34" i="6"/>
  <c r="U35" i="6"/>
  <c r="U36" i="6"/>
  <c r="U37" i="6"/>
  <c r="U38" i="6"/>
  <c r="U39" i="6"/>
  <c r="U40" i="6"/>
  <c r="U41" i="6"/>
  <c r="U42" i="6"/>
  <c r="U43" i="6"/>
  <c r="U44" i="6"/>
  <c r="U45" i="6"/>
  <c r="U46" i="6"/>
  <c r="U47" i="6"/>
  <c r="U48" i="6"/>
  <c r="U49" i="6"/>
  <c r="U50" i="6"/>
  <c r="U51" i="6"/>
  <c r="U52" i="6"/>
  <c r="U53" i="6"/>
  <c r="U54" i="6"/>
  <c r="U55" i="6"/>
  <c r="U56" i="6"/>
  <c r="U57" i="6"/>
  <c r="U58" i="6"/>
  <c r="U59" i="6"/>
  <c r="U60" i="6"/>
  <c r="U61" i="6"/>
  <c r="U62" i="6"/>
  <c r="U63" i="6"/>
  <c r="U64" i="6"/>
  <c r="U65" i="6"/>
  <c r="U66" i="6"/>
  <c r="U67" i="6"/>
  <c r="U68" i="6"/>
  <c r="U69" i="6"/>
  <c r="U70" i="6"/>
  <c r="U71" i="6"/>
  <c r="U72" i="6"/>
  <c r="U73" i="6"/>
  <c r="U74" i="6"/>
  <c r="U75" i="6"/>
  <c r="U76" i="6"/>
  <c r="U77" i="6"/>
  <c r="U78" i="6"/>
  <c r="U79" i="6"/>
  <c r="U80" i="6"/>
  <c r="U81" i="6"/>
  <c r="U82" i="6"/>
  <c r="U83" i="6"/>
  <c r="U84" i="6"/>
  <c r="U85" i="6"/>
  <c r="U86" i="6"/>
  <c r="U87" i="6"/>
  <c r="U88" i="6"/>
  <c r="U89" i="6"/>
  <c r="U90" i="6"/>
  <c r="U91" i="6"/>
  <c r="U92" i="6"/>
  <c r="U93" i="6"/>
  <c r="U94" i="6"/>
  <c r="U95" i="6"/>
  <c r="U96" i="6"/>
  <c r="U97" i="6"/>
  <c r="U98" i="6"/>
  <c r="U99" i="6"/>
  <c r="U100" i="6"/>
  <c r="U101" i="6"/>
  <c r="U102" i="6"/>
  <c r="U103" i="6"/>
  <c r="U104" i="6"/>
  <c r="U105" i="6"/>
  <c r="U106" i="6"/>
  <c r="U107" i="6"/>
  <c r="U108" i="6"/>
  <c r="U109" i="6"/>
  <c r="U110" i="6"/>
  <c r="U111" i="6"/>
  <c r="U112" i="6"/>
  <c r="U113" i="6"/>
  <c r="U114" i="6"/>
  <c r="U115" i="6"/>
  <c r="U116" i="6"/>
  <c r="U117" i="6"/>
  <c r="U118" i="6"/>
  <c r="U119" i="6"/>
  <c r="U120" i="6"/>
  <c r="U121" i="6"/>
  <c r="U122" i="6"/>
  <c r="U123" i="6"/>
  <c r="U124" i="6"/>
  <c r="U125" i="6"/>
  <c r="U126" i="6"/>
  <c r="U127" i="6"/>
  <c r="U128" i="6"/>
  <c r="U129" i="6"/>
  <c r="U130" i="6"/>
  <c r="U131" i="6"/>
  <c r="U132" i="6"/>
  <c r="U5" i="6"/>
  <c r="N5" i="6"/>
  <c r="N6" i="6"/>
  <c r="N7" i="6"/>
  <c r="N8" i="6"/>
  <c r="N9" i="6"/>
  <c r="N10" i="6"/>
  <c r="N11" i="6"/>
  <c r="N12" i="6"/>
  <c r="N13" i="6"/>
  <c r="N14" i="6"/>
  <c r="N15" i="6"/>
  <c r="N16" i="6"/>
  <c r="N17" i="6"/>
  <c r="N18" i="6"/>
  <c r="N19" i="6"/>
  <c r="N20" i="6"/>
  <c r="N21" i="6"/>
  <c r="N22" i="6"/>
  <c r="N23" i="6"/>
  <c r="N24" i="6"/>
  <c r="N25" i="6"/>
  <c r="N26" i="6"/>
  <c r="N27" i="6"/>
  <c r="N28" i="6"/>
  <c r="N29" i="6"/>
  <c r="N30" i="6"/>
  <c r="N31" i="6"/>
  <c r="N32" i="6"/>
  <c r="N33" i="6"/>
  <c r="N34" i="6"/>
  <c r="N35" i="6"/>
  <c r="N36" i="6"/>
  <c r="N37" i="6"/>
  <c r="N38" i="6"/>
  <c r="N39" i="6"/>
  <c r="N40" i="6"/>
  <c r="N41" i="6"/>
  <c r="N42" i="6"/>
  <c r="N43" i="6"/>
  <c r="N44" i="6"/>
  <c r="N45" i="6"/>
  <c r="N46" i="6"/>
  <c r="N47" i="6"/>
  <c r="N48" i="6"/>
  <c r="N49" i="6"/>
  <c r="N50" i="6"/>
  <c r="N51" i="6"/>
  <c r="N52" i="6"/>
  <c r="N53" i="6"/>
  <c r="N54" i="6"/>
  <c r="N55" i="6"/>
  <c r="N56" i="6"/>
  <c r="N57" i="6"/>
  <c r="N58" i="6"/>
  <c r="N59" i="6"/>
  <c r="N60" i="6"/>
  <c r="N61" i="6"/>
  <c r="N62" i="6"/>
  <c r="N63" i="6"/>
  <c r="N64" i="6"/>
  <c r="N65" i="6"/>
  <c r="N66" i="6"/>
  <c r="N67" i="6"/>
  <c r="N68" i="6"/>
  <c r="N69" i="6"/>
  <c r="N70" i="6"/>
  <c r="N71" i="6"/>
  <c r="N72" i="6"/>
  <c r="N73" i="6"/>
  <c r="N74" i="6"/>
  <c r="N75" i="6"/>
  <c r="N76" i="6"/>
  <c r="N77" i="6"/>
  <c r="N78" i="6"/>
  <c r="N79" i="6"/>
  <c r="N80" i="6"/>
  <c r="N81" i="6"/>
  <c r="N82" i="6"/>
  <c r="N83" i="6"/>
  <c r="N84" i="6"/>
  <c r="N85" i="6"/>
  <c r="N86" i="6"/>
  <c r="N87" i="6"/>
  <c r="N88" i="6"/>
  <c r="N89" i="6"/>
  <c r="N90" i="6"/>
  <c r="N91" i="6"/>
  <c r="N92" i="6"/>
  <c r="N93" i="6"/>
  <c r="N94" i="6"/>
  <c r="N95" i="6"/>
  <c r="N96" i="6"/>
  <c r="N97" i="6"/>
  <c r="N98" i="6"/>
  <c r="N99" i="6"/>
  <c r="N100" i="6"/>
  <c r="N101" i="6"/>
  <c r="N102" i="6"/>
  <c r="N103" i="6"/>
  <c r="N104" i="6"/>
  <c r="N105" i="6"/>
  <c r="N106" i="6"/>
  <c r="N107" i="6"/>
  <c r="N108" i="6"/>
  <c r="N109" i="6"/>
  <c r="N110" i="6"/>
  <c r="N111" i="6"/>
  <c r="N112" i="6"/>
  <c r="N113" i="6"/>
  <c r="N114" i="6"/>
  <c r="N115" i="6"/>
  <c r="N116" i="6"/>
  <c r="N117" i="6"/>
  <c r="N118" i="6"/>
  <c r="N119" i="6"/>
  <c r="N120" i="6"/>
  <c r="N121" i="6"/>
  <c r="N122" i="6"/>
  <c r="N123" i="6"/>
  <c r="N124" i="6"/>
  <c r="N125" i="6"/>
  <c r="N126" i="6"/>
  <c r="N127" i="6"/>
  <c r="N128" i="6"/>
  <c r="N129" i="6"/>
  <c r="N130" i="6"/>
  <c r="N131" i="6"/>
  <c r="N132" i="6"/>
  <c r="V5" i="4"/>
  <c r="W5" i="4"/>
  <c r="X5" i="4"/>
  <c r="V6" i="4"/>
  <c r="W6" i="4"/>
  <c r="X6" i="4"/>
  <c r="V7" i="4"/>
  <c r="W7" i="4"/>
  <c r="X7" i="4"/>
  <c r="V8" i="4"/>
  <c r="W8" i="4"/>
  <c r="X8" i="4"/>
  <c r="V9" i="4"/>
  <c r="W9" i="4"/>
  <c r="X9" i="4"/>
  <c r="V10" i="4"/>
  <c r="W10" i="4"/>
  <c r="X10" i="4"/>
  <c r="V11" i="4"/>
  <c r="W11" i="4"/>
  <c r="X11" i="4"/>
  <c r="V12" i="4"/>
  <c r="W12" i="4"/>
  <c r="X12" i="4"/>
  <c r="V13" i="4"/>
  <c r="W13" i="4"/>
  <c r="X13" i="4"/>
  <c r="V14" i="4"/>
  <c r="W14" i="4"/>
  <c r="X14" i="4"/>
  <c r="V15" i="4"/>
  <c r="W15" i="4"/>
  <c r="X15" i="4"/>
  <c r="V16" i="4"/>
  <c r="W16" i="4"/>
  <c r="X16" i="4"/>
  <c r="V17" i="4"/>
  <c r="W17" i="4"/>
  <c r="X17" i="4"/>
  <c r="V18" i="4"/>
  <c r="W18" i="4"/>
  <c r="X18" i="4"/>
  <c r="V19" i="4"/>
  <c r="W19" i="4"/>
  <c r="X19" i="4"/>
  <c r="V20" i="4"/>
  <c r="W20" i="4"/>
  <c r="X20" i="4"/>
  <c r="V21" i="4"/>
  <c r="W21" i="4"/>
  <c r="X21" i="4"/>
  <c r="V22" i="4"/>
  <c r="W22" i="4"/>
  <c r="X22" i="4"/>
  <c r="V23" i="4"/>
  <c r="W23" i="4"/>
  <c r="X23" i="4"/>
  <c r="V24" i="4"/>
  <c r="W24" i="4"/>
  <c r="X24" i="4"/>
  <c r="V25" i="4"/>
  <c r="W25" i="4"/>
  <c r="X25" i="4"/>
  <c r="V26" i="4"/>
  <c r="W26" i="4"/>
  <c r="X26" i="4"/>
  <c r="V27" i="4"/>
  <c r="W27" i="4"/>
  <c r="X27" i="4"/>
  <c r="V28" i="4"/>
  <c r="W28" i="4"/>
  <c r="X28" i="4"/>
  <c r="V29" i="4"/>
  <c r="W29" i="4"/>
  <c r="X29" i="4"/>
  <c r="V30" i="4"/>
  <c r="W30" i="4"/>
  <c r="X30" i="4"/>
  <c r="V31" i="4"/>
  <c r="W31" i="4"/>
  <c r="X31" i="4"/>
  <c r="V32" i="4"/>
  <c r="W32" i="4"/>
  <c r="X32" i="4"/>
  <c r="V33" i="4"/>
  <c r="W33" i="4"/>
  <c r="X33" i="4"/>
  <c r="V34" i="4"/>
  <c r="W34" i="4"/>
  <c r="X34" i="4"/>
  <c r="V35" i="4"/>
  <c r="W35" i="4"/>
  <c r="X35" i="4"/>
  <c r="V36" i="4"/>
  <c r="W36" i="4"/>
  <c r="X36" i="4"/>
  <c r="V37" i="4"/>
  <c r="W37" i="4"/>
  <c r="X37" i="4"/>
  <c r="V38" i="4"/>
  <c r="W38" i="4"/>
  <c r="X38" i="4"/>
  <c r="V39" i="4"/>
  <c r="W39" i="4"/>
  <c r="X39" i="4"/>
  <c r="V40" i="4"/>
  <c r="W40" i="4"/>
  <c r="X40" i="4"/>
  <c r="V41" i="4"/>
  <c r="W41" i="4"/>
  <c r="X41" i="4"/>
  <c r="V42" i="4"/>
  <c r="W42" i="4"/>
  <c r="X42" i="4"/>
  <c r="V43" i="4"/>
  <c r="W43" i="4"/>
  <c r="X43" i="4"/>
  <c r="V44" i="4"/>
  <c r="W44" i="4"/>
  <c r="X44" i="4"/>
  <c r="V45" i="4"/>
  <c r="W45" i="4"/>
  <c r="X45" i="4"/>
  <c r="V46" i="4"/>
  <c r="W46" i="4"/>
  <c r="X46" i="4"/>
  <c r="V47" i="4"/>
  <c r="W47" i="4"/>
  <c r="X47" i="4"/>
  <c r="V48" i="4"/>
  <c r="W48" i="4"/>
  <c r="X48" i="4"/>
  <c r="V49" i="4"/>
  <c r="W49" i="4"/>
  <c r="X49" i="4"/>
  <c r="V50" i="4"/>
  <c r="W50" i="4"/>
  <c r="X50" i="4"/>
  <c r="V51" i="4"/>
  <c r="W51" i="4"/>
  <c r="X51" i="4"/>
  <c r="V52" i="4"/>
  <c r="W52" i="4"/>
  <c r="X52" i="4"/>
  <c r="V53" i="4"/>
  <c r="W53" i="4"/>
  <c r="X53" i="4"/>
  <c r="V54" i="4"/>
  <c r="W54" i="4"/>
  <c r="X54" i="4"/>
  <c r="V55" i="4"/>
  <c r="W55" i="4"/>
  <c r="X55" i="4"/>
  <c r="V56" i="4"/>
  <c r="W56" i="4"/>
  <c r="X56" i="4"/>
  <c r="V57" i="4"/>
  <c r="W57" i="4"/>
  <c r="X57" i="4"/>
  <c r="V58" i="4"/>
  <c r="W58" i="4"/>
  <c r="X58" i="4"/>
  <c r="V59" i="4"/>
  <c r="W59" i="4"/>
  <c r="X59" i="4"/>
  <c r="V60" i="4"/>
  <c r="W60" i="4"/>
  <c r="X60" i="4"/>
  <c r="V61" i="4"/>
  <c r="W61" i="4"/>
  <c r="X61" i="4"/>
  <c r="V62" i="4"/>
  <c r="W62" i="4"/>
  <c r="X62" i="4"/>
  <c r="V63" i="4"/>
  <c r="W63" i="4"/>
  <c r="X63" i="4"/>
  <c r="V64" i="4"/>
  <c r="W64" i="4"/>
  <c r="X64" i="4"/>
  <c r="V65" i="4"/>
  <c r="W65" i="4"/>
  <c r="X65" i="4"/>
  <c r="V66" i="4"/>
  <c r="W66" i="4"/>
  <c r="X66" i="4"/>
  <c r="V67" i="4"/>
  <c r="W67" i="4"/>
  <c r="X67" i="4"/>
  <c r="V68" i="4"/>
  <c r="W68" i="4"/>
  <c r="X68" i="4"/>
  <c r="V69" i="4"/>
  <c r="W69" i="4"/>
  <c r="X69" i="4"/>
  <c r="V70" i="4"/>
  <c r="W70" i="4"/>
  <c r="X70" i="4"/>
  <c r="V71" i="4"/>
  <c r="W71" i="4"/>
  <c r="X71" i="4"/>
  <c r="V72" i="4"/>
  <c r="W72" i="4"/>
  <c r="X72" i="4"/>
  <c r="V73" i="4"/>
  <c r="W73" i="4"/>
  <c r="X73" i="4"/>
  <c r="V74" i="4"/>
  <c r="W74" i="4"/>
  <c r="X74" i="4"/>
  <c r="V75" i="4"/>
  <c r="W75" i="4"/>
  <c r="X75" i="4"/>
  <c r="V76" i="4"/>
  <c r="W76" i="4"/>
  <c r="X76" i="4"/>
  <c r="V77" i="4"/>
  <c r="W77" i="4"/>
  <c r="X77" i="4"/>
  <c r="V78" i="4"/>
  <c r="W78" i="4"/>
  <c r="X78" i="4"/>
  <c r="V79" i="4"/>
  <c r="W79" i="4"/>
  <c r="X79" i="4"/>
  <c r="V80" i="4"/>
  <c r="W80" i="4"/>
  <c r="X80" i="4"/>
  <c r="V81" i="4"/>
  <c r="W81" i="4"/>
  <c r="X81" i="4"/>
  <c r="V82" i="4"/>
  <c r="W82" i="4"/>
  <c r="X82" i="4"/>
  <c r="V83" i="4"/>
  <c r="W83" i="4"/>
  <c r="X83" i="4"/>
  <c r="V84" i="4"/>
  <c r="W84" i="4"/>
  <c r="X84" i="4"/>
  <c r="V85" i="4"/>
  <c r="W85" i="4"/>
  <c r="X85" i="4"/>
  <c r="V86" i="4"/>
  <c r="W86" i="4"/>
  <c r="X86" i="4"/>
  <c r="V87" i="4"/>
  <c r="W87" i="4"/>
  <c r="X87" i="4"/>
  <c r="V88" i="4"/>
  <c r="W88" i="4"/>
  <c r="X88" i="4"/>
  <c r="V89" i="4"/>
  <c r="W89" i="4"/>
  <c r="X89" i="4"/>
  <c r="V90" i="4"/>
  <c r="W90" i="4"/>
  <c r="X90" i="4"/>
  <c r="V91" i="4"/>
  <c r="W91" i="4"/>
  <c r="X91" i="4"/>
  <c r="V92" i="4"/>
  <c r="W92" i="4"/>
  <c r="X92" i="4"/>
  <c r="V93" i="4"/>
  <c r="W93" i="4"/>
  <c r="X93" i="4"/>
  <c r="V94" i="4"/>
  <c r="W94" i="4"/>
  <c r="X94" i="4"/>
  <c r="V95" i="4"/>
  <c r="W95" i="4"/>
  <c r="X95" i="4"/>
  <c r="V96" i="4"/>
  <c r="W96" i="4"/>
  <c r="X96" i="4"/>
  <c r="V97" i="4"/>
  <c r="W97" i="4"/>
  <c r="X97" i="4"/>
  <c r="V98" i="4"/>
  <c r="W98" i="4"/>
  <c r="X98" i="4"/>
  <c r="V99" i="4"/>
  <c r="W99" i="4"/>
  <c r="X99" i="4"/>
  <c r="V100" i="4"/>
  <c r="W100" i="4"/>
  <c r="X100" i="4"/>
  <c r="V101" i="4"/>
  <c r="W101" i="4"/>
  <c r="X101" i="4"/>
  <c r="V102" i="4"/>
  <c r="W102" i="4"/>
  <c r="X102" i="4"/>
  <c r="V103" i="4"/>
  <c r="W103" i="4"/>
  <c r="X103" i="4"/>
  <c r="V104" i="4"/>
  <c r="W104" i="4"/>
  <c r="X104" i="4"/>
  <c r="V105" i="4"/>
  <c r="W105" i="4"/>
  <c r="X105" i="4"/>
  <c r="V106" i="4"/>
  <c r="W106" i="4"/>
  <c r="X106" i="4"/>
  <c r="V107" i="4"/>
  <c r="W107" i="4"/>
  <c r="X107" i="4"/>
  <c r="V108" i="4"/>
  <c r="W108" i="4"/>
  <c r="X108" i="4"/>
  <c r="V109" i="4"/>
  <c r="W109" i="4"/>
  <c r="X109" i="4"/>
  <c r="V110" i="4"/>
  <c r="W110" i="4"/>
  <c r="X110" i="4"/>
  <c r="V111" i="4"/>
  <c r="W111" i="4"/>
  <c r="X111" i="4"/>
  <c r="V112" i="4"/>
  <c r="W112" i="4"/>
  <c r="X112" i="4"/>
  <c r="V113" i="4"/>
  <c r="W113" i="4"/>
  <c r="X113" i="4"/>
  <c r="V114" i="4"/>
  <c r="W114" i="4"/>
  <c r="X114" i="4"/>
  <c r="V115" i="4"/>
  <c r="W115" i="4"/>
  <c r="X115" i="4"/>
  <c r="V116" i="4"/>
  <c r="W116" i="4"/>
  <c r="X116" i="4"/>
  <c r="V117" i="4"/>
  <c r="W117" i="4"/>
  <c r="X117" i="4"/>
  <c r="V118" i="4"/>
  <c r="W118" i="4"/>
  <c r="X118" i="4"/>
  <c r="V119" i="4"/>
  <c r="W119" i="4"/>
  <c r="X119" i="4"/>
  <c r="V120" i="4"/>
  <c r="W120" i="4"/>
  <c r="X120" i="4"/>
  <c r="V121" i="4"/>
  <c r="W121" i="4"/>
  <c r="X121" i="4"/>
  <c r="V122" i="4"/>
  <c r="W122" i="4"/>
  <c r="X122" i="4"/>
  <c r="V123" i="4"/>
  <c r="W123" i="4"/>
  <c r="X123" i="4"/>
  <c r="V124" i="4"/>
  <c r="W124" i="4"/>
  <c r="X124" i="4"/>
  <c r="V125" i="4"/>
  <c r="W125" i="4"/>
  <c r="X125" i="4"/>
  <c r="V126" i="4"/>
  <c r="W126" i="4"/>
  <c r="X126" i="4"/>
  <c r="V127" i="4"/>
  <c r="W127" i="4"/>
  <c r="X127" i="4"/>
  <c r="V128" i="4"/>
  <c r="W128" i="4"/>
  <c r="X128" i="4"/>
  <c r="V129" i="4"/>
  <c r="W129" i="4"/>
  <c r="X129" i="4"/>
  <c r="V130" i="4"/>
  <c r="W130" i="4"/>
  <c r="X130" i="4"/>
  <c r="V131" i="4"/>
  <c r="W131" i="4"/>
  <c r="X131" i="4"/>
  <c r="W132" i="4"/>
  <c r="X132" i="4"/>
  <c r="V132" i="4"/>
  <c r="Z5" i="5"/>
  <c r="AA5" i="5"/>
  <c r="AB5" i="5"/>
  <c r="Z6" i="5"/>
  <c r="AA6" i="5"/>
  <c r="AB6" i="5"/>
  <c r="Z7" i="5"/>
  <c r="AA7" i="5"/>
  <c r="AB7" i="5"/>
  <c r="Z8" i="5"/>
  <c r="AA8" i="5"/>
  <c r="AB8" i="5"/>
  <c r="Z9" i="5"/>
  <c r="AA9" i="5"/>
  <c r="AB9" i="5"/>
  <c r="Z10" i="5"/>
  <c r="AA10" i="5"/>
  <c r="AB10" i="5"/>
  <c r="Z11" i="5"/>
  <c r="AA11" i="5"/>
  <c r="AB11" i="5"/>
  <c r="Z12" i="5"/>
  <c r="AA12" i="5"/>
  <c r="AB12" i="5"/>
  <c r="Z13" i="5"/>
  <c r="AA13" i="5"/>
  <c r="AB13" i="5"/>
  <c r="Z14" i="5"/>
  <c r="AA14" i="5"/>
  <c r="AB14" i="5"/>
  <c r="Z15" i="5"/>
  <c r="AA15" i="5"/>
  <c r="AB15" i="5"/>
  <c r="Z16" i="5"/>
  <c r="AA16" i="5"/>
  <c r="AB16" i="5"/>
  <c r="Z17" i="5"/>
  <c r="AA17" i="5"/>
  <c r="AB17" i="5"/>
  <c r="Z18" i="5"/>
  <c r="AA18" i="5"/>
  <c r="AB18" i="5"/>
  <c r="Z19" i="5"/>
  <c r="AA19" i="5"/>
  <c r="AB19" i="5"/>
  <c r="Z20" i="5"/>
  <c r="AA20" i="5"/>
  <c r="AB20" i="5"/>
  <c r="Z21" i="5"/>
  <c r="AA21" i="5"/>
  <c r="AB21" i="5"/>
  <c r="Z22" i="5"/>
  <c r="AA22" i="5"/>
  <c r="AB22" i="5"/>
  <c r="Z23" i="5"/>
  <c r="AA23" i="5"/>
  <c r="AB23" i="5"/>
  <c r="Z24" i="5"/>
  <c r="AA24" i="5"/>
  <c r="AB24" i="5"/>
  <c r="Z25" i="5"/>
  <c r="AA25" i="5"/>
  <c r="AB25" i="5"/>
  <c r="Z26" i="5"/>
  <c r="AA26" i="5"/>
  <c r="AB26" i="5"/>
  <c r="Z27" i="5"/>
  <c r="AA27" i="5"/>
  <c r="AB27" i="5"/>
  <c r="Z28" i="5"/>
  <c r="AA28" i="5"/>
  <c r="AB28" i="5"/>
  <c r="Z29" i="5"/>
  <c r="AA29" i="5"/>
  <c r="AB29" i="5"/>
  <c r="Z30" i="5"/>
  <c r="AA30" i="5"/>
  <c r="AB30" i="5"/>
  <c r="Z31" i="5"/>
  <c r="AA31" i="5"/>
  <c r="AB31" i="5"/>
  <c r="Z32" i="5"/>
  <c r="AA32" i="5"/>
  <c r="AB32" i="5"/>
  <c r="Z33" i="5"/>
  <c r="AA33" i="5"/>
  <c r="AB33" i="5"/>
  <c r="Z34" i="5"/>
  <c r="AA34" i="5"/>
  <c r="AB34" i="5"/>
  <c r="Z35" i="5"/>
  <c r="AA35" i="5"/>
  <c r="AB35" i="5"/>
  <c r="Z36" i="5"/>
  <c r="AA36" i="5"/>
  <c r="AB36" i="5"/>
  <c r="Z37" i="5"/>
  <c r="AA37" i="5"/>
  <c r="AB37" i="5"/>
  <c r="Z38" i="5"/>
  <c r="AA38" i="5"/>
  <c r="AB38" i="5"/>
  <c r="Z39" i="5"/>
  <c r="AA39" i="5"/>
  <c r="AB39" i="5"/>
  <c r="Z40" i="5"/>
  <c r="AA40" i="5"/>
  <c r="AB40" i="5"/>
  <c r="Z41" i="5"/>
  <c r="AA41" i="5"/>
  <c r="AB41" i="5"/>
  <c r="Z42" i="5"/>
  <c r="AA42" i="5"/>
  <c r="AB42" i="5"/>
  <c r="Z43" i="5"/>
  <c r="AA43" i="5"/>
  <c r="AB43" i="5"/>
  <c r="Z44" i="5"/>
  <c r="AA44" i="5"/>
  <c r="AB44" i="5"/>
  <c r="Z45" i="5"/>
  <c r="AA45" i="5"/>
  <c r="AB45" i="5"/>
  <c r="Z46" i="5"/>
  <c r="AA46" i="5"/>
  <c r="AB46" i="5"/>
  <c r="Z47" i="5"/>
  <c r="AA47" i="5"/>
  <c r="AB47" i="5"/>
  <c r="Z48" i="5"/>
  <c r="AA48" i="5"/>
  <c r="AB48" i="5"/>
  <c r="Z49" i="5"/>
  <c r="AA49" i="5"/>
  <c r="AB49" i="5"/>
  <c r="Z50" i="5"/>
  <c r="AA50" i="5"/>
  <c r="AB50" i="5"/>
  <c r="Z51" i="5"/>
  <c r="AA51" i="5"/>
  <c r="AB51" i="5"/>
  <c r="Z52" i="5"/>
  <c r="AA52" i="5"/>
  <c r="AB52" i="5"/>
  <c r="Z53" i="5"/>
  <c r="AA53" i="5"/>
  <c r="AB53" i="5"/>
  <c r="Z54" i="5"/>
  <c r="AA54" i="5"/>
  <c r="AB54" i="5"/>
  <c r="Z55" i="5"/>
  <c r="AA55" i="5"/>
  <c r="AB55" i="5"/>
  <c r="Z56" i="5"/>
  <c r="AA56" i="5"/>
  <c r="AB56" i="5"/>
  <c r="Z57" i="5"/>
  <c r="AA57" i="5"/>
  <c r="AB57" i="5"/>
  <c r="Z58" i="5"/>
  <c r="AA58" i="5"/>
  <c r="AB58" i="5"/>
  <c r="Z59" i="5"/>
  <c r="AA59" i="5"/>
  <c r="AB59" i="5"/>
  <c r="Z60" i="5"/>
  <c r="AA60" i="5"/>
  <c r="AB60" i="5"/>
  <c r="Z61" i="5"/>
  <c r="AA61" i="5"/>
  <c r="AB61" i="5"/>
  <c r="Z62" i="5"/>
  <c r="AA62" i="5"/>
  <c r="AB62" i="5"/>
  <c r="Z63" i="5"/>
  <c r="AA63" i="5"/>
  <c r="AB63" i="5"/>
  <c r="Z64" i="5"/>
  <c r="AA64" i="5"/>
  <c r="AB64" i="5"/>
  <c r="Z65" i="5"/>
  <c r="AA65" i="5"/>
  <c r="AB65" i="5"/>
  <c r="Z66" i="5"/>
  <c r="AA66" i="5"/>
  <c r="AB66" i="5"/>
  <c r="Z67" i="5"/>
  <c r="AA67" i="5"/>
  <c r="AB67" i="5"/>
  <c r="Z68" i="5"/>
  <c r="AA68" i="5"/>
  <c r="AB68" i="5"/>
  <c r="Z69" i="5"/>
  <c r="AA69" i="5"/>
  <c r="AB69" i="5"/>
  <c r="Z70" i="5"/>
  <c r="AA70" i="5"/>
  <c r="AB70" i="5"/>
  <c r="Z71" i="5"/>
  <c r="AA71" i="5"/>
  <c r="AB71" i="5"/>
  <c r="Z72" i="5"/>
  <c r="AA72" i="5"/>
  <c r="AB72" i="5"/>
  <c r="Z73" i="5"/>
  <c r="AA73" i="5"/>
  <c r="AB73" i="5"/>
  <c r="Z74" i="5"/>
  <c r="AA74" i="5"/>
  <c r="AB74" i="5"/>
  <c r="Z75" i="5"/>
  <c r="AA75" i="5"/>
  <c r="AB75" i="5"/>
  <c r="Z76" i="5"/>
  <c r="AA76" i="5"/>
  <c r="AB76" i="5"/>
  <c r="Z77" i="5"/>
  <c r="AA77" i="5"/>
  <c r="AB77" i="5"/>
  <c r="Z78" i="5"/>
  <c r="AA78" i="5"/>
  <c r="AB78" i="5"/>
  <c r="Z79" i="5"/>
  <c r="AA79" i="5"/>
  <c r="AB79" i="5"/>
  <c r="Z80" i="5"/>
  <c r="AA80" i="5"/>
  <c r="AB80" i="5"/>
  <c r="Z81" i="5"/>
  <c r="AA81" i="5"/>
  <c r="AB81" i="5"/>
  <c r="Z82" i="5"/>
  <c r="AA82" i="5"/>
  <c r="AB82" i="5"/>
  <c r="Z83" i="5"/>
  <c r="AA83" i="5"/>
  <c r="AB83" i="5"/>
  <c r="Z84" i="5"/>
  <c r="AA84" i="5"/>
  <c r="AB84" i="5"/>
  <c r="Z85" i="5"/>
  <c r="AA85" i="5"/>
  <c r="AB85" i="5"/>
  <c r="Z86" i="5"/>
  <c r="AA86" i="5"/>
  <c r="AB86" i="5"/>
  <c r="Z87" i="5"/>
  <c r="AA87" i="5"/>
  <c r="AB87" i="5"/>
  <c r="Z88" i="5"/>
  <c r="AA88" i="5"/>
  <c r="AB88" i="5"/>
  <c r="Z89" i="5"/>
  <c r="AA89" i="5"/>
  <c r="AB89" i="5"/>
  <c r="Z90" i="5"/>
  <c r="AA90" i="5"/>
  <c r="AB90" i="5"/>
  <c r="Z91" i="5"/>
  <c r="AA91" i="5"/>
  <c r="AB91" i="5"/>
  <c r="Z92" i="5"/>
  <c r="AA92" i="5"/>
  <c r="AB92" i="5"/>
  <c r="Z93" i="5"/>
  <c r="AA93" i="5"/>
  <c r="AB93" i="5"/>
  <c r="Z94" i="5"/>
  <c r="AA94" i="5"/>
  <c r="AB94" i="5"/>
  <c r="Z95" i="5"/>
  <c r="AA95" i="5"/>
  <c r="AB95" i="5"/>
  <c r="Z96" i="5"/>
  <c r="AA96" i="5"/>
  <c r="AB96" i="5"/>
  <c r="Z97" i="5"/>
  <c r="AA97" i="5"/>
  <c r="AB97" i="5"/>
  <c r="Z98" i="5"/>
  <c r="AA98" i="5"/>
  <c r="AB98" i="5"/>
  <c r="Z99" i="5"/>
  <c r="AA99" i="5"/>
  <c r="AB99" i="5"/>
  <c r="Z100" i="5"/>
  <c r="AA100" i="5"/>
  <c r="AB100" i="5"/>
  <c r="Z101" i="5"/>
  <c r="AA101" i="5"/>
  <c r="AB101" i="5"/>
  <c r="Z102" i="5"/>
  <c r="AA102" i="5"/>
  <c r="AB102" i="5"/>
  <c r="Z103" i="5"/>
  <c r="AA103" i="5"/>
  <c r="AB103" i="5"/>
  <c r="Z104" i="5"/>
  <c r="AA104" i="5"/>
  <c r="AB104" i="5"/>
  <c r="Z105" i="5"/>
  <c r="AA105" i="5"/>
  <c r="AB105" i="5"/>
  <c r="Z106" i="5"/>
  <c r="AA106" i="5"/>
  <c r="AB106" i="5"/>
  <c r="Z107" i="5"/>
  <c r="AA107" i="5"/>
  <c r="AB107" i="5"/>
  <c r="Z108" i="5"/>
  <c r="AA108" i="5"/>
  <c r="AB108" i="5"/>
  <c r="Z109" i="5"/>
  <c r="AA109" i="5"/>
  <c r="AB109" i="5"/>
  <c r="Z110" i="5"/>
  <c r="AA110" i="5"/>
  <c r="AB110" i="5"/>
  <c r="Z111" i="5"/>
  <c r="AA111" i="5"/>
  <c r="AB111" i="5"/>
  <c r="Z112" i="5"/>
  <c r="AA112" i="5"/>
  <c r="AB112" i="5"/>
  <c r="Z113" i="5"/>
  <c r="AA113" i="5"/>
  <c r="AB113" i="5"/>
  <c r="Z114" i="5"/>
  <c r="AA114" i="5"/>
  <c r="AB114" i="5"/>
  <c r="Z115" i="5"/>
  <c r="AA115" i="5"/>
  <c r="AB115" i="5"/>
  <c r="Z116" i="5"/>
  <c r="AA116" i="5"/>
  <c r="AB116" i="5"/>
  <c r="Z117" i="5"/>
  <c r="AA117" i="5"/>
  <c r="AB117" i="5"/>
  <c r="Z118" i="5"/>
  <c r="AA118" i="5"/>
  <c r="AB118" i="5"/>
  <c r="Z119" i="5"/>
  <c r="AA119" i="5"/>
  <c r="AB119" i="5"/>
  <c r="Z120" i="5"/>
  <c r="AA120" i="5"/>
  <c r="AB120" i="5"/>
  <c r="Z121" i="5"/>
  <c r="AA121" i="5"/>
  <c r="AB121" i="5"/>
  <c r="Z122" i="5"/>
  <c r="AA122" i="5"/>
  <c r="AB122" i="5"/>
  <c r="Z123" i="5"/>
  <c r="AA123" i="5"/>
  <c r="AB123" i="5"/>
  <c r="Z124" i="5"/>
  <c r="AA124" i="5"/>
  <c r="AB124" i="5"/>
  <c r="Z125" i="5"/>
  <c r="AA125" i="5"/>
  <c r="AB125" i="5"/>
  <c r="Z126" i="5"/>
  <c r="AA126" i="5"/>
  <c r="AB126" i="5"/>
  <c r="Z127" i="5"/>
  <c r="AA127" i="5"/>
  <c r="AB127" i="5"/>
  <c r="Z128" i="5"/>
  <c r="AA128" i="5"/>
  <c r="AB128" i="5"/>
  <c r="Z129" i="5"/>
  <c r="AA129" i="5"/>
  <c r="AB129" i="5"/>
  <c r="Z130" i="5"/>
  <c r="AA130" i="5"/>
  <c r="AB130" i="5"/>
  <c r="Z131" i="5"/>
  <c r="AA131" i="5"/>
  <c r="AB131" i="5"/>
  <c r="AA132" i="5"/>
  <c r="AB132" i="5"/>
  <c r="Z132" i="5"/>
  <c r="AC5" i="6"/>
  <c r="AD5" i="6"/>
  <c r="AE5" i="6"/>
  <c r="AC6" i="6"/>
  <c r="AD6" i="6"/>
  <c r="AE6" i="6"/>
  <c r="AC7" i="6"/>
  <c r="AD7" i="6"/>
  <c r="AE7" i="6"/>
  <c r="AC8" i="6"/>
  <c r="AD8" i="6"/>
  <c r="AE8" i="6"/>
  <c r="AC9" i="6"/>
  <c r="AD9" i="6"/>
  <c r="AE9" i="6"/>
  <c r="AC10" i="6"/>
  <c r="AD10" i="6"/>
  <c r="AE10" i="6"/>
  <c r="AC11" i="6"/>
  <c r="AD11" i="6"/>
  <c r="AE11" i="6"/>
  <c r="AC12" i="6"/>
  <c r="AD12" i="6"/>
  <c r="AE12" i="6"/>
  <c r="AC13" i="6"/>
  <c r="AD13" i="6"/>
  <c r="AE13" i="6"/>
  <c r="AC14" i="6"/>
  <c r="AD14" i="6"/>
  <c r="AE14" i="6"/>
  <c r="AC15" i="6"/>
  <c r="AD15" i="6"/>
  <c r="AE15" i="6"/>
  <c r="AC16" i="6"/>
  <c r="AD16" i="6"/>
  <c r="AE16" i="6"/>
  <c r="AC17" i="6"/>
  <c r="AD17" i="6"/>
  <c r="AE17" i="6"/>
  <c r="AC18" i="6"/>
  <c r="AD18" i="6"/>
  <c r="AE18" i="6"/>
  <c r="AC19" i="6"/>
  <c r="AD19" i="6"/>
  <c r="AE19" i="6"/>
  <c r="AC20" i="6"/>
  <c r="AD20" i="6"/>
  <c r="AE20" i="6"/>
  <c r="AC21" i="6"/>
  <c r="AD21" i="6"/>
  <c r="AE21" i="6"/>
  <c r="AC22" i="6"/>
  <c r="AD22" i="6"/>
  <c r="AE22" i="6"/>
  <c r="AC23" i="6"/>
  <c r="AD23" i="6"/>
  <c r="AE23" i="6"/>
  <c r="AC24" i="6"/>
  <c r="AD24" i="6"/>
  <c r="AE24" i="6"/>
  <c r="AC25" i="6"/>
  <c r="AD25" i="6"/>
  <c r="AE25" i="6"/>
  <c r="AC26" i="6"/>
  <c r="AD26" i="6"/>
  <c r="AE26" i="6"/>
  <c r="AC27" i="6"/>
  <c r="AD27" i="6"/>
  <c r="AE27" i="6"/>
  <c r="AC28" i="6"/>
  <c r="AD28" i="6"/>
  <c r="AE28" i="6"/>
  <c r="AC29" i="6"/>
  <c r="AD29" i="6"/>
  <c r="AE29" i="6"/>
  <c r="AC30" i="6"/>
  <c r="AD30" i="6"/>
  <c r="AE30" i="6"/>
  <c r="AC31" i="6"/>
  <c r="AD31" i="6"/>
  <c r="AE31" i="6"/>
  <c r="AC32" i="6"/>
  <c r="AD32" i="6"/>
  <c r="AE32" i="6"/>
  <c r="AC33" i="6"/>
  <c r="AD33" i="6"/>
  <c r="AE33" i="6"/>
  <c r="AC34" i="6"/>
  <c r="AD34" i="6"/>
  <c r="AE34" i="6"/>
  <c r="AC35" i="6"/>
  <c r="AD35" i="6"/>
  <c r="AE35" i="6"/>
  <c r="AC36" i="6"/>
  <c r="AD36" i="6"/>
  <c r="AE36" i="6"/>
  <c r="AC37" i="6"/>
  <c r="AD37" i="6"/>
  <c r="AE37" i="6"/>
  <c r="AC38" i="6"/>
  <c r="AD38" i="6"/>
  <c r="AE38" i="6"/>
  <c r="AC39" i="6"/>
  <c r="AD39" i="6"/>
  <c r="AE39" i="6"/>
  <c r="AC40" i="6"/>
  <c r="AD40" i="6"/>
  <c r="AE40" i="6"/>
  <c r="AC41" i="6"/>
  <c r="AD41" i="6"/>
  <c r="AE41" i="6"/>
  <c r="AC42" i="6"/>
  <c r="AD42" i="6"/>
  <c r="AE42" i="6"/>
  <c r="AC43" i="6"/>
  <c r="AD43" i="6"/>
  <c r="AE43" i="6"/>
  <c r="AC44" i="6"/>
  <c r="AD44" i="6"/>
  <c r="AE44" i="6"/>
  <c r="AC45" i="6"/>
  <c r="AD45" i="6"/>
  <c r="AE45" i="6"/>
  <c r="AC46" i="6"/>
  <c r="AD46" i="6"/>
  <c r="AE46" i="6"/>
  <c r="AC47" i="6"/>
  <c r="AD47" i="6"/>
  <c r="AE47" i="6"/>
  <c r="AC48" i="6"/>
  <c r="AD48" i="6"/>
  <c r="AE48" i="6"/>
  <c r="AC49" i="6"/>
  <c r="AD49" i="6"/>
  <c r="AE49" i="6"/>
  <c r="AC50" i="6"/>
  <c r="AD50" i="6"/>
  <c r="AE50" i="6"/>
  <c r="AC51" i="6"/>
  <c r="AD51" i="6"/>
  <c r="AE51" i="6"/>
  <c r="AC52" i="6"/>
  <c r="AD52" i="6"/>
  <c r="AE52" i="6"/>
  <c r="AC53" i="6"/>
  <c r="AD53" i="6"/>
  <c r="AE53" i="6"/>
  <c r="AC54" i="6"/>
  <c r="AD54" i="6"/>
  <c r="AE54" i="6"/>
  <c r="AC55" i="6"/>
  <c r="AD55" i="6"/>
  <c r="AE55" i="6"/>
  <c r="AC56" i="6"/>
  <c r="AD56" i="6"/>
  <c r="AE56" i="6"/>
  <c r="AC57" i="6"/>
  <c r="AD57" i="6"/>
  <c r="AE57" i="6"/>
  <c r="AC58" i="6"/>
  <c r="AD58" i="6"/>
  <c r="AE58" i="6"/>
  <c r="AC59" i="6"/>
  <c r="AD59" i="6"/>
  <c r="AE59" i="6"/>
  <c r="AC60" i="6"/>
  <c r="AD60" i="6"/>
  <c r="AE60" i="6"/>
  <c r="AC61" i="6"/>
  <c r="AD61" i="6"/>
  <c r="AE61" i="6"/>
  <c r="AC62" i="6"/>
  <c r="AD62" i="6"/>
  <c r="AE62" i="6"/>
  <c r="AC63" i="6"/>
  <c r="AD63" i="6"/>
  <c r="AE63" i="6"/>
  <c r="AC64" i="6"/>
  <c r="AD64" i="6"/>
  <c r="AE64" i="6"/>
  <c r="AC65" i="6"/>
  <c r="AD65" i="6"/>
  <c r="AE65" i="6"/>
  <c r="AC66" i="6"/>
  <c r="AD66" i="6"/>
  <c r="AE66" i="6"/>
  <c r="AC67" i="6"/>
  <c r="AD67" i="6"/>
  <c r="AE67" i="6"/>
  <c r="AC68" i="6"/>
  <c r="AD68" i="6"/>
  <c r="AE68" i="6"/>
  <c r="AC69" i="6"/>
  <c r="AD69" i="6"/>
  <c r="AE69" i="6"/>
  <c r="AC70" i="6"/>
  <c r="AD70" i="6"/>
  <c r="AE70" i="6"/>
  <c r="AC71" i="6"/>
  <c r="AD71" i="6"/>
  <c r="AE71" i="6"/>
  <c r="AC72" i="6"/>
  <c r="AD72" i="6"/>
  <c r="AE72" i="6"/>
  <c r="AC73" i="6"/>
  <c r="AD73" i="6"/>
  <c r="AE73" i="6"/>
  <c r="AC74" i="6"/>
  <c r="AD74" i="6"/>
  <c r="AE74" i="6"/>
  <c r="AC75" i="6"/>
  <c r="AD75" i="6"/>
  <c r="AE75" i="6"/>
  <c r="AC76" i="6"/>
  <c r="AD76" i="6"/>
  <c r="AE76" i="6"/>
  <c r="AC77" i="6"/>
  <c r="AD77" i="6"/>
  <c r="AE77" i="6"/>
  <c r="AC78" i="6"/>
  <c r="AD78" i="6"/>
  <c r="AE78" i="6"/>
  <c r="AC79" i="6"/>
  <c r="AD79" i="6"/>
  <c r="AE79" i="6"/>
  <c r="AC80" i="6"/>
  <c r="AD80" i="6"/>
  <c r="AE80" i="6"/>
  <c r="AC81" i="6"/>
  <c r="AD81" i="6"/>
  <c r="AE81" i="6"/>
  <c r="AC82" i="6"/>
  <c r="AD82" i="6"/>
  <c r="AE82" i="6"/>
  <c r="AC83" i="6"/>
  <c r="AD83" i="6"/>
  <c r="AE83" i="6"/>
  <c r="AC84" i="6"/>
  <c r="AD84" i="6"/>
  <c r="AE84" i="6"/>
  <c r="AC85" i="6"/>
  <c r="AD85" i="6"/>
  <c r="AE85" i="6"/>
  <c r="AC86" i="6"/>
  <c r="AD86" i="6"/>
  <c r="AE86" i="6"/>
  <c r="AC87" i="6"/>
  <c r="AD87" i="6"/>
  <c r="AE87" i="6"/>
  <c r="AC88" i="6"/>
  <c r="AD88" i="6"/>
  <c r="AE88" i="6"/>
  <c r="AC89" i="6"/>
  <c r="AD89" i="6"/>
  <c r="AE89" i="6"/>
  <c r="AC90" i="6"/>
  <c r="AD90" i="6"/>
  <c r="AE90" i="6"/>
  <c r="AC91" i="6"/>
  <c r="AD91" i="6"/>
  <c r="AE91" i="6"/>
  <c r="AC92" i="6"/>
  <c r="AD92" i="6"/>
  <c r="AE92" i="6"/>
  <c r="AC93" i="6"/>
  <c r="AD93" i="6"/>
  <c r="AE93" i="6"/>
  <c r="AC94" i="6"/>
  <c r="AD94" i="6"/>
  <c r="AE94" i="6"/>
  <c r="AC95" i="6"/>
  <c r="AD95" i="6"/>
  <c r="AE95" i="6"/>
  <c r="AC96" i="6"/>
  <c r="AD96" i="6"/>
  <c r="AE96" i="6"/>
  <c r="AC97" i="6"/>
  <c r="AD97" i="6"/>
  <c r="AE97" i="6"/>
  <c r="AC98" i="6"/>
  <c r="AD98" i="6"/>
  <c r="AE98" i="6"/>
  <c r="AC99" i="6"/>
  <c r="AD99" i="6"/>
  <c r="AE99" i="6"/>
  <c r="AC100" i="6"/>
  <c r="AD100" i="6"/>
  <c r="AE100" i="6"/>
  <c r="AC101" i="6"/>
  <c r="AD101" i="6"/>
  <c r="AE101" i="6"/>
  <c r="AC102" i="6"/>
  <c r="AD102" i="6"/>
  <c r="AE102" i="6"/>
  <c r="AC103" i="6"/>
  <c r="AD103" i="6"/>
  <c r="AE103" i="6"/>
  <c r="AC104" i="6"/>
  <c r="AD104" i="6"/>
  <c r="AE104" i="6"/>
  <c r="AC105" i="6"/>
  <c r="AD105" i="6"/>
  <c r="AE105" i="6"/>
  <c r="AC106" i="6"/>
  <c r="AD106" i="6"/>
  <c r="AE106" i="6"/>
  <c r="AC107" i="6"/>
  <c r="AD107" i="6"/>
  <c r="AE107" i="6"/>
  <c r="AC108" i="6"/>
  <c r="AD108" i="6"/>
  <c r="AE108" i="6"/>
  <c r="AC109" i="6"/>
  <c r="AD109" i="6"/>
  <c r="AE109" i="6"/>
  <c r="AC110" i="6"/>
  <c r="AD110" i="6"/>
  <c r="AE110" i="6"/>
  <c r="AC111" i="6"/>
  <c r="AD111" i="6"/>
  <c r="AE111" i="6"/>
  <c r="AC112" i="6"/>
  <c r="AD112" i="6"/>
  <c r="AE112" i="6"/>
  <c r="AC113" i="6"/>
  <c r="AD113" i="6"/>
  <c r="AE113" i="6"/>
  <c r="AC114" i="6"/>
  <c r="AD114" i="6"/>
  <c r="AE114" i="6"/>
  <c r="AC115" i="6"/>
  <c r="AD115" i="6"/>
  <c r="AE115" i="6"/>
  <c r="AC116" i="6"/>
  <c r="AD116" i="6"/>
  <c r="AE116" i="6"/>
  <c r="AC117" i="6"/>
  <c r="AD117" i="6"/>
  <c r="AE117" i="6"/>
  <c r="AC118" i="6"/>
  <c r="AD118" i="6"/>
  <c r="AE118" i="6"/>
  <c r="AC119" i="6"/>
  <c r="AD119" i="6"/>
  <c r="AE119" i="6"/>
  <c r="AC120" i="6"/>
  <c r="AD120" i="6"/>
  <c r="AE120" i="6"/>
  <c r="AC121" i="6"/>
  <c r="AD121" i="6"/>
  <c r="AE121" i="6"/>
  <c r="AC122" i="6"/>
  <c r="AD122" i="6"/>
  <c r="AE122" i="6"/>
  <c r="AC123" i="6"/>
  <c r="AD123" i="6"/>
  <c r="AE123" i="6"/>
  <c r="AC124" i="6"/>
  <c r="AD124" i="6"/>
  <c r="AE124" i="6"/>
  <c r="AC125" i="6"/>
  <c r="AD125" i="6"/>
  <c r="AE125" i="6"/>
  <c r="AC126" i="6"/>
  <c r="AD126" i="6"/>
  <c r="AE126" i="6"/>
  <c r="AC127" i="6"/>
  <c r="AD127" i="6"/>
  <c r="AE127" i="6"/>
  <c r="AC128" i="6"/>
  <c r="AD128" i="6"/>
  <c r="AE128" i="6"/>
  <c r="AC129" i="6"/>
  <c r="AD129" i="6"/>
  <c r="AE129" i="6"/>
  <c r="AC130" i="6"/>
  <c r="AD130" i="6"/>
  <c r="AE130" i="6"/>
  <c r="AC131" i="6"/>
  <c r="AD131" i="6"/>
  <c r="AE131" i="6"/>
  <c r="AE132" i="6"/>
  <c r="AD132" i="6"/>
  <c r="AC132" i="6"/>
  <c r="K5" i="9"/>
  <c r="K6" i="9"/>
  <c r="K7" i="9"/>
  <c r="K8" i="9"/>
  <c r="K9" i="9"/>
  <c r="K10" i="9"/>
  <c r="K11" i="9"/>
  <c r="K12" i="9"/>
  <c r="K13" i="9"/>
  <c r="K14" i="9"/>
  <c r="K15" i="9"/>
  <c r="K16" i="9"/>
  <c r="K17" i="9"/>
  <c r="K18" i="9"/>
  <c r="K19" i="9"/>
  <c r="K20" i="9"/>
  <c r="K21" i="9"/>
  <c r="K22" i="9"/>
  <c r="K23" i="9"/>
  <c r="K24" i="9"/>
  <c r="K25" i="9"/>
  <c r="K26" i="9"/>
  <c r="K27" i="9"/>
  <c r="K28" i="9"/>
  <c r="K4" i="9"/>
  <c r="Z150" i="5"/>
  <c r="AB135" i="5" l="1"/>
  <c r="AL136" i="4" l="1"/>
  <c r="F141" i="3" l="1"/>
  <c r="Y142" i="6"/>
  <c r="AE142" i="4" l="1"/>
  <c r="AI148" i="6" l="1"/>
  <c r="AI147" i="6"/>
  <c r="AI146" i="6"/>
  <c r="AI145" i="6"/>
  <c r="AI156" i="6"/>
  <c r="AI155" i="6"/>
  <c r="AI154" i="6"/>
  <c r="AI153" i="6"/>
  <c r="P226" i="1" l="1"/>
  <c r="P225" i="1"/>
  <c r="P196" i="1"/>
  <c r="P174" i="1"/>
  <c r="L122" i="3" l="1"/>
  <c r="AD132" i="4"/>
  <c r="AD5" i="4"/>
  <c r="AD6" i="4"/>
  <c r="AD7" i="4"/>
  <c r="AD8" i="4"/>
  <c r="AD9" i="4"/>
  <c r="AD10" i="4"/>
  <c r="AD11" i="4"/>
  <c r="AD12" i="4"/>
  <c r="AD13" i="4"/>
  <c r="AD14" i="4"/>
  <c r="AD15" i="4"/>
  <c r="AD16" i="4"/>
  <c r="AD17" i="4"/>
  <c r="AD18" i="4"/>
  <c r="AD19" i="4"/>
  <c r="AD20" i="4"/>
  <c r="AD21" i="4"/>
  <c r="AD22" i="4"/>
  <c r="AD23" i="4"/>
  <c r="AD24" i="4"/>
  <c r="AD25" i="4"/>
  <c r="AD26" i="4"/>
  <c r="AD27" i="4"/>
  <c r="AD28" i="4"/>
  <c r="AD29" i="4"/>
  <c r="AD30" i="4"/>
  <c r="AD31" i="4"/>
  <c r="AD32" i="4"/>
  <c r="AD33" i="4"/>
  <c r="AD34" i="4"/>
  <c r="AD35" i="4"/>
  <c r="AD36" i="4"/>
  <c r="AD37" i="4"/>
  <c r="AD38" i="4"/>
  <c r="AD39" i="4"/>
  <c r="AD40" i="4"/>
  <c r="AD41" i="4"/>
  <c r="AD42" i="4"/>
  <c r="AD43" i="4"/>
  <c r="AD44" i="4"/>
  <c r="AD45" i="4"/>
  <c r="AD46" i="4"/>
  <c r="AD47" i="4"/>
  <c r="AD48" i="4"/>
  <c r="AD49" i="4"/>
  <c r="AD50" i="4"/>
  <c r="AD51" i="4"/>
  <c r="AD52" i="4"/>
  <c r="AD53" i="4"/>
  <c r="AD54" i="4"/>
  <c r="AD55" i="4"/>
  <c r="AD56" i="4"/>
  <c r="AD57" i="4"/>
  <c r="AD58" i="4"/>
  <c r="AD59" i="4"/>
  <c r="AD60" i="4"/>
  <c r="AD61" i="4"/>
  <c r="AD62" i="4"/>
  <c r="AD63" i="4"/>
  <c r="AD64" i="4"/>
  <c r="AD65" i="4"/>
  <c r="AD66" i="4"/>
  <c r="AD67" i="4"/>
  <c r="AD68" i="4"/>
  <c r="AD69" i="4"/>
  <c r="AD70" i="4"/>
  <c r="AD71" i="4"/>
  <c r="AD72" i="4"/>
  <c r="AD73" i="4"/>
  <c r="AD74" i="4"/>
  <c r="AD75" i="4"/>
  <c r="AD76" i="4"/>
  <c r="AD77" i="4"/>
  <c r="AD78" i="4"/>
  <c r="AD79" i="4"/>
  <c r="AD80" i="4"/>
  <c r="AD81" i="4"/>
  <c r="AD82" i="4"/>
  <c r="AD83" i="4"/>
  <c r="AD84" i="4"/>
  <c r="AD85" i="4"/>
  <c r="AD86" i="4"/>
  <c r="AD87" i="4"/>
  <c r="AD88" i="4"/>
  <c r="AD89" i="4"/>
  <c r="AD90" i="4"/>
  <c r="AD91" i="4"/>
  <c r="AD92" i="4"/>
  <c r="AD93" i="4"/>
  <c r="AD94" i="4"/>
  <c r="AD95" i="4"/>
  <c r="AD96" i="4"/>
  <c r="AD97" i="4"/>
  <c r="AD98" i="4"/>
  <c r="AD99" i="4"/>
  <c r="AD100" i="4"/>
  <c r="AD101" i="4"/>
  <c r="AD102" i="4"/>
  <c r="AD103" i="4"/>
  <c r="AD104" i="4"/>
  <c r="AD105" i="4"/>
  <c r="AD106" i="4"/>
  <c r="AD107" i="4"/>
  <c r="AD108" i="4"/>
  <c r="AD109" i="4"/>
  <c r="AD110" i="4"/>
  <c r="AD111" i="4"/>
  <c r="AD112" i="4"/>
  <c r="AD113" i="4"/>
  <c r="AD114" i="4"/>
  <c r="AD115" i="4"/>
  <c r="AD116" i="4"/>
  <c r="AD117" i="4"/>
  <c r="AD118" i="4"/>
  <c r="AD119" i="4"/>
  <c r="AD120" i="4"/>
  <c r="AD121" i="4"/>
  <c r="AD122" i="4"/>
  <c r="AD123" i="4"/>
  <c r="AD124" i="4"/>
  <c r="AD125" i="4"/>
  <c r="AD126" i="4"/>
  <c r="AD127" i="4"/>
  <c r="AD128" i="4"/>
  <c r="AD129" i="4"/>
  <c r="AD130" i="4"/>
  <c r="AD131" i="4"/>
  <c r="Y150" i="6" l="1"/>
  <c r="E144" i="4" l="1"/>
  <c r="F135" i="5"/>
  <c r="F134" i="5" s="1"/>
  <c r="G135" i="5"/>
  <c r="H135" i="5"/>
  <c r="J135" i="5"/>
  <c r="K135" i="5"/>
  <c r="L135" i="5"/>
  <c r="N135" i="5"/>
  <c r="O135" i="5"/>
  <c r="P135" i="5"/>
  <c r="R135" i="5"/>
  <c r="S135" i="5"/>
  <c r="S134" i="5" s="1"/>
  <c r="T135" i="5"/>
  <c r="V135" i="5"/>
  <c r="W135" i="5"/>
  <c r="X135" i="5"/>
  <c r="F137" i="5"/>
  <c r="G137" i="5"/>
  <c r="H137" i="5"/>
  <c r="J137" i="5"/>
  <c r="K137" i="5"/>
  <c r="L137" i="5"/>
  <c r="N137" i="5"/>
  <c r="O137" i="5"/>
  <c r="P137" i="5"/>
  <c r="R137" i="5"/>
  <c r="S137" i="5"/>
  <c r="T137" i="5"/>
  <c r="V137" i="5"/>
  <c r="W137" i="5"/>
  <c r="X137" i="5"/>
  <c r="F138" i="5"/>
  <c r="G138" i="5"/>
  <c r="H138" i="5"/>
  <c r="J138" i="5"/>
  <c r="K138" i="5"/>
  <c r="L138" i="5"/>
  <c r="N138" i="5"/>
  <c r="O138" i="5"/>
  <c r="P138" i="5"/>
  <c r="R138" i="5"/>
  <c r="S138" i="5"/>
  <c r="T138" i="5"/>
  <c r="V138" i="5"/>
  <c r="W138" i="5"/>
  <c r="X138" i="5"/>
  <c r="AF138" i="5"/>
  <c r="F139" i="5"/>
  <c r="G139" i="5"/>
  <c r="H139" i="5"/>
  <c r="J139" i="5"/>
  <c r="K139" i="5"/>
  <c r="L139" i="5"/>
  <c r="N139" i="5"/>
  <c r="O139" i="5"/>
  <c r="P139" i="5"/>
  <c r="R139" i="5"/>
  <c r="S139" i="5"/>
  <c r="T139" i="5"/>
  <c r="V139" i="5"/>
  <c r="W139" i="5"/>
  <c r="X139" i="5"/>
  <c r="F140" i="5"/>
  <c r="AD140" i="5" s="1"/>
  <c r="G140" i="5"/>
  <c r="H140" i="5"/>
  <c r="J140" i="5"/>
  <c r="K140" i="5"/>
  <c r="L140" i="5"/>
  <c r="N140" i="5"/>
  <c r="O140" i="5"/>
  <c r="P140" i="5"/>
  <c r="R140" i="5"/>
  <c r="S140" i="5"/>
  <c r="T140" i="5"/>
  <c r="V140" i="5"/>
  <c r="W140" i="5"/>
  <c r="X140" i="5"/>
  <c r="AE135" i="5" l="1"/>
  <c r="G134" i="5"/>
  <c r="K134" i="5"/>
  <c r="AF140" i="5"/>
  <c r="AE139" i="5"/>
  <c r="AD137" i="5"/>
  <c r="O134" i="5"/>
  <c r="AD139" i="5"/>
  <c r="AC137" i="5"/>
  <c r="AE140" i="5"/>
  <c r="AF135" i="5"/>
  <c r="AG137" i="5" s="1"/>
  <c r="AF139" i="5"/>
  <c r="AE137" i="5"/>
  <c r="AD135" i="5"/>
  <c r="AE138" i="5"/>
  <c r="AF137" i="5"/>
  <c r="AD138" i="5"/>
  <c r="AE134" i="5" l="1"/>
  <c r="AH135" i="5"/>
  <c r="AW133" i="4"/>
  <c r="AV133" i="4"/>
  <c r="AU133" i="4"/>
  <c r="AT133" i="4"/>
  <c r="AS133" i="4"/>
  <c r="AR133" i="4"/>
  <c r="AQ133" i="4"/>
  <c r="AP133" i="4"/>
  <c r="AO133" i="4"/>
  <c r="AN133" i="4"/>
  <c r="AM133" i="4"/>
  <c r="AL133" i="4"/>
  <c r="AK133" i="4"/>
  <c r="AJ133" i="4"/>
  <c r="AI133" i="4"/>
  <c r="AH133" i="4"/>
  <c r="AG133" i="4"/>
  <c r="AF133" i="4"/>
  <c r="J6" i="6" l="1"/>
  <c r="J7" i="6"/>
  <c r="J8" i="6"/>
  <c r="J9" i="6"/>
  <c r="J10" i="6"/>
  <c r="J11" i="6"/>
  <c r="J12" i="6"/>
  <c r="J13" i="6"/>
  <c r="J14" i="6"/>
  <c r="J15" i="6"/>
  <c r="J16" i="6"/>
  <c r="J17" i="6"/>
  <c r="J18" i="6"/>
  <c r="J19" i="6"/>
  <c r="J20" i="6"/>
  <c r="J21" i="6"/>
  <c r="J22" i="6"/>
  <c r="J23" i="6"/>
  <c r="J24" i="6"/>
  <c r="J25" i="6"/>
  <c r="J26" i="6"/>
  <c r="J27" i="6"/>
  <c r="J28" i="6"/>
  <c r="J29" i="6"/>
  <c r="J30" i="6"/>
  <c r="J31" i="6"/>
  <c r="J32" i="6"/>
  <c r="J33" i="6"/>
  <c r="J34" i="6"/>
  <c r="J35" i="6"/>
  <c r="J36" i="6"/>
  <c r="J37" i="6"/>
  <c r="J38" i="6"/>
  <c r="J39" i="6"/>
  <c r="J40" i="6"/>
  <c r="J41" i="6"/>
  <c r="J42" i="6"/>
  <c r="J43" i="6"/>
  <c r="J44" i="6"/>
  <c r="J45" i="6"/>
  <c r="J46" i="6"/>
  <c r="J47" i="6"/>
  <c r="J48" i="6"/>
  <c r="J49" i="6"/>
  <c r="J50" i="6"/>
  <c r="J51" i="6"/>
  <c r="J52" i="6"/>
  <c r="J53" i="6"/>
  <c r="J54" i="6"/>
  <c r="J55" i="6"/>
  <c r="J56" i="6"/>
  <c r="J57" i="6"/>
  <c r="J58" i="6"/>
  <c r="J59" i="6"/>
  <c r="J60" i="6"/>
  <c r="J61" i="6"/>
  <c r="J62" i="6"/>
  <c r="J63" i="6"/>
  <c r="J64" i="6"/>
  <c r="J65" i="6"/>
  <c r="J66" i="6"/>
  <c r="J67" i="6"/>
  <c r="J68" i="6"/>
  <c r="J69" i="6"/>
  <c r="J70" i="6"/>
  <c r="J71" i="6"/>
  <c r="J72" i="6"/>
  <c r="J73" i="6"/>
  <c r="J74" i="6"/>
  <c r="J75" i="6"/>
  <c r="J76" i="6"/>
  <c r="J77" i="6"/>
  <c r="J78" i="6"/>
  <c r="J79" i="6"/>
  <c r="J80" i="6"/>
  <c r="J81" i="6"/>
  <c r="J82" i="6"/>
  <c r="J83" i="6"/>
  <c r="J84" i="6"/>
  <c r="J85" i="6"/>
  <c r="J86" i="6"/>
  <c r="J87" i="6"/>
  <c r="J88" i="6"/>
  <c r="J89" i="6"/>
  <c r="J90" i="6"/>
  <c r="J91" i="6"/>
  <c r="J92" i="6"/>
  <c r="J93" i="6"/>
  <c r="J94" i="6"/>
  <c r="J95" i="6"/>
  <c r="J96" i="6"/>
  <c r="J97" i="6"/>
  <c r="J98" i="6"/>
  <c r="J99" i="6"/>
  <c r="J100" i="6"/>
  <c r="J101" i="6"/>
  <c r="J102" i="6"/>
  <c r="J103" i="6"/>
  <c r="J104" i="6"/>
  <c r="J105" i="6"/>
  <c r="J106" i="6"/>
  <c r="J107" i="6"/>
  <c r="J108" i="6"/>
  <c r="J109" i="6"/>
  <c r="J110" i="6"/>
  <c r="J111" i="6"/>
  <c r="J112" i="6"/>
  <c r="J113" i="6"/>
  <c r="J114" i="6"/>
  <c r="J115" i="6"/>
  <c r="J116" i="6"/>
  <c r="J117" i="6"/>
  <c r="J118" i="6"/>
  <c r="J119" i="6"/>
  <c r="J120" i="6"/>
  <c r="J121" i="6"/>
  <c r="J122" i="6"/>
  <c r="J123" i="6"/>
  <c r="J124" i="6"/>
  <c r="J125" i="6"/>
  <c r="J126" i="6"/>
  <c r="J127" i="6"/>
  <c r="J128" i="6"/>
  <c r="J129" i="6"/>
  <c r="J130" i="6"/>
  <c r="J131" i="6"/>
  <c r="J132" i="6"/>
  <c r="J5" i="6"/>
  <c r="K6" i="7"/>
  <c r="K7" i="7"/>
  <c r="K8" i="7"/>
  <c r="K9" i="7"/>
  <c r="K10" i="7"/>
  <c r="K11" i="7"/>
  <c r="K12" i="7"/>
  <c r="K13" i="7"/>
  <c r="K14" i="7"/>
  <c r="K15" i="7"/>
  <c r="K16" i="7"/>
  <c r="K17" i="7"/>
  <c r="K18" i="7"/>
  <c r="K19" i="7"/>
  <c r="K20" i="7"/>
  <c r="K21" i="7"/>
  <c r="K22" i="7"/>
  <c r="K23" i="7"/>
  <c r="K24" i="7"/>
  <c r="K25" i="7"/>
  <c r="K26" i="7"/>
  <c r="K27" i="7"/>
  <c r="K28" i="7"/>
  <c r="K29" i="7"/>
  <c r="K30" i="7"/>
  <c r="K31" i="7"/>
  <c r="K32" i="7"/>
  <c r="K33" i="7"/>
  <c r="K34" i="7"/>
  <c r="K35" i="7"/>
  <c r="K36" i="7"/>
  <c r="K37" i="7"/>
  <c r="K38" i="7"/>
  <c r="K39" i="7"/>
  <c r="K40" i="7"/>
  <c r="K41" i="7"/>
  <c r="K42" i="7"/>
  <c r="K43" i="7"/>
  <c r="K44" i="7"/>
  <c r="K45" i="7"/>
  <c r="K46" i="7"/>
  <c r="K47" i="7"/>
  <c r="K48" i="7"/>
  <c r="K49" i="7"/>
  <c r="K50" i="7"/>
  <c r="K51" i="7"/>
  <c r="K52" i="7"/>
  <c r="K53" i="7"/>
  <c r="K54" i="7"/>
  <c r="K55" i="7"/>
  <c r="K56" i="7"/>
  <c r="K57" i="7"/>
  <c r="K58" i="7"/>
  <c r="K59" i="7"/>
  <c r="K60" i="7"/>
  <c r="K61" i="7"/>
  <c r="K62" i="7"/>
  <c r="K63" i="7"/>
  <c r="K64" i="7"/>
  <c r="K65" i="7"/>
  <c r="K66" i="7"/>
  <c r="K67" i="7"/>
  <c r="K68" i="7"/>
  <c r="K69" i="7"/>
  <c r="K70" i="7"/>
  <c r="K71" i="7"/>
  <c r="K72" i="7"/>
  <c r="K73" i="7"/>
  <c r="K74" i="7"/>
  <c r="K75" i="7"/>
  <c r="K76" i="7"/>
  <c r="K77" i="7"/>
  <c r="K78" i="7"/>
  <c r="K79" i="7"/>
  <c r="K80" i="7"/>
  <c r="K81" i="7"/>
  <c r="K82" i="7"/>
  <c r="K83" i="7"/>
  <c r="K84" i="7"/>
  <c r="K85" i="7"/>
  <c r="K86" i="7"/>
  <c r="K87" i="7"/>
  <c r="K88" i="7"/>
  <c r="K89" i="7"/>
  <c r="K90" i="7"/>
  <c r="K91" i="7"/>
  <c r="K92" i="7"/>
  <c r="K93" i="7"/>
  <c r="K94" i="7"/>
  <c r="K95" i="7"/>
  <c r="K96" i="7"/>
  <c r="K97" i="7"/>
  <c r="K98" i="7"/>
  <c r="K99" i="7"/>
  <c r="K100" i="7"/>
  <c r="K101" i="7"/>
  <c r="K102" i="7"/>
  <c r="K103" i="7"/>
  <c r="K104" i="7"/>
  <c r="K105" i="7"/>
  <c r="K106" i="7"/>
  <c r="K107" i="7"/>
  <c r="K108" i="7"/>
  <c r="K109" i="7"/>
  <c r="K110" i="7"/>
  <c r="K111" i="7"/>
  <c r="K112" i="7"/>
  <c r="K113" i="7"/>
  <c r="K114" i="7"/>
  <c r="K115" i="7"/>
  <c r="K116" i="7"/>
  <c r="K117" i="7"/>
  <c r="K118" i="7"/>
  <c r="K119" i="7"/>
  <c r="K120" i="7"/>
  <c r="K121" i="7"/>
  <c r="K122" i="7"/>
  <c r="K123" i="7"/>
  <c r="K124" i="7"/>
  <c r="K125" i="7"/>
  <c r="K126" i="7"/>
  <c r="K127" i="7"/>
  <c r="K128" i="7"/>
  <c r="K129" i="7"/>
  <c r="K130" i="7"/>
  <c r="K131" i="7"/>
  <c r="K132" i="7"/>
  <c r="K5" i="7"/>
  <c r="AA133" i="7" l="1"/>
  <c r="L133" i="1" l="1"/>
  <c r="Q133" i="1"/>
  <c r="T6" i="6" l="1"/>
  <c r="AF6" i="6" s="1"/>
  <c r="T7" i="6"/>
  <c r="AF7" i="6" s="1"/>
  <c r="T8" i="6"/>
  <c r="AF8" i="6" s="1"/>
  <c r="T9" i="6"/>
  <c r="AF9" i="6" s="1"/>
  <c r="T10" i="6"/>
  <c r="AF10" i="6" s="1"/>
  <c r="T11" i="6"/>
  <c r="AF11" i="6" s="1"/>
  <c r="T12" i="6"/>
  <c r="AF12" i="6" s="1"/>
  <c r="T13" i="6"/>
  <c r="AF13" i="6" s="1"/>
  <c r="T14" i="6"/>
  <c r="AF14" i="6" s="1"/>
  <c r="T15" i="6"/>
  <c r="AF15" i="6" s="1"/>
  <c r="T16" i="6"/>
  <c r="AF16" i="6" s="1"/>
  <c r="T17" i="6"/>
  <c r="AF17" i="6" s="1"/>
  <c r="T18" i="6"/>
  <c r="AF18" i="6" s="1"/>
  <c r="T19" i="6"/>
  <c r="AF19" i="6" s="1"/>
  <c r="T20" i="6"/>
  <c r="AF20" i="6" s="1"/>
  <c r="T21" i="6"/>
  <c r="AF21" i="6" s="1"/>
  <c r="T22" i="6"/>
  <c r="AF22" i="6" s="1"/>
  <c r="T23" i="6"/>
  <c r="AF23" i="6" s="1"/>
  <c r="T24" i="6"/>
  <c r="AF24" i="6" s="1"/>
  <c r="T25" i="6"/>
  <c r="AF25" i="6" s="1"/>
  <c r="T26" i="6"/>
  <c r="AF26" i="6" s="1"/>
  <c r="T27" i="6"/>
  <c r="AF27" i="6" s="1"/>
  <c r="T28" i="6"/>
  <c r="AF28" i="6" s="1"/>
  <c r="T29" i="6"/>
  <c r="AF29" i="6" s="1"/>
  <c r="T30" i="6"/>
  <c r="AF30" i="6" s="1"/>
  <c r="T31" i="6"/>
  <c r="AF31" i="6" s="1"/>
  <c r="T32" i="6"/>
  <c r="AF32" i="6" s="1"/>
  <c r="T33" i="6"/>
  <c r="AF33" i="6" s="1"/>
  <c r="T34" i="6"/>
  <c r="AF34" i="6" s="1"/>
  <c r="T35" i="6"/>
  <c r="AF35" i="6" s="1"/>
  <c r="T36" i="6"/>
  <c r="AF36" i="6" s="1"/>
  <c r="T37" i="6"/>
  <c r="AF37" i="6" s="1"/>
  <c r="T38" i="6"/>
  <c r="AF38" i="6" s="1"/>
  <c r="T39" i="6"/>
  <c r="AF39" i="6" s="1"/>
  <c r="T40" i="6"/>
  <c r="AF40" i="6" s="1"/>
  <c r="T41" i="6"/>
  <c r="AF41" i="6" s="1"/>
  <c r="T42" i="6"/>
  <c r="AF42" i="6" s="1"/>
  <c r="T43" i="6"/>
  <c r="AF43" i="6" s="1"/>
  <c r="T44" i="6"/>
  <c r="AF44" i="6" s="1"/>
  <c r="T45" i="6"/>
  <c r="AF45" i="6" s="1"/>
  <c r="T46" i="6"/>
  <c r="AF46" i="6" s="1"/>
  <c r="T47" i="6"/>
  <c r="AF47" i="6" s="1"/>
  <c r="T48" i="6"/>
  <c r="AF48" i="6" s="1"/>
  <c r="T49" i="6"/>
  <c r="AF49" i="6" s="1"/>
  <c r="T50" i="6"/>
  <c r="AF50" i="6" s="1"/>
  <c r="T51" i="6"/>
  <c r="AF51" i="6" s="1"/>
  <c r="T52" i="6"/>
  <c r="AF52" i="6" s="1"/>
  <c r="T53" i="6"/>
  <c r="AF53" i="6" s="1"/>
  <c r="T54" i="6"/>
  <c r="AF54" i="6" s="1"/>
  <c r="T55" i="6"/>
  <c r="AF55" i="6" s="1"/>
  <c r="T56" i="6"/>
  <c r="AF56" i="6" s="1"/>
  <c r="T57" i="6"/>
  <c r="AF57" i="6" s="1"/>
  <c r="T58" i="6"/>
  <c r="AF58" i="6" s="1"/>
  <c r="T59" i="6"/>
  <c r="AF59" i="6" s="1"/>
  <c r="T60" i="6"/>
  <c r="AF60" i="6" s="1"/>
  <c r="T61" i="6"/>
  <c r="AF61" i="6" s="1"/>
  <c r="T62" i="6"/>
  <c r="AF62" i="6" s="1"/>
  <c r="T63" i="6"/>
  <c r="AF63" i="6" s="1"/>
  <c r="T64" i="6"/>
  <c r="AF64" i="6" s="1"/>
  <c r="T65" i="6"/>
  <c r="AF65" i="6" s="1"/>
  <c r="T66" i="6"/>
  <c r="AF66" i="6" s="1"/>
  <c r="T67" i="6"/>
  <c r="AF67" i="6" s="1"/>
  <c r="T68" i="6"/>
  <c r="AF68" i="6" s="1"/>
  <c r="T69" i="6"/>
  <c r="AF69" i="6" s="1"/>
  <c r="T70" i="6"/>
  <c r="AF70" i="6" s="1"/>
  <c r="T71" i="6"/>
  <c r="AF71" i="6" s="1"/>
  <c r="T72" i="6"/>
  <c r="AF72" i="6" s="1"/>
  <c r="T73" i="6"/>
  <c r="AF73" i="6" s="1"/>
  <c r="T74" i="6"/>
  <c r="AF74" i="6" s="1"/>
  <c r="T75" i="6"/>
  <c r="AF75" i="6" s="1"/>
  <c r="T76" i="6"/>
  <c r="AF76" i="6" s="1"/>
  <c r="T77" i="6"/>
  <c r="AF77" i="6" s="1"/>
  <c r="T78" i="6"/>
  <c r="AF78" i="6" s="1"/>
  <c r="T79" i="6"/>
  <c r="AF79" i="6" s="1"/>
  <c r="T80" i="6"/>
  <c r="AF80" i="6" s="1"/>
  <c r="T81" i="6"/>
  <c r="AF81" i="6" s="1"/>
  <c r="T82" i="6"/>
  <c r="AF82" i="6" s="1"/>
  <c r="T83" i="6"/>
  <c r="AF83" i="6" s="1"/>
  <c r="T84" i="6"/>
  <c r="AF84" i="6" s="1"/>
  <c r="T85" i="6"/>
  <c r="AF85" i="6" s="1"/>
  <c r="T86" i="6"/>
  <c r="AF86" i="6" s="1"/>
  <c r="T87" i="6"/>
  <c r="AF87" i="6" s="1"/>
  <c r="T88" i="6"/>
  <c r="AF88" i="6" s="1"/>
  <c r="T89" i="6"/>
  <c r="AF89" i="6" s="1"/>
  <c r="T90" i="6"/>
  <c r="AF90" i="6" s="1"/>
  <c r="T91" i="6"/>
  <c r="AF91" i="6" s="1"/>
  <c r="T92" i="6"/>
  <c r="AF92" i="6" s="1"/>
  <c r="T93" i="6"/>
  <c r="AF93" i="6" s="1"/>
  <c r="T94" i="6"/>
  <c r="AF94" i="6" s="1"/>
  <c r="T95" i="6"/>
  <c r="AF95" i="6" s="1"/>
  <c r="T96" i="6"/>
  <c r="AF96" i="6" s="1"/>
  <c r="T97" i="6"/>
  <c r="AF97" i="6" s="1"/>
  <c r="T98" i="6"/>
  <c r="AF98" i="6" s="1"/>
  <c r="T99" i="6"/>
  <c r="AF99" i="6" s="1"/>
  <c r="T100" i="6"/>
  <c r="AF100" i="6" s="1"/>
  <c r="T101" i="6"/>
  <c r="AF101" i="6" s="1"/>
  <c r="T102" i="6"/>
  <c r="AF102" i="6" s="1"/>
  <c r="T103" i="6"/>
  <c r="AF103" i="6" s="1"/>
  <c r="T104" i="6"/>
  <c r="AF104" i="6" s="1"/>
  <c r="T105" i="6"/>
  <c r="AF105" i="6" s="1"/>
  <c r="T106" i="6"/>
  <c r="AF106" i="6" s="1"/>
  <c r="T107" i="6"/>
  <c r="AF107" i="6" s="1"/>
  <c r="T108" i="6"/>
  <c r="AF108" i="6" s="1"/>
  <c r="T109" i="6"/>
  <c r="AF109" i="6" s="1"/>
  <c r="T110" i="6"/>
  <c r="AF110" i="6" s="1"/>
  <c r="T111" i="6"/>
  <c r="AF111" i="6" s="1"/>
  <c r="T112" i="6"/>
  <c r="AF112" i="6" s="1"/>
  <c r="T113" i="6"/>
  <c r="AF113" i="6" s="1"/>
  <c r="T114" i="6"/>
  <c r="AF114" i="6" s="1"/>
  <c r="T115" i="6"/>
  <c r="AF115" i="6" s="1"/>
  <c r="T116" i="6"/>
  <c r="AF116" i="6" s="1"/>
  <c r="T117" i="6"/>
  <c r="AF117" i="6" s="1"/>
  <c r="T118" i="6"/>
  <c r="AF118" i="6" s="1"/>
  <c r="T119" i="6"/>
  <c r="AF119" i="6" s="1"/>
  <c r="T120" i="6"/>
  <c r="AF120" i="6" s="1"/>
  <c r="T121" i="6"/>
  <c r="AF121" i="6" s="1"/>
  <c r="T122" i="6"/>
  <c r="AF122" i="6" s="1"/>
  <c r="T123" i="6"/>
  <c r="AF123" i="6" s="1"/>
  <c r="T124" i="6"/>
  <c r="AF124" i="6" s="1"/>
  <c r="T125" i="6"/>
  <c r="AF125" i="6" s="1"/>
  <c r="T126" i="6"/>
  <c r="AF126" i="6" s="1"/>
  <c r="T127" i="6"/>
  <c r="AF127" i="6" s="1"/>
  <c r="T128" i="6"/>
  <c r="AF128" i="6" s="1"/>
  <c r="T129" i="6"/>
  <c r="AF129" i="6" s="1"/>
  <c r="T130" i="6"/>
  <c r="AF130" i="6" s="1"/>
  <c r="T131" i="6"/>
  <c r="AF131" i="6" s="1"/>
  <c r="T132" i="6"/>
  <c r="AF132" i="6" s="1"/>
  <c r="T5" i="6"/>
  <c r="AF5" i="6" s="1"/>
  <c r="AB140" i="4" l="1"/>
  <c r="AA140" i="4"/>
  <c r="Z140" i="4"/>
  <c r="AB139" i="4"/>
  <c r="AA139" i="4"/>
  <c r="Z139" i="4"/>
  <c r="AB138" i="4"/>
  <c r="AA138" i="4"/>
  <c r="Z138" i="4"/>
  <c r="J60" i="2" s="1"/>
  <c r="J67" i="2" s="1"/>
  <c r="AB137" i="4"/>
  <c r="AA137" i="4"/>
  <c r="Z137" i="4"/>
  <c r="I60" i="2" s="1"/>
  <c r="I67" i="2" s="1"/>
  <c r="AB135" i="4"/>
  <c r="AA135" i="4"/>
  <c r="Z135" i="4"/>
  <c r="L60" i="2"/>
  <c r="L67" i="2" s="1"/>
  <c r="K60" i="2"/>
  <c r="K67" i="2" s="1"/>
  <c r="H60" i="2" l="1"/>
  <c r="H67" i="2"/>
  <c r="AD6" i="5"/>
  <c r="AE6" i="5"/>
  <c r="AF6" i="5"/>
  <c r="AD7" i="5"/>
  <c r="AE7" i="5"/>
  <c r="AF7" i="5"/>
  <c r="AD8" i="5"/>
  <c r="AE8" i="5"/>
  <c r="AF8" i="5"/>
  <c r="AD9" i="5"/>
  <c r="AE9" i="5"/>
  <c r="AF9" i="5"/>
  <c r="AD10" i="5"/>
  <c r="AE10" i="5"/>
  <c r="AF10" i="5"/>
  <c r="AD11" i="5"/>
  <c r="AE11" i="5"/>
  <c r="AF11" i="5"/>
  <c r="AD12" i="5"/>
  <c r="AE12" i="5"/>
  <c r="AF12" i="5"/>
  <c r="AD13" i="5"/>
  <c r="AE13" i="5"/>
  <c r="AF13" i="5"/>
  <c r="AD14" i="5"/>
  <c r="AE14" i="5"/>
  <c r="AF14" i="5"/>
  <c r="AD15" i="5"/>
  <c r="AE15" i="5"/>
  <c r="AF15" i="5"/>
  <c r="AD16" i="5"/>
  <c r="AE16" i="5"/>
  <c r="AF16" i="5"/>
  <c r="AD17" i="5"/>
  <c r="AE17" i="5"/>
  <c r="AF17" i="5"/>
  <c r="AD18" i="5"/>
  <c r="AE18" i="5"/>
  <c r="AF18" i="5"/>
  <c r="AD19" i="5"/>
  <c r="AE19" i="5"/>
  <c r="AF19" i="5"/>
  <c r="AD20" i="5"/>
  <c r="AE20" i="5"/>
  <c r="AF20" i="5"/>
  <c r="AD21" i="5"/>
  <c r="AE21" i="5"/>
  <c r="AF21" i="5"/>
  <c r="AD22" i="5"/>
  <c r="AE22" i="5"/>
  <c r="AF22" i="5"/>
  <c r="AD23" i="5"/>
  <c r="AE23" i="5"/>
  <c r="AF23" i="5"/>
  <c r="AD24" i="5"/>
  <c r="AE24" i="5"/>
  <c r="AF24" i="5"/>
  <c r="AD25" i="5"/>
  <c r="AE25" i="5"/>
  <c r="AF25" i="5"/>
  <c r="AD26" i="5"/>
  <c r="AE26" i="5"/>
  <c r="AF26" i="5"/>
  <c r="AD27" i="5"/>
  <c r="AE27" i="5"/>
  <c r="AF27" i="5"/>
  <c r="AD28" i="5"/>
  <c r="AE28" i="5"/>
  <c r="AF28" i="5"/>
  <c r="AD29" i="5"/>
  <c r="AE29" i="5"/>
  <c r="AF29" i="5"/>
  <c r="AD30" i="5"/>
  <c r="AE30" i="5"/>
  <c r="AF30" i="5"/>
  <c r="AD31" i="5"/>
  <c r="AE31" i="5"/>
  <c r="AF31" i="5"/>
  <c r="AD32" i="5"/>
  <c r="AE32" i="5"/>
  <c r="AF32" i="5"/>
  <c r="AD33" i="5"/>
  <c r="AE33" i="5"/>
  <c r="AF33" i="5"/>
  <c r="AD34" i="5"/>
  <c r="AE34" i="5"/>
  <c r="AF34" i="5"/>
  <c r="AD35" i="5"/>
  <c r="AE35" i="5"/>
  <c r="AF35" i="5"/>
  <c r="AD36" i="5"/>
  <c r="AE36" i="5"/>
  <c r="AF36" i="5"/>
  <c r="AD37" i="5"/>
  <c r="AE37" i="5"/>
  <c r="AF37" i="5"/>
  <c r="AD38" i="5"/>
  <c r="AE38" i="5"/>
  <c r="AF38" i="5"/>
  <c r="AD39" i="5"/>
  <c r="AE39" i="5"/>
  <c r="AF39" i="5"/>
  <c r="AD40" i="5"/>
  <c r="AE40" i="5"/>
  <c r="AF40" i="5"/>
  <c r="AD41" i="5"/>
  <c r="AE41" i="5"/>
  <c r="AF41" i="5"/>
  <c r="AD42" i="5"/>
  <c r="AE42" i="5"/>
  <c r="AF42" i="5"/>
  <c r="AD43" i="5"/>
  <c r="AE43" i="5"/>
  <c r="AF43" i="5"/>
  <c r="AD44" i="5"/>
  <c r="AE44" i="5"/>
  <c r="AF44" i="5"/>
  <c r="AD45" i="5"/>
  <c r="AE45" i="5"/>
  <c r="AF45" i="5"/>
  <c r="AD46" i="5"/>
  <c r="AE46" i="5"/>
  <c r="AF46" i="5"/>
  <c r="AD47" i="5"/>
  <c r="AE47" i="5"/>
  <c r="AF47" i="5"/>
  <c r="AD48" i="5"/>
  <c r="AE48" i="5"/>
  <c r="AF48" i="5"/>
  <c r="AD49" i="5"/>
  <c r="AE49" i="5"/>
  <c r="AF49" i="5"/>
  <c r="AD50" i="5"/>
  <c r="AE50" i="5"/>
  <c r="AF50" i="5"/>
  <c r="AD51" i="5"/>
  <c r="AE51" i="5"/>
  <c r="AF51" i="5"/>
  <c r="AD52" i="5"/>
  <c r="AE52" i="5"/>
  <c r="AF52" i="5"/>
  <c r="AD53" i="5"/>
  <c r="AE53" i="5"/>
  <c r="AF53" i="5"/>
  <c r="AD54" i="5"/>
  <c r="AE54" i="5"/>
  <c r="AF54" i="5"/>
  <c r="AD55" i="5"/>
  <c r="AE55" i="5"/>
  <c r="AF55" i="5"/>
  <c r="AD56" i="5"/>
  <c r="AE56" i="5"/>
  <c r="AF56" i="5"/>
  <c r="AD57" i="5"/>
  <c r="AE57" i="5"/>
  <c r="AF57" i="5"/>
  <c r="AD58" i="5"/>
  <c r="AE58" i="5"/>
  <c r="AF58" i="5"/>
  <c r="AD59" i="5"/>
  <c r="AE59" i="5"/>
  <c r="AF59" i="5"/>
  <c r="AD60" i="5"/>
  <c r="AE60" i="5"/>
  <c r="AF60" i="5"/>
  <c r="AD61" i="5"/>
  <c r="AE61" i="5"/>
  <c r="AF61" i="5"/>
  <c r="AD62" i="5"/>
  <c r="AE62" i="5"/>
  <c r="AF62" i="5"/>
  <c r="AD63" i="5"/>
  <c r="AE63" i="5"/>
  <c r="AF63" i="5"/>
  <c r="AD64" i="5"/>
  <c r="AE64" i="5"/>
  <c r="AF64" i="5"/>
  <c r="AD65" i="5"/>
  <c r="AE65" i="5"/>
  <c r="AF65" i="5"/>
  <c r="AD66" i="5"/>
  <c r="AE66" i="5"/>
  <c r="AF66" i="5"/>
  <c r="AD67" i="5"/>
  <c r="AE67" i="5"/>
  <c r="AF67" i="5"/>
  <c r="AD68" i="5"/>
  <c r="AE68" i="5"/>
  <c r="AF68" i="5"/>
  <c r="AD69" i="5"/>
  <c r="AE69" i="5"/>
  <c r="AF69" i="5"/>
  <c r="AD70" i="5"/>
  <c r="AE70" i="5"/>
  <c r="AF70" i="5"/>
  <c r="AD71" i="5"/>
  <c r="AE71" i="5"/>
  <c r="AF71" i="5"/>
  <c r="AD72" i="5"/>
  <c r="AE72" i="5"/>
  <c r="AF72" i="5"/>
  <c r="AD73" i="5"/>
  <c r="AE73" i="5"/>
  <c r="AF73" i="5"/>
  <c r="AD74" i="5"/>
  <c r="AE74" i="5"/>
  <c r="AF74" i="5"/>
  <c r="AD75" i="5"/>
  <c r="AE75" i="5"/>
  <c r="AF75" i="5"/>
  <c r="AD76" i="5"/>
  <c r="AE76" i="5"/>
  <c r="AF76" i="5"/>
  <c r="AD77" i="5"/>
  <c r="AE77" i="5"/>
  <c r="AF77" i="5"/>
  <c r="AD78" i="5"/>
  <c r="AE78" i="5"/>
  <c r="AF78" i="5"/>
  <c r="AD79" i="5"/>
  <c r="AE79" i="5"/>
  <c r="AF79" i="5"/>
  <c r="AD80" i="5"/>
  <c r="AE80" i="5"/>
  <c r="AF80" i="5"/>
  <c r="AD81" i="5"/>
  <c r="AE81" i="5"/>
  <c r="AF81" i="5"/>
  <c r="AD82" i="5"/>
  <c r="AE82" i="5"/>
  <c r="AF82" i="5"/>
  <c r="AD83" i="5"/>
  <c r="AE83" i="5"/>
  <c r="AF83" i="5"/>
  <c r="AD84" i="5"/>
  <c r="AE84" i="5"/>
  <c r="AF84" i="5"/>
  <c r="AD85" i="5"/>
  <c r="AE85" i="5"/>
  <c r="AF85" i="5"/>
  <c r="AD86" i="5"/>
  <c r="AE86" i="5"/>
  <c r="AF86" i="5"/>
  <c r="AD87" i="5"/>
  <c r="AE87" i="5"/>
  <c r="AF87" i="5"/>
  <c r="AD88" i="5"/>
  <c r="AE88" i="5"/>
  <c r="AF88" i="5"/>
  <c r="AD89" i="5"/>
  <c r="AE89" i="5"/>
  <c r="AF89" i="5"/>
  <c r="AD90" i="5"/>
  <c r="AE90" i="5"/>
  <c r="AF90" i="5"/>
  <c r="AD91" i="5"/>
  <c r="AE91" i="5"/>
  <c r="AF91" i="5"/>
  <c r="AD92" i="5"/>
  <c r="AE92" i="5"/>
  <c r="AF92" i="5"/>
  <c r="AD93" i="5"/>
  <c r="AE93" i="5"/>
  <c r="AF93" i="5"/>
  <c r="AD94" i="5"/>
  <c r="AE94" i="5"/>
  <c r="AF94" i="5"/>
  <c r="AD95" i="5"/>
  <c r="AE95" i="5"/>
  <c r="AF95" i="5"/>
  <c r="AD96" i="5"/>
  <c r="AE96" i="5"/>
  <c r="AF96" i="5"/>
  <c r="AD97" i="5"/>
  <c r="AE97" i="5"/>
  <c r="AF97" i="5"/>
  <c r="AD98" i="5"/>
  <c r="AE98" i="5"/>
  <c r="AF98" i="5"/>
  <c r="AD99" i="5"/>
  <c r="AE99" i="5"/>
  <c r="AF99" i="5"/>
  <c r="AD100" i="5"/>
  <c r="AE100" i="5"/>
  <c r="AF100" i="5"/>
  <c r="AD101" i="5"/>
  <c r="AE101" i="5"/>
  <c r="AF101" i="5"/>
  <c r="AD102" i="5"/>
  <c r="AE102" i="5"/>
  <c r="AF102" i="5"/>
  <c r="AD103" i="5"/>
  <c r="AE103" i="5"/>
  <c r="AF103" i="5"/>
  <c r="AD104" i="5"/>
  <c r="AE104" i="5"/>
  <c r="AF104" i="5"/>
  <c r="AD105" i="5"/>
  <c r="AE105" i="5"/>
  <c r="AF105" i="5"/>
  <c r="AD106" i="5"/>
  <c r="AE106" i="5"/>
  <c r="AF106" i="5"/>
  <c r="AD107" i="5"/>
  <c r="AE107" i="5"/>
  <c r="AF107" i="5"/>
  <c r="AD108" i="5"/>
  <c r="AE108" i="5"/>
  <c r="AF108" i="5"/>
  <c r="AD109" i="5"/>
  <c r="AE109" i="5"/>
  <c r="AF109" i="5"/>
  <c r="AD110" i="5"/>
  <c r="AE110" i="5"/>
  <c r="AF110" i="5"/>
  <c r="AD111" i="5"/>
  <c r="AE111" i="5"/>
  <c r="AF111" i="5"/>
  <c r="AD112" i="5"/>
  <c r="AE112" i="5"/>
  <c r="AF112" i="5"/>
  <c r="AD113" i="5"/>
  <c r="AE113" i="5"/>
  <c r="AF113" i="5"/>
  <c r="AD114" i="5"/>
  <c r="AE114" i="5"/>
  <c r="AF114" i="5"/>
  <c r="AD115" i="5"/>
  <c r="AE115" i="5"/>
  <c r="AF115" i="5"/>
  <c r="AD116" i="5"/>
  <c r="AE116" i="5"/>
  <c r="AF116" i="5"/>
  <c r="AD117" i="5"/>
  <c r="AE117" i="5"/>
  <c r="AF117" i="5"/>
  <c r="AD118" i="5"/>
  <c r="AE118" i="5"/>
  <c r="AF118" i="5"/>
  <c r="AD119" i="5"/>
  <c r="AE119" i="5"/>
  <c r="AF119" i="5"/>
  <c r="AD120" i="5"/>
  <c r="AE120" i="5"/>
  <c r="AF120" i="5"/>
  <c r="AD121" i="5"/>
  <c r="AE121" i="5"/>
  <c r="AF121" i="5"/>
  <c r="AD122" i="5"/>
  <c r="AE122" i="5"/>
  <c r="AF122" i="5"/>
  <c r="AD123" i="5"/>
  <c r="AE123" i="5"/>
  <c r="AF123" i="5"/>
  <c r="AD124" i="5"/>
  <c r="AE124" i="5"/>
  <c r="AF124" i="5"/>
  <c r="AD125" i="5"/>
  <c r="AE125" i="5"/>
  <c r="AF125" i="5"/>
  <c r="AD126" i="5"/>
  <c r="AE126" i="5"/>
  <c r="AF126" i="5"/>
  <c r="AD127" i="5"/>
  <c r="AE127" i="5"/>
  <c r="AF127" i="5"/>
  <c r="AD128" i="5"/>
  <c r="AE128" i="5"/>
  <c r="AF128" i="5"/>
  <c r="AD129" i="5"/>
  <c r="AE129" i="5"/>
  <c r="AF129" i="5"/>
  <c r="AD130" i="5"/>
  <c r="AE130" i="5"/>
  <c r="AF130" i="5"/>
  <c r="AD131" i="5"/>
  <c r="AE131" i="5"/>
  <c r="AF131" i="5"/>
  <c r="AD132" i="5"/>
  <c r="AE132" i="5"/>
  <c r="AF132" i="5"/>
  <c r="AE5" i="5"/>
  <c r="AF5" i="5"/>
  <c r="AD5" i="5"/>
  <c r="I150" i="3" l="1"/>
  <c r="P150" i="3" s="1"/>
  <c r="T135" i="4"/>
  <c r="S135" i="4"/>
  <c r="R135" i="4"/>
  <c r="P135" i="4"/>
  <c r="O135" i="4"/>
  <c r="N135" i="4"/>
  <c r="L135" i="4"/>
  <c r="K135" i="4"/>
  <c r="J135" i="4"/>
  <c r="G135" i="4"/>
  <c r="G134" i="4" s="1"/>
  <c r="H135" i="4"/>
  <c r="AF135" i="4" s="1"/>
  <c r="AJ135" i="4" s="1"/>
  <c r="F135" i="4"/>
  <c r="AE150" i="5"/>
  <c r="AF150" i="5"/>
  <c r="AE152" i="5"/>
  <c r="AF152" i="5"/>
  <c r="AE153" i="5"/>
  <c r="AF153" i="5"/>
  <c r="AE154" i="5"/>
  <c r="AF154" i="5"/>
  <c r="AE155" i="5"/>
  <c r="AF155" i="5"/>
  <c r="AL135" i="4" l="1"/>
  <c r="AD135" i="4"/>
  <c r="T134" i="4"/>
  <c r="AE135" i="4"/>
  <c r="AK173" i="6"/>
  <c r="AK172" i="6"/>
  <c r="AK171" i="6"/>
  <c r="AK170" i="6"/>
  <c r="AK168" i="6"/>
  <c r="AK164" i="6"/>
  <c r="AK163" i="6"/>
  <c r="AK162" i="6"/>
  <c r="AK161" i="6"/>
  <c r="AK159" i="6"/>
  <c r="AH135" i="4" l="1"/>
  <c r="AI135" i="4"/>
  <c r="G30" i="9"/>
  <c r="F30" i="9"/>
  <c r="E30" i="9"/>
  <c r="U138" i="11"/>
  <c r="U144" i="11" s="1"/>
  <c r="T138" i="11"/>
  <c r="T144" i="11" s="1"/>
  <c r="S138" i="11"/>
  <c r="S144" i="11" s="1"/>
  <c r="R138" i="11"/>
  <c r="R144" i="11" s="1"/>
  <c r="Q138" i="11"/>
  <c r="Q144" i="11" s="1"/>
  <c r="P138" i="11"/>
  <c r="P144" i="11" s="1"/>
  <c r="O138" i="11"/>
  <c r="O144" i="11" s="1"/>
  <c r="N138" i="11"/>
  <c r="N144" i="11" s="1"/>
  <c r="M138" i="11"/>
  <c r="M144" i="11" s="1"/>
  <c r="L138" i="11"/>
  <c r="L144" i="11" s="1"/>
  <c r="K138" i="11"/>
  <c r="K144" i="11" s="1"/>
  <c r="J138" i="11"/>
  <c r="J144" i="11" s="1"/>
  <c r="I138" i="11"/>
  <c r="I144" i="11" s="1"/>
  <c r="H138" i="11"/>
  <c r="H144" i="11" s="1"/>
  <c r="G138" i="11"/>
  <c r="G144" i="11" s="1"/>
  <c r="F138" i="11"/>
  <c r="F144" i="11" s="1"/>
  <c r="E138" i="11"/>
  <c r="E144" i="11" s="1"/>
  <c r="U137" i="11"/>
  <c r="U143" i="11" s="1"/>
  <c r="T137" i="11"/>
  <c r="T143" i="11" s="1"/>
  <c r="S137" i="11"/>
  <c r="S143" i="11" s="1"/>
  <c r="R137" i="11"/>
  <c r="R143" i="11" s="1"/>
  <c r="Q137" i="11"/>
  <c r="Q143" i="11" s="1"/>
  <c r="P137" i="11"/>
  <c r="P143" i="11" s="1"/>
  <c r="O137" i="11"/>
  <c r="O143" i="11" s="1"/>
  <c r="N137" i="11"/>
  <c r="N143" i="11" s="1"/>
  <c r="M137" i="11"/>
  <c r="M143" i="11" s="1"/>
  <c r="L137" i="11"/>
  <c r="L143" i="11" s="1"/>
  <c r="K137" i="11"/>
  <c r="K143" i="11" s="1"/>
  <c r="J137" i="11"/>
  <c r="J143" i="11" s="1"/>
  <c r="I137" i="11"/>
  <c r="I143" i="11" s="1"/>
  <c r="H137" i="11"/>
  <c r="H143" i="11" s="1"/>
  <c r="G137" i="11"/>
  <c r="G143" i="11" s="1"/>
  <c r="F137" i="11"/>
  <c r="F143" i="11" s="1"/>
  <c r="E137" i="11"/>
  <c r="E143" i="11" s="1"/>
  <c r="U136" i="11"/>
  <c r="U142" i="11" s="1"/>
  <c r="T136" i="11"/>
  <c r="T142" i="11" s="1"/>
  <c r="S136" i="11"/>
  <c r="S142" i="11" s="1"/>
  <c r="R136" i="11"/>
  <c r="R142" i="11" s="1"/>
  <c r="Q136" i="11"/>
  <c r="Q142" i="11" s="1"/>
  <c r="P136" i="11"/>
  <c r="P142" i="11" s="1"/>
  <c r="O136" i="11"/>
  <c r="O142" i="11" s="1"/>
  <c r="N136" i="11"/>
  <c r="N142" i="11" s="1"/>
  <c r="M136" i="11"/>
  <c r="M142" i="11" s="1"/>
  <c r="L136" i="11"/>
  <c r="L142" i="11" s="1"/>
  <c r="K136" i="11"/>
  <c r="K142" i="11" s="1"/>
  <c r="J136" i="11"/>
  <c r="J142" i="11" s="1"/>
  <c r="I136" i="11"/>
  <c r="I142" i="11" s="1"/>
  <c r="H136" i="11"/>
  <c r="H142" i="11" s="1"/>
  <c r="G136" i="11"/>
  <c r="G142" i="11" s="1"/>
  <c r="F136" i="11"/>
  <c r="F142" i="11" s="1"/>
  <c r="E136" i="11"/>
  <c r="E142" i="11" s="1"/>
  <c r="U135" i="11"/>
  <c r="T135" i="11"/>
  <c r="T141" i="11" s="1"/>
  <c r="S135" i="11"/>
  <c r="S141" i="11" s="1"/>
  <c r="R135" i="11"/>
  <c r="Q135" i="11"/>
  <c r="P135" i="11"/>
  <c r="P141" i="11" s="1"/>
  <c r="O135" i="11"/>
  <c r="O141" i="11" s="1"/>
  <c r="N135" i="11"/>
  <c r="M135" i="11"/>
  <c r="L135" i="11"/>
  <c r="L141" i="11" s="1"/>
  <c r="K135" i="11"/>
  <c r="K141" i="11" s="1"/>
  <c r="J135" i="11"/>
  <c r="J141" i="11" s="1"/>
  <c r="I135" i="11"/>
  <c r="H135" i="11"/>
  <c r="H141" i="11" s="1"/>
  <c r="G135" i="11"/>
  <c r="G141" i="11" s="1"/>
  <c r="F135" i="11"/>
  <c r="F141" i="11" s="1"/>
  <c r="E135" i="11"/>
  <c r="U133" i="11"/>
  <c r="T133" i="11"/>
  <c r="S133" i="11"/>
  <c r="R133" i="11"/>
  <c r="Q133" i="11"/>
  <c r="P133" i="11"/>
  <c r="O133" i="11"/>
  <c r="N133" i="11"/>
  <c r="M133" i="11"/>
  <c r="L133" i="11"/>
  <c r="K133" i="11"/>
  <c r="J133" i="11"/>
  <c r="I133" i="11"/>
  <c r="H133" i="11"/>
  <c r="G133" i="11"/>
  <c r="F133" i="11"/>
  <c r="E133" i="11"/>
  <c r="V140" i="8"/>
  <c r="V139" i="8"/>
  <c r="V138" i="8"/>
  <c r="O138" i="8"/>
  <c r="V137" i="8"/>
  <c r="R137" i="8"/>
  <c r="O137" i="8"/>
  <c r="K137" i="8"/>
  <c r="G137" i="8"/>
  <c r="V136" i="8"/>
  <c r="V141" i="8" s="1"/>
  <c r="R136" i="8"/>
  <c r="O136" i="8"/>
  <c r="K136" i="8"/>
  <c r="K138" i="8" s="1"/>
  <c r="G136" i="8"/>
  <c r="G138" i="8" s="1"/>
  <c r="S132" i="8"/>
  <c r="P132" i="8"/>
  <c r="P131" i="8"/>
  <c r="S130" i="8"/>
  <c r="S129" i="8"/>
  <c r="S128" i="8"/>
  <c r="S127" i="8"/>
  <c r="P126" i="8"/>
  <c r="S125" i="8"/>
  <c r="P125" i="8"/>
  <c r="L125" i="8"/>
  <c r="S124" i="8"/>
  <c r="P124" i="8"/>
  <c r="S123" i="8"/>
  <c r="S122" i="8"/>
  <c r="P122" i="8"/>
  <c r="S121" i="8"/>
  <c r="P121" i="8"/>
  <c r="L121" i="8"/>
  <c r="S120" i="8"/>
  <c r="P120" i="8"/>
  <c r="L120" i="8"/>
  <c r="S119" i="8"/>
  <c r="S117" i="8"/>
  <c r="S116" i="8"/>
  <c r="S115" i="8"/>
  <c r="P115" i="8"/>
  <c r="P114" i="8"/>
  <c r="S113" i="8"/>
  <c r="S112" i="8"/>
  <c r="P112" i="8"/>
  <c r="S111" i="8"/>
  <c r="P111" i="8"/>
  <c r="L111" i="8"/>
  <c r="S110" i="8"/>
  <c r="S109" i="8"/>
  <c r="S108" i="8"/>
  <c r="S107" i="8"/>
  <c r="S106" i="8"/>
  <c r="P106" i="8"/>
  <c r="P105" i="8"/>
  <c r="S104" i="8"/>
  <c r="S103" i="8"/>
  <c r="P103" i="8"/>
  <c r="P102" i="8"/>
  <c r="S101" i="8"/>
  <c r="P100" i="8"/>
  <c r="S99" i="8"/>
  <c r="S97" i="8"/>
  <c r="P97" i="8"/>
  <c r="P96" i="8"/>
  <c r="P95" i="8"/>
  <c r="S94" i="8"/>
  <c r="P93" i="8"/>
  <c r="P92" i="8"/>
  <c r="S91" i="8"/>
  <c r="P91" i="8"/>
  <c r="L91" i="8"/>
  <c r="S90" i="8"/>
  <c r="S89" i="8"/>
  <c r="S88" i="8"/>
  <c r="P87" i="8"/>
  <c r="S86" i="8"/>
  <c r="P86" i="8"/>
  <c r="P85" i="8"/>
  <c r="S83" i="8"/>
  <c r="S82" i="8"/>
  <c r="P82" i="8"/>
  <c r="S81" i="8"/>
  <c r="S80" i="8"/>
  <c r="P79" i="8"/>
  <c r="P78" i="8"/>
  <c r="S77" i="8"/>
  <c r="S76" i="8"/>
  <c r="S75" i="8"/>
  <c r="P75" i="8"/>
  <c r="S74" i="8"/>
  <c r="P74" i="8"/>
  <c r="S73" i="8"/>
  <c r="S72" i="8"/>
  <c r="P72" i="8"/>
  <c r="P71" i="8"/>
  <c r="S70" i="8"/>
  <c r="P70" i="8"/>
  <c r="S69" i="8"/>
  <c r="S67" i="8"/>
  <c r="S66" i="8"/>
  <c r="P66" i="8"/>
  <c r="S65" i="8"/>
  <c r="P64" i="8"/>
  <c r="P63" i="8"/>
  <c r="P62" i="8"/>
  <c r="S61" i="8"/>
  <c r="P61" i="8"/>
  <c r="S59" i="8"/>
  <c r="S58" i="8"/>
  <c r="S57" i="8"/>
  <c r="S56" i="8"/>
  <c r="P56" i="8"/>
  <c r="L56" i="8"/>
  <c r="S55" i="8"/>
  <c r="P54" i="8"/>
  <c r="S53" i="8"/>
  <c r="S51" i="8"/>
  <c r="P51" i="8"/>
  <c r="S50" i="8"/>
  <c r="P50" i="8"/>
  <c r="P49" i="8"/>
  <c r="S48" i="8"/>
  <c r="P48" i="8"/>
  <c r="S47" i="8"/>
  <c r="P47" i="8"/>
  <c r="S46" i="8"/>
  <c r="P45" i="8"/>
  <c r="P44" i="8"/>
  <c r="S43" i="8"/>
  <c r="P43" i="8"/>
  <c r="S42" i="8"/>
  <c r="S41" i="8"/>
  <c r="P41" i="8"/>
  <c r="L41" i="8"/>
  <c r="S40" i="8"/>
  <c r="P40" i="8"/>
  <c r="S39" i="8"/>
  <c r="S38" i="8"/>
  <c r="P38" i="8"/>
  <c r="S37" i="8"/>
  <c r="P37" i="8"/>
  <c r="L37" i="8"/>
  <c r="P36" i="8"/>
  <c r="P35" i="8"/>
  <c r="S34" i="8"/>
  <c r="P34" i="8"/>
  <c r="L34" i="8"/>
  <c r="P33" i="8"/>
  <c r="S32" i="8"/>
  <c r="S31" i="8"/>
  <c r="P31" i="8"/>
  <c r="L31" i="8"/>
  <c r="S30" i="8"/>
  <c r="S29" i="8"/>
  <c r="P29" i="8"/>
  <c r="L29" i="8"/>
  <c r="S28" i="8"/>
  <c r="S27" i="8"/>
  <c r="S26" i="8"/>
  <c r="S25" i="8"/>
  <c r="S24" i="8"/>
  <c r="P24" i="8"/>
  <c r="P23" i="8"/>
  <c r="S22" i="8"/>
  <c r="P21" i="8"/>
  <c r="L21" i="8"/>
  <c r="S20" i="8"/>
  <c r="P20" i="8"/>
  <c r="L20" i="8"/>
  <c r="S19" i="8"/>
  <c r="P19" i="8"/>
  <c r="L19" i="8"/>
  <c r="S18" i="8"/>
  <c r="P18" i="8"/>
  <c r="S17" i="8"/>
  <c r="S16" i="8"/>
  <c r="P16" i="8"/>
  <c r="S15" i="8"/>
  <c r="P15" i="8"/>
  <c r="L15" i="8"/>
  <c r="S14" i="8"/>
  <c r="P14" i="8"/>
  <c r="S13" i="8"/>
  <c r="P13" i="8"/>
  <c r="P12" i="8"/>
  <c r="S10" i="8"/>
  <c r="P9" i="8"/>
  <c r="S8" i="8"/>
  <c r="P8" i="8"/>
  <c r="L8" i="8"/>
  <c r="P7" i="8"/>
  <c r="P6" i="8"/>
  <c r="P5" i="8"/>
  <c r="AG133" i="7"/>
  <c r="AB131" i="7"/>
  <c r="Z131" i="7"/>
  <c r="Y131" i="7"/>
  <c r="X131" i="7"/>
  <c r="L131" i="7" s="1"/>
  <c r="L131" i="8" s="1"/>
  <c r="W131" i="7"/>
  <c r="V131" i="7"/>
  <c r="R131" i="7"/>
  <c r="O131" i="7"/>
  <c r="F131" i="7"/>
  <c r="AB127" i="7"/>
  <c r="Z127" i="7"/>
  <c r="Y127" i="7"/>
  <c r="X127" i="7"/>
  <c r="W127" i="7"/>
  <c r="V127" i="7"/>
  <c r="R127" i="7"/>
  <c r="O127" i="7"/>
  <c r="F127" i="7"/>
  <c r="G127" i="7" s="1"/>
  <c r="H127" i="8" s="1"/>
  <c r="AB123" i="7"/>
  <c r="Z123" i="7"/>
  <c r="Y123" i="7"/>
  <c r="X123" i="7"/>
  <c r="W123" i="7"/>
  <c r="V123" i="7"/>
  <c r="R123" i="7"/>
  <c r="O123" i="7"/>
  <c r="AJ123" i="7" s="1"/>
  <c r="F123" i="7"/>
  <c r="AB113" i="7"/>
  <c r="Z113" i="7"/>
  <c r="Y113" i="7"/>
  <c r="X113" i="7"/>
  <c r="W113" i="7"/>
  <c r="V113" i="7"/>
  <c r="R113" i="7"/>
  <c r="O113" i="7"/>
  <c r="F113" i="7"/>
  <c r="AB109" i="7"/>
  <c r="Z109" i="7"/>
  <c r="Y109" i="7"/>
  <c r="X109" i="7"/>
  <c r="L109" i="7" s="1"/>
  <c r="L109" i="8" s="1"/>
  <c r="W109" i="7"/>
  <c r="V109" i="7"/>
  <c r="R109" i="7"/>
  <c r="O109" i="7"/>
  <c r="F109" i="7"/>
  <c r="G109" i="7" s="1"/>
  <c r="H109" i="8" s="1"/>
  <c r="AB108" i="7"/>
  <c r="Z108" i="7"/>
  <c r="Y108" i="7"/>
  <c r="X108" i="7"/>
  <c r="W108" i="7"/>
  <c r="V108" i="7"/>
  <c r="R108" i="7"/>
  <c r="O108" i="7"/>
  <c r="F108" i="7"/>
  <c r="AB107" i="7"/>
  <c r="Z107" i="7"/>
  <c r="Y107" i="7"/>
  <c r="X107" i="7"/>
  <c r="W107" i="7"/>
  <c r="V107" i="7"/>
  <c r="R107" i="7"/>
  <c r="O107" i="7"/>
  <c r="F107" i="7"/>
  <c r="AB101" i="7"/>
  <c r="Z101" i="7"/>
  <c r="Y101" i="7"/>
  <c r="X101" i="7"/>
  <c r="W101" i="7"/>
  <c r="V101" i="7"/>
  <c r="R101" i="7"/>
  <c r="O101" i="7"/>
  <c r="F101" i="7"/>
  <c r="AB99" i="7"/>
  <c r="Z99" i="7"/>
  <c r="Y99" i="7"/>
  <c r="X99" i="7"/>
  <c r="L99" i="7" s="1"/>
  <c r="L99" i="8" s="1"/>
  <c r="W99" i="7"/>
  <c r="V99" i="7"/>
  <c r="R99" i="7"/>
  <c r="O99" i="7"/>
  <c r="F99" i="7"/>
  <c r="G99" i="7" s="1"/>
  <c r="H99" i="8" s="1"/>
  <c r="AB95" i="7"/>
  <c r="Z95" i="7"/>
  <c r="Y95" i="7"/>
  <c r="X95" i="7"/>
  <c r="W95" i="7"/>
  <c r="V95" i="7"/>
  <c r="R95" i="7"/>
  <c r="O95" i="7"/>
  <c r="F95" i="7"/>
  <c r="G95" i="7" s="1"/>
  <c r="H95" i="8" s="1"/>
  <c r="AB94" i="7"/>
  <c r="Z94" i="7"/>
  <c r="Y94" i="7"/>
  <c r="X94" i="7"/>
  <c r="W94" i="7"/>
  <c r="V94" i="7"/>
  <c r="R94" i="7"/>
  <c r="O94" i="7"/>
  <c r="F94" i="7"/>
  <c r="AB90" i="7"/>
  <c r="Z90" i="7"/>
  <c r="Y90" i="7"/>
  <c r="X90" i="7"/>
  <c r="W90" i="7"/>
  <c r="V90" i="7"/>
  <c r="R90" i="7"/>
  <c r="O90" i="7"/>
  <c r="F90" i="7"/>
  <c r="AB89" i="7"/>
  <c r="Z89" i="7"/>
  <c r="Y89" i="7"/>
  <c r="X89" i="7"/>
  <c r="W89" i="7"/>
  <c r="V89" i="7"/>
  <c r="R89" i="7"/>
  <c r="O89" i="7"/>
  <c r="F89" i="7"/>
  <c r="AB80" i="7"/>
  <c r="Z80" i="7"/>
  <c r="Y80" i="7"/>
  <c r="X80" i="7"/>
  <c r="W80" i="7"/>
  <c r="V80" i="7"/>
  <c r="R80" i="7"/>
  <c r="O80" i="7"/>
  <c r="L80" i="7"/>
  <c r="L80" i="8" s="1"/>
  <c r="F80" i="7"/>
  <c r="G80" i="7" s="1"/>
  <c r="H80" i="8" s="1"/>
  <c r="AB73" i="7"/>
  <c r="Z73" i="7"/>
  <c r="Y73" i="7"/>
  <c r="X73" i="7"/>
  <c r="W73" i="7"/>
  <c r="V73" i="7"/>
  <c r="R73" i="7"/>
  <c r="O73" i="7"/>
  <c r="AJ73" i="7" s="1"/>
  <c r="F73" i="7"/>
  <c r="G73" i="7" s="1"/>
  <c r="H73" i="8" s="1"/>
  <c r="AB69" i="7"/>
  <c r="Z69" i="7"/>
  <c r="Y69" i="7"/>
  <c r="X69" i="7"/>
  <c r="L69" i="7" s="1"/>
  <c r="L69" i="8" s="1"/>
  <c r="W69" i="7"/>
  <c r="V69" i="7"/>
  <c r="R69" i="7"/>
  <c r="O69" i="7"/>
  <c r="F69" i="7"/>
  <c r="AB65" i="7"/>
  <c r="Z65" i="7"/>
  <c r="Y65" i="7"/>
  <c r="X65" i="7"/>
  <c r="W65" i="7"/>
  <c r="V65" i="7"/>
  <c r="R65" i="7"/>
  <c r="O65" i="7"/>
  <c r="F65" i="7"/>
  <c r="AB60" i="7"/>
  <c r="Z60" i="7"/>
  <c r="Y60" i="7"/>
  <c r="X60" i="7"/>
  <c r="W60" i="7"/>
  <c r="V60" i="7"/>
  <c r="R60" i="7"/>
  <c r="O60" i="7"/>
  <c r="L60" i="7"/>
  <c r="L60" i="8" s="1"/>
  <c r="F60" i="7"/>
  <c r="AB59" i="7"/>
  <c r="Z59" i="7"/>
  <c r="Y59" i="7"/>
  <c r="X59" i="7"/>
  <c r="L59" i="7" s="1"/>
  <c r="L59" i="8" s="1"/>
  <c r="W59" i="7"/>
  <c r="V59" i="7"/>
  <c r="R59" i="7"/>
  <c r="O59" i="7"/>
  <c r="F59" i="7"/>
  <c r="AB58" i="7"/>
  <c r="Z58" i="7"/>
  <c r="Y58" i="7"/>
  <c r="X58" i="7"/>
  <c r="W58" i="7"/>
  <c r="V58" i="7"/>
  <c r="R58" i="7"/>
  <c r="O58" i="7"/>
  <c r="F58" i="7"/>
  <c r="AB46" i="7"/>
  <c r="Z46" i="7"/>
  <c r="Y46" i="7"/>
  <c r="X46" i="7"/>
  <c r="W46" i="7"/>
  <c r="V46" i="7"/>
  <c r="R46" i="7"/>
  <c r="O46" i="7"/>
  <c r="F46" i="7"/>
  <c r="AB43" i="7"/>
  <c r="Z43" i="7"/>
  <c r="Y43" i="7"/>
  <c r="X43" i="7"/>
  <c r="W43" i="7"/>
  <c r="V43" i="7"/>
  <c r="R43" i="7"/>
  <c r="O43" i="7"/>
  <c r="AJ43" i="7" s="1"/>
  <c r="F43" i="7"/>
  <c r="G43" i="7" s="1"/>
  <c r="H43" i="8" s="1"/>
  <c r="AB39" i="7"/>
  <c r="Z39" i="7"/>
  <c r="Y39" i="7"/>
  <c r="P39" i="7" s="1"/>
  <c r="P39" i="8" s="1"/>
  <c r="X39" i="7"/>
  <c r="W39" i="7"/>
  <c r="V39" i="7"/>
  <c r="R39" i="7"/>
  <c r="O39" i="7"/>
  <c r="F39" i="7"/>
  <c r="AB28" i="7"/>
  <c r="Z28" i="7"/>
  <c r="Y28" i="7"/>
  <c r="X28" i="7"/>
  <c r="W28" i="7"/>
  <c r="V28" i="7"/>
  <c r="R28" i="7"/>
  <c r="O28" i="7"/>
  <c r="F28" i="7"/>
  <c r="AB27" i="7"/>
  <c r="Z27" i="7"/>
  <c r="Y27" i="7"/>
  <c r="X27" i="7"/>
  <c r="L27" i="7" s="1"/>
  <c r="L27" i="8" s="1"/>
  <c r="W27" i="7"/>
  <c r="V27" i="7"/>
  <c r="R27" i="7"/>
  <c r="O27" i="7"/>
  <c r="AJ27" i="7" s="1"/>
  <c r="F27" i="7"/>
  <c r="AB26" i="7"/>
  <c r="Z26" i="7"/>
  <c r="Y26" i="7"/>
  <c r="X26" i="7"/>
  <c r="L26" i="7" s="1"/>
  <c r="L26" i="8" s="1"/>
  <c r="W26" i="7"/>
  <c r="V26" i="7"/>
  <c r="R26" i="7"/>
  <c r="O26" i="7"/>
  <c r="F26" i="7"/>
  <c r="G26" i="7" s="1"/>
  <c r="H26" i="8" s="1"/>
  <c r="AB25" i="7"/>
  <c r="Z25" i="7"/>
  <c r="Y25" i="7"/>
  <c r="X25" i="7"/>
  <c r="W25" i="7"/>
  <c r="V25" i="7"/>
  <c r="R25" i="7"/>
  <c r="O25" i="7"/>
  <c r="F25" i="7"/>
  <c r="AB22" i="7"/>
  <c r="Z22" i="7"/>
  <c r="Y22" i="7"/>
  <c r="X22" i="7"/>
  <c r="W22" i="7"/>
  <c r="V22" i="7"/>
  <c r="R22" i="7"/>
  <c r="O22" i="7"/>
  <c r="F22" i="7"/>
  <c r="AB14" i="7"/>
  <c r="Z14" i="7"/>
  <c r="Y14" i="7"/>
  <c r="X14" i="7"/>
  <c r="W14" i="7"/>
  <c r="V14" i="7"/>
  <c r="R14" i="7"/>
  <c r="O14" i="7"/>
  <c r="F14" i="7"/>
  <c r="G14" i="7" s="1"/>
  <c r="H14" i="8" s="1"/>
  <c r="AB10" i="7"/>
  <c r="Z10" i="7"/>
  <c r="Y10" i="7"/>
  <c r="X10" i="7"/>
  <c r="W10" i="7"/>
  <c r="V10" i="7"/>
  <c r="R10" i="7"/>
  <c r="O10" i="7"/>
  <c r="F10" i="7"/>
  <c r="AB129" i="7"/>
  <c r="Z129" i="7"/>
  <c r="AH129" i="7" s="1"/>
  <c r="Y129" i="7"/>
  <c r="X129" i="7"/>
  <c r="L129" i="7" s="1"/>
  <c r="L129" i="8" s="1"/>
  <c r="W129" i="7"/>
  <c r="V129" i="7"/>
  <c r="R129" i="7"/>
  <c r="O129" i="7"/>
  <c r="F129" i="7"/>
  <c r="AB115" i="7"/>
  <c r="Z115" i="7"/>
  <c r="Y115" i="7"/>
  <c r="X115" i="7"/>
  <c r="W115" i="7"/>
  <c r="V115" i="7"/>
  <c r="R115" i="7"/>
  <c r="O115" i="7"/>
  <c r="F115" i="7"/>
  <c r="AB114" i="7"/>
  <c r="Z114" i="7"/>
  <c r="Y114" i="7"/>
  <c r="X114" i="7"/>
  <c r="L114" i="7" s="1"/>
  <c r="L114" i="8" s="1"/>
  <c r="W114" i="7"/>
  <c r="V114" i="7"/>
  <c r="R114" i="7"/>
  <c r="O114" i="7"/>
  <c r="F114" i="7"/>
  <c r="AB104" i="7"/>
  <c r="Z104" i="7"/>
  <c r="Y104" i="7"/>
  <c r="X104" i="7"/>
  <c r="W104" i="7"/>
  <c r="V104" i="7"/>
  <c r="R104" i="7"/>
  <c r="O104" i="7"/>
  <c r="L104" i="7"/>
  <c r="L104" i="8" s="1"/>
  <c r="F104" i="7"/>
  <c r="AB100" i="7"/>
  <c r="Z100" i="7"/>
  <c r="Y100" i="7"/>
  <c r="X100" i="7"/>
  <c r="L100" i="7" s="1"/>
  <c r="L100" i="8" s="1"/>
  <c r="W100" i="7"/>
  <c r="V100" i="7"/>
  <c r="R100" i="7"/>
  <c r="O100" i="7"/>
  <c r="F100" i="7"/>
  <c r="G100" i="7" s="1"/>
  <c r="H100" i="8" s="1"/>
  <c r="AB96" i="7"/>
  <c r="Z96" i="7"/>
  <c r="Y96" i="7"/>
  <c r="X96" i="7"/>
  <c r="W96" i="7"/>
  <c r="V96" i="7"/>
  <c r="R96" i="7"/>
  <c r="O96" i="7"/>
  <c r="F96" i="7"/>
  <c r="AB84" i="7"/>
  <c r="Z84" i="7"/>
  <c r="X84" i="7"/>
  <c r="W84" i="7"/>
  <c r="V84" i="7"/>
  <c r="R84" i="7"/>
  <c r="O84" i="7"/>
  <c r="F84" i="7"/>
  <c r="AB83" i="7"/>
  <c r="Z83" i="7"/>
  <c r="Y83" i="7"/>
  <c r="X83" i="7"/>
  <c r="W83" i="7"/>
  <c r="V83" i="7"/>
  <c r="R83" i="7"/>
  <c r="O83" i="7"/>
  <c r="F83" i="7"/>
  <c r="G83" i="7" s="1"/>
  <c r="H83" i="8" s="1"/>
  <c r="AB77" i="7"/>
  <c r="Z77" i="7"/>
  <c r="Y77" i="7"/>
  <c r="X77" i="7"/>
  <c r="W77" i="7"/>
  <c r="V77" i="7"/>
  <c r="R77" i="7"/>
  <c r="O77" i="7"/>
  <c r="F77" i="7"/>
  <c r="G77" i="7" s="1"/>
  <c r="H77" i="8" s="1"/>
  <c r="AB71" i="7"/>
  <c r="Z71" i="7"/>
  <c r="Y71" i="7"/>
  <c r="X71" i="7"/>
  <c r="W71" i="7"/>
  <c r="V71" i="7"/>
  <c r="R71" i="7"/>
  <c r="O71" i="7"/>
  <c r="F71" i="7"/>
  <c r="AB66" i="7"/>
  <c r="Z66" i="7"/>
  <c r="Y66" i="7"/>
  <c r="X66" i="7"/>
  <c r="W66" i="7"/>
  <c r="V66" i="7"/>
  <c r="R66" i="7"/>
  <c r="O66" i="7"/>
  <c r="F66" i="7"/>
  <c r="AB63" i="7"/>
  <c r="Z63" i="7"/>
  <c r="Y63" i="7"/>
  <c r="X63" i="7"/>
  <c r="W63" i="7"/>
  <c r="V63" i="7"/>
  <c r="R63" i="7"/>
  <c r="O63" i="7"/>
  <c r="F63" i="7"/>
  <c r="AB40" i="7"/>
  <c r="Z40" i="7"/>
  <c r="Y40" i="7"/>
  <c r="X40" i="7"/>
  <c r="L40" i="7" s="1"/>
  <c r="L40" i="8" s="1"/>
  <c r="W40" i="7"/>
  <c r="V40" i="7"/>
  <c r="R40" i="7"/>
  <c r="O40" i="7"/>
  <c r="F40" i="7"/>
  <c r="AB35" i="7"/>
  <c r="Z35" i="7"/>
  <c r="Y35" i="7"/>
  <c r="X35" i="7"/>
  <c r="W35" i="7"/>
  <c r="V35" i="7"/>
  <c r="R35" i="7"/>
  <c r="O35" i="7"/>
  <c r="F35" i="7"/>
  <c r="G35" i="7" s="1"/>
  <c r="H35" i="8" s="1"/>
  <c r="AB33" i="7"/>
  <c r="Z33" i="7"/>
  <c r="Y33" i="7"/>
  <c r="X33" i="7"/>
  <c r="L33" i="7" s="1"/>
  <c r="L33" i="8" s="1"/>
  <c r="W33" i="7"/>
  <c r="V33" i="7"/>
  <c r="R33" i="7"/>
  <c r="O33" i="7"/>
  <c r="F33" i="7"/>
  <c r="AB23" i="7"/>
  <c r="Z23" i="7"/>
  <c r="Y23" i="7"/>
  <c r="X23" i="7"/>
  <c r="L23" i="7" s="1"/>
  <c r="L23" i="8" s="1"/>
  <c r="W23" i="7"/>
  <c r="V23" i="7"/>
  <c r="R23" i="7"/>
  <c r="O23" i="7"/>
  <c r="F23" i="7"/>
  <c r="AB17" i="7"/>
  <c r="Z17" i="7"/>
  <c r="Y17" i="7"/>
  <c r="X17" i="7"/>
  <c r="L17" i="7" s="1"/>
  <c r="L17" i="8" s="1"/>
  <c r="W17" i="7"/>
  <c r="V17" i="7"/>
  <c r="R17" i="7"/>
  <c r="O17" i="7"/>
  <c r="F17" i="7"/>
  <c r="AB12" i="7"/>
  <c r="Z12" i="7"/>
  <c r="Y12" i="7"/>
  <c r="X12" i="7"/>
  <c r="W12" i="7"/>
  <c r="V12" i="7"/>
  <c r="R12" i="7"/>
  <c r="O12" i="7"/>
  <c r="F12" i="7"/>
  <c r="G12" i="7" s="1"/>
  <c r="H12" i="8" s="1"/>
  <c r="AB7" i="7"/>
  <c r="Z7" i="7"/>
  <c r="Y7" i="7"/>
  <c r="X7" i="7"/>
  <c r="W7" i="7"/>
  <c r="V7" i="7"/>
  <c r="R7" i="7"/>
  <c r="O7" i="7"/>
  <c r="F7" i="7"/>
  <c r="AB132" i="7"/>
  <c r="Z132" i="7"/>
  <c r="Y132" i="7"/>
  <c r="X132" i="7"/>
  <c r="W132" i="7"/>
  <c r="V132" i="7"/>
  <c r="R132" i="7"/>
  <c r="O132" i="7"/>
  <c r="F132" i="7"/>
  <c r="G132" i="7" s="1"/>
  <c r="H132" i="8" s="1"/>
  <c r="AB126" i="7"/>
  <c r="Z126" i="7"/>
  <c r="Y126" i="7"/>
  <c r="X126" i="7"/>
  <c r="L126" i="7" s="1"/>
  <c r="L126" i="8" s="1"/>
  <c r="W126" i="7"/>
  <c r="V126" i="7"/>
  <c r="R126" i="7"/>
  <c r="O126" i="7"/>
  <c r="F126" i="7"/>
  <c r="AB125" i="7"/>
  <c r="Z125" i="7"/>
  <c r="Y125" i="7"/>
  <c r="X125" i="7"/>
  <c r="W125" i="7"/>
  <c r="V125" i="7"/>
  <c r="R125" i="7"/>
  <c r="O125" i="7"/>
  <c r="F125" i="7"/>
  <c r="AB124" i="7"/>
  <c r="Z124" i="7"/>
  <c r="Y124" i="7"/>
  <c r="X124" i="7"/>
  <c r="L124" i="7" s="1"/>
  <c r="L124" i="8" s="1"/>
  <c r="W124" i="7"/>
  <c r="V124" i="7"/>
  <c r="R124" i="7"/>
  <c r="O124" i="7"/>
  <c r="F124" i="7"/>
  <c r="AB122" i="7"/>
  <c r="Z122" i="7"/>
  <c r="X122" i="7"/>
  <c r="W122" i="7"/>
  <c r="V122" i="7"/>
  <c r="R122" i="7"/>
  <c r="O122" i="7"/>
  <c r="F122" i="7"/>
  <c r="AB121" i="7"/>
  <c r="Z121" i="7"/>
  <c r="Y121" i="7"/>
  <c r="X121" i="7"/>
  <c r="W121" i="7"/>
  <c r="V121" i="7"/>
  <c r="R121" i="7"/>
  <c r="O121" i="7"/>
  <c r="F121" i="7"/>
  <c r="AB120" i="7"/>
  <c r="Z120" i="7"/>
  <c r="Y120" i="7"/>
  <c r="X120" i="7"/>
  <c r="W120" i="7"/>
  <c r="V120" i="7"/>
  <c r="R120" i="7"/>
  <c r="O120" i="7"/>
  <c r="F120" i="7"/>
  <c r="AB119" i="7"/>
  <c r="Z119" i="7"/>
  <c r="Y119" i="7"/>
  <c r="X119" i="7"/>
  <c r="L119" i="7" s="1"/>
  <c r="L119" i="8" s="1"/>
  <c r="W119" i="7"/>
  <c r="V119" i="7"/>
  <c r="R119" i="7"/>
  <c r="O119" i="7"/>
  <c r="AJ119" i="7" s="1"/>
  <c r="F119" i="7"/>
  <c r="AB118" i="7"/>
  <c r="Z118" i="7"/>
  <c r="Y118" i="7"/>
  <c r="X118" i="7"/>
  <c r="L118" i="7" s="1"/>
  <c r="L118" i="8" s="1"/>
  <c r="W118" i="7"/>
  <c r="V118" i="7"/>
  <c r="R118" i="7"/>
  <c r="O118" i="7"/>
  <c r="F118" i="7"/>
  <c r="AB117" i="7"/>
  <c r="Z117" i="7"/>
  <c r="Y117" i="7"/>
  <c r="X117" i="7"/>
  <c r="L117" i="7" s="1"/>
  <c r="L117" i="8" s="1"/>
  <c r="W117" i="7"/>
  <c r="V117" i="7"/>
  <c r="R117" i="7"/>
  <c r="O117" i="7"/>
  <c r="F117" i="7"/>
  <c r="G117" i="7" s="1"/>
  <c r="H117" i="8" s="1"/>
  <c r="AB116" i="7"/>
  <c r="Z116" i="7"/>
  <c r="Y116" i="7"/>
  <c r="X116" i="7"/>
  <c r="L116" i="7" s="1"/>
  <c r="L116" i="8" s="1"/>
  <c r="W116" i="7"/>
  <c r="V116" i="7"/>
  <c r="R116" i="7"/>
  <c r="O116" i="7"/>
  <c r="F116" i="7"/>
  <c r="AB112" i="7"/>
  <c r="Z112" i="7"/>
  <c r="Y112" i="7"/>
  <c r="X112" i="7"/>
  <c r="L112" i="7" s="1"/>
  <c r="L112" i="8" s="1"/>
  <c r="W112" i="7"/>
  <c r="V112" i="7"/>
  <c r="R112" i="7"/>
  <c r="O112" i="7"/>
  <c r="F112" i="7"/>
  <c r="AB111" i="7"/>
  <c r="Z111" i="7"/>
  <c r="Y111" i="7"/>
  <c r="X111" i="7"/>
  <c r="W111" i="7"/>
  <c r="V111" i="7"/>
  <c r="R111" i="7"/>
  <c r="O111" i="7"/>
  <c r="F111" i="7"/>
  <c r="G111" i="7" s="1"/>
  <c r="H111" i="8" s="1"/>
  <c r="AB110" i="7"/>
  <c r="Z110" i="7"/>
  <c r="Y110" i="7"/>
  <c r="X110" i="7"/>
  <c r="L110" i="7" s="1"/>
  <c r="L110" i="8" s="1"/>
  <c r="W110" i="7"/>
  <c r="V110" i="7"/>
  <c r="R110" i="7"/>
  <c r="O110" i="7"/>
  <c r="F110" i="7"/>
  <c r="G110" i="7" s="1"/>
  <c r="H110" i="8" s="1"/>
  <c r="AB106" i="7"/>
  <c r="Z106" i="7"/>
  <c r="Y106" i="7"/>
  <c r="X106" i="7"/>
  <c r="L106" i="7" s="1"/>
  <c r="L106" i="8" s="1"/>
  <c r="W106" i="7"/>
  <c r="V106" i="7"/>
  <c r="R106" i="7"/>
  <c r="O106" i="7"/>
  <c r="F106" i="7"/>
  <c r="G106" i="7" s="1"/>
  <c r="H106" i="8" s="1"/>
  <c r="AB105" i="7"/>
  <c r="Z105" i="7"/>
  <c r="Y105" i="7"/>
  <c r="X105" i="7"/>
  <c r="W105" i="7"/>
  <c r="V105" i="7"/>
  <c r="R105" i="7"/>
  <c r="O105" i="7"/>
  <c r="F105" i="7"/>
  <c r="AB98" i="7"/>
  <c r="Z98" i="7"/>
  <c r="Y98" i="7"/>
  <c r="X98" i="7"/>
  <c r="L98" i="7" s="1"/>
  <c r="L98" i="8" s="1"/>
  <c r="W98" i="7"/>
  <c r="V98" i="7"/>
  <c r="R98" i="7"/>
  <c r="O98" i="7"/>
  <c r="F98" i="7"/>
  <c r="G98" i="7" s="1"/>
  <c r="H98" i="8" s="1"/>
  <c r="AB93" i="7"/>
  <c r="Z93" i="7"/>
  <c r="Y93" i="7"/>
  <c r="X93" i="7"/>
  <c r="W93" i="7"/>
  <c r="V93" i="7"/>
  <c r="R93" i="7"/>
  <c r="O93" i="7"/>
  <c r="AJ93" i="7" s="1"/>
  <c r="F93" i="7"/>
  <c r="AB92" i="7"/>
  <c r="Z92" i="7"/>
  <c r="Y92" i="7"/>
  <c r="X92" i="7"/>
  <c r="L92" i="7" s="1"/>
  <c r="L92" i="8" s="1"/>
  <c r="W92" i="7"/>
  <c r="V92" i="7"/>
  <c r="R92" i="7"/>
  <c r="O92" i="7"/>
  <c r="F92" i="7"/>
  <c r="G92" i="7" s="1"/>
  <c r="H92" i="8" s="1"/>
  <c r="AB91" i="7"/>
  <c r="Z91" i="7"/>
  <c r="Y91" i="7"/>
  <c r="X91" i="7"/>
  <c r="W91" i="7"/>
  <c r="V91" i="7"/>
  <c r="R91" i="7"/>
  <c r="O91" i="7"/>
  <c r="F91" i="7"/>
  <c r="AB87" i="7"/>
  <c r="Z87" i="7"/>
  <c r="Y87" i="7"/>
  <c r="X87" i="7"/>
  <c r="W87" i="7"/>
  <c r="V87" i="7"/>
  <c r="R87" i="7"/>
  <c r="O87" i="7"/>
  <c r="F87" i="7"/>
  <c r="AB86" i="7"/>
  <c r="Z86" i="7"/>
  <c r="Y86" i="7"/>
  <c r="X86" i="7"/>
  <c r="L86" i="7" s="1"/>
  <c r="L86" i="8" s="1"/>
  <c r="W86" i="7"/>
  <c r="V86" i="7"/>
  <c r="R86" i="7"/>
  <c r="O86" i="7"/>
  <c r="AJ86" i="7" s="1"/>
  <c r="F86" i="7"/>
  <c r="G86" i="7" s="1"/>
  <c r="H86" i="8" s="1"/>
  <c r="AB85" i="7"/>
  <c r="Z85" i="7"/>
  <c r="Y85" i="7"/>
  <c r="X85" i="7"/>
  <c r="W85" i="7"/>
  <c r="V85" i="7"/>
  <c r="R85" i="7"/>
  <c r="O85" i="7"/>
  <c r="F85" i="7"/>
  <c r="AB82" i="7"/>
  <c r="Z82" i="7"/>
  <c r="Y82" i="7"/>
  <c r="X82" i="7"/>
  <c r="L82" i="7" s="1"/>
  <c r="L82" i="8" s="1"/>
  <c r="W82" i="7"/>
  <c r="V82" i="7"/>
  <c r="R82" i="7"/>
  <c r="O82" i="7"/>
  <c r="F82" i="7"/>
  <c r="G82" i="7" s="1"/>
  <c r="H82" i="8" s="1"/>
  <c r="AB81" i="7"/>
  <c r="Z81" i="7"/>
  <c r="Y81" i="7"/>
  <c r="X81" i="7"/>
  <c r="W81" i="7"/>
  <c r="V81" i="7"/>
  <c r="R81" i="7"/>
  <c r="O81" i="7"/>
  <c r="F81" i="7"/>
  <c r="AB79" i="7"/>
  <c r="Z79" i="7"/>
  <c r="Y79" i="7"/>
  <c r="X79" i="7"/>
  <c r="L79" i="7" s="1"/>
  <c r="L79" i="8" s="1"/>
  <c r="W79" i="7"/>
  <c r="V79" i="7"/>
  <c r="R79" i="7"/>
  <c r="O79" i="7"/>
  <c r="AJ79" i="7" s="1"/>
  <c r="F79" i="7"/>
  <c r="AB78" i="7"/>
  <c r="Z78" i="7"/>
  <c r="Y78" i="7"/>
  <c r="AH78" i="7" s="1"/>
  <c r="X78" i="7"/>
  <c r="L78" i="7" s="1"/>
  <c r="L78" i="8" s="1"/>
  <c r="W78" i="7"/>
  <c r="V78" i="7"/>
  <c r="R78" i="7"/>
  <c r="O78" i="7"/>
  <c r="F78" i="7"/>
  <c r="AB75" i="7"/>
  <c r="Z75" i="7"/>
  <c r="Y75" i="7"/>
  <c r="X75" i="7"/>
  <c r="W75" i="7"/>
  <c r="V75" i="7"/>
  <c r="R75" i="7"/>
  <c r="O75" i="7"/>
  <c r="F75" i="7"/>
  <c r="AB74" i="7"/>
  <c r="Z74" i="7"/>
  <c r="Y74" i="7"/>
  <c r="X74" i="7"/>
  <c r="W74" i="7"/>
  <c r="V74" i="7"/>
  <c r="R74" i="7"/>
  <c r="O74" i="7"/>
  <c r="F74" i="7"/>
  <c r="AB72" i="7"/>
  <c r="Z72" i="7"/>
  <c r="Y72" i="7"/>
  <c r="X72" i="7"/>
  <c r="W72" i="7"/>
  <c r="V72" i="7"/>
  <c r="R72" i="7"/>
  <c r="O72" i="7"/>
  <c r="AJ72" i="7" s="1"/>
  <c r="F72" i="7"/>
  <c r="G72" i="7" s="1"/>
  <c r="H72" i="8" s="1"/>
  <c r="AB70" i="7"/>
  <c r="Z70" i="7"/>
  <c r="Y70" i="7"/>
  <c r="X70" i="7"/>
  <c r="L70" i="7" s="1"/>
  <c r="L70" i="8" s="1"/>
  <c r="W70" i="7"/>
  <c r="V70" i="7"/>
  <c r="R70" i="7"/>
  <c r="O70" i="7"/>
  <c r="F70" i="7"/>
  <c r="AB67" i="7"/>
  <c r="Z67" i="7"/>
  <c r="Y67" i="7"/>
  <c r="X67" i="7"/>
  <c r="L67" i="7" s="1"/>
  <c r="L67" i="8" s="1"/>
  <c r="W67" i="7"/>
  <c r="V67" i="7"/>
  <c r="R67" i="7"/>
  <c r="O67" i="7"/>
  <c r="F67" i="7"/>
  <c r="AB62" i="7"/>
  <c r="Z62" i="7"/>
  <c r="Y62" i="7"/>
  <c r="X62" i="7"/>
  <c r="L62" i="7" s="1"/>
  <c r="L62" i="8" s="1"/>
  <c r="W62" i="7"/>
  <c r="V62" i="7"/>
  <c r="R62" i="7"/>
  <c r="O62" i="7"/>
  <c r="F62" i="7"/>
  <c r="AB61" i="7"/>
  <c r="Z61" i="7"/>
  <c r="Y61" i="7"/>
  <c r="X61" i="7"/>
  <c r="L61" i="7" s="1"/>
  <c r="L61" i="8" s="1"/>
  <c r="W61" i="7"/>
  <c r="V61" i="7"/>
  <c r="R61" i="7"/>
  <c r="O61" i="7"/>
  <c r="F61" i="7"/>
  <c r="G61" i="7" s="1"/>
  <c r="H61" i="8" s="1"/>
  <c r="AB57" i="7"/>
  <c r="Z57" i="7"/>
  <c r="Y57" i="7"/>
  <c r="X57" i="7"/>
  <c r="L57" i="7" s="1"/>
  <c r="L57" i="8" s="1"/>
  <c r="W57" i="7"/>
  <c r="V57" i="7"/>
  <c r="R57" i="7"/>
  <c r="O57" i="7"/>
  <c r="F57" i="7"/>
  <c r="AB56" i="7"/>
  <c r="Z56" i="7"/>
  <c r="Y56" i="7"/>
  <c r="X56" i="7"/>
  <c r="W56" i="7"/>
  <c r="V56" i="7"/>
  <c r="R56" i="7"/>
  <c r="O56" i="7"/>
  <c r="F56" i="7"/>
  <c r="G56" i="7" s="1"/>
  <c r="H56" i="8" s="1"/>
  <c r="AB54" i="7"/>
  <c r="Z54" i="7"/>
  <c r="Y54" i="7"/>
  <c r="X54" i="7"/>
  <c r="L54" i="7" s="1"/>
  <c r="L54" i="8" s="1"/>
  <c r="W54" i="7"/>
  <c r="V54" i="7"/>
  <c r="R54" i="7"/>
  <c r="O54" i="7"/>
  <c r="F54" i="7"/>
  <c r="AB53" i="7"/>
  <c r="Z53" i="7"/>
  <c r="Y53" i="7"/>
  <c r="X53" i="7"/>
  <c r="W53" i="7"/>
  <c r="V53" i="7"/>
  <c r="R53" i="7"/>
  <c r="O53" i="7"/>
  <c r="F53" i="7"/>
  <c r="AB52" i="7"/>
  <c r="Z52" i="7"/>
  <c r="Y52" i="7"/>
  <c r="X52" i="7"/>
  <c r="W52" i="7"/>
  <c r="V52" i="7"/>
  <c r="R52" i="7"/>
  <c r="O52" i="7"/>
  <c r="F52" i="7"/>
  <c r="AB51" i="7"/>
  <c r="Z51" i="7"/>
  <c r="Y51" i="7"/>
  <c r="X51" i="7"/>
  <c r="L51" i="7" s="1"/>
  <c r="L51" i="8" s="1"/>
  <c r="W51" i="7"/>
  <c r="V51" i="7"/>
  <c r="R51" i="7"/>
  <c r="O51" i="7"/>
  <c r="AJ51" i="7" s="1"/>
  <c r="F51" i="7"/>
  <c r="G51" i="7" s="1"/>
  <c r="H51" i="8" s="1"/>
  <c r="AB50" i="7"/>
  <c r="Z50" i="7"/>
  <c r="Y50" i="7"/>
  <c r="AH50" i="7" s="1"/>
  <c r="X50" i="7"/>
  <c r="L50" i="7" s="1"/>
  <c r="L50" i="8" s="1"/>
  <c r="W50" i="7"/>
  <c r="V50" i="7"/>
  <c r="R50" i="7"/>
  <c r="O50" i="7"/>
  <c r="F50" i="7"/>
  <c r="G50" i="7" s="1"/>
  <c r="H50" i="8" s="1"/>
  <c r="AB49" i="7"/>
  <c r="Z49" i="7"/>
  <c r="Y49" i="7"/>
  <c r="X49" i="7"/>
  <c r="L49" i="7" s="1"/>
  <c r="L49" i="8" s="1"/>
  <c r="W49" i="7"/>
  <c r="V49" i="7"/>
  <c r="R49" i="7"/>
  <c r="O49" i="7"/>
  <c r="F49" i="7"/>
  <c r="G49" i="7" s="1"/>
  <c r="H49" i="8" s="1"/>
  <c r="AB48" i="7"/>
  <c r="Z48" i="7"/>
  <c r="Y48" i="7"/>
  <c r="X48" i="7"/>
  <c r="L48" i="7" s="1"/>
  <c r="L48" i="8" s="1"/>
  <c r="W48" i="7"/>
  <c r="V48" i="7"/>
  <c r="R48" i="7"/>
  <c r="O48" i="7"/>
  <c r="F48" i="7"/>
  <c r="AB47" i="7"/>
  <c r="Z47" i="7"/>
  <c r="Y47" i="7"/>
  <c r="X47" i="7"/>
  <c r="L47" i="7" s="1"/>
  <c r="L47" i="8" s="1"/>
  <c r="W47" i="7"/>
  <c r="V47" i="7"/>
  <c r="R47" i="7"/>
  <c r="O47" i="7"/>
  <c r="AJ47" i="7" s="1"/>
  <c r="F47" i="7"/>
  <c r="AB45" i="7"/>
  <c r="Z45" i="7"/>
  <c r="Y45" i="7"/>
  <c r="AH45" i="7" s="1"/>
  <c r="X45" i="7"/>
  <c r="L45" i="7" s="1"/>
  <c r="L45" i="8" s="1"/>
  <c r="W45" i="7"/>
  <c r="V45" i="7"/>
  <c r="R45" i="7"/>
  <c r="S45" i="7" s="1"/>
  <c r="S45" i="8" s="1"/>
  <c r="O45" i="7"/>
  <c r="F45" i="7"/>
  <c r="AB44" i="7"/>
  <c r="Z44" i="7"/>
  <c r="Y44" i="7"/>
  <c r="X44" i="7"/>
  <c r="W44" i="7"/>
  <c r="V44" i="7"/>
  <c r="R44" i="7"/>
  <c r="O44" i="7"/>
  <c r="L44" i="7"/>
  <c r="L44" i="8" s="1"/>
  <c r="F44" i="7"/>
  <c r="AB42" i="7"/>
  <c r="Z42" i="7"/>
  <c r="Y42" i="7"/>
  <c r="AH42" i="7" s="1"/>
  <c r="X42" i="7"/>
  <c r="W42" i="7"/>
  <c r="V42" i="7"/>
  <c r="R42" i="7"/>
  <c r="O42" i="7"/>
  <c r="F42" i="7"/>
  <c r="AB41" i="7"/>
  <c r="Z41" i="7"/>
  <c r="Y41" i="7"/>
  <c r="X41" i="7"/>
  <c r="W41" i="7"/>
  <c r="V41" i="7"/>
  <c r="R41" i="7"/>
  <c r="O41" i="7"/>
  <c r="F41" i="7"/>
  <c r="AB38" i="7"/>
  <c r="Z38" i="7"/>
  <c r="Y38" i="7"/>
  <c r="X38" i="7"/>
  <c r="W38" i="7"/>
  <c r="V38" i="7"/>
  <c r="R38" i="7"/>
  <c r="O38" i="7"/>
  <c r="F38" i="7"/>
  <c r="AB37" i="7"/>
  <c r="Z37" i="7"/>
  <c r="Y37" i="7"/>
  <c r="X37" i="7"/>
  <c r="W37" i="7"/>
  <c r="V37" i="7"/>
  <c r="R37" i="7"/>
  <c r="O37" i="7"/>
  <c r="AJ37" i="7" s="1"/>
  <c r="F37" i="7"/>
  <c r="AB36" i="7"/>
  <c r="X36" i="7"/>
  <c r="W36" i="7"/>
  <c r="V36" i="7"/>
  <c r="R36" i="7"/>
  <c r="S36" i="7" s="1"/>
  <c r="O36" i="7"/>
  <c r="L36" i="7"/>
  <c r="L36" i="8" s="1"/>
  <c r="F36" i="7"/>
  <c r="AB34" i="7"/>
  <c r="Z34" i="7"/>
  <c r="Y34" i="7"/>
  <c r="AH34" i="7" s="1"/>
  <c r="X34" i="7"/>
  <c r="W34" i="7"/>
  <c r="V34" i="7"/>
  <c r="R34" i="7"/>
  <c r="O34" i="7"/>
  <c r="F34" i="7"/>
  <c r="G34" i="7" s="1"/>
  <c r="H34" i="8" s="1"/>
  <c r="AB31" i="7"/>
  <c r="Z31" i="7"/>
  <c r="Y31" i="7"/>
  <c r="X31" i="7"/>
  <c r="W31" i="7"/>
  <c r="V31" i="7"/>
  <c r="R31" i="7"/>
  <c r="O31" i="7"/>
  <c r="F31" i="7"/>
  <c r="AB29" i="7"/>
  <c r="Z29" i="7"/>
  <c r="Y29" i="7"/>
  <c r="X29" i="7"/>
  <c r="W29" i="7"/>
  <c r="V29" i="7"/>
  <c r="R29" i="7"/>
  <c r="O29" i="7"/>
  <c r="F29" i="7"/>
  <c r="AB24" i="7"/>
  <c r="Z24" i="7"/>
  <c r="Y24" i="7"/>
  <c r="X24" i="7"/>
  <c r="W24" i="7"/>
  <c r="V24" i="7"/>
  <c r="R24" i="7"/>
  <c r="O24" i="7"/>
  <c r="AJ24" i="7" s="1"/>
  <c r="F24" i="7"/>
  <c r="G24" i="7" s="1"/>
  <c r="H24" i="8" s="1"/>
  <c r="AB21" i="7"/>
  <c r="Z21" i="7"/>
  <c r="Y21" i="7"/>
  <c r="X21" i="7"/>
  <c r="W21" i="7"/>
  <c r="V21" i="7"/>
  <c r="R21" i="7"/>
  <c r="O21" i="7"/>
  <c r="F21" i="7"/>
  <c r="G21" i="7" s="1"/>
  <c r="H21" i="8" s="1"/>
  <c r="AB20" i="7"/>
  <c r="Z20" i="7"/>
  <c r="Y20" i="7"/>
  <c r="X20" i="7"/>
  <c r="W20" i="7"/>
  <c r="V20" i="7"/>
  <c r="R20" i="7"/>
  <c r="O20" i="7"/>
  <c r="F20" i="7"/>
  <c r="AB19" i="7"/>
  <c r="Z19" i="7"/>
  <c r="Y19" i="7"/>
  <c r="X19" i="7"/>
  <c r="W19" i="7"/>
  <c r="V19" i="7"/>
  <c r="R19" i="7"/>
  <c r="O19" i="7"/>
  <c r="F19" i="7"/>
  <c r="AB18" i="7"/>
  <c r="Z18" i="7"/>
  <c r="Y18" i="7"/>
  <c r="X18" i="7"/>
  <c r="W18" i="7"/>
  <c r="V18" i="7"/>
  <c r="R18" i="7"/>
  <c r="O18" i="7"/>
  <c r="AJ18" i="7" s="1"/>
  <c r="F18" i="7"/>
  <c r="AB16" i="7"/>
  <c r="Z16" i="7"/>
  <c r="Y16" i="7"/>
  <c r="X16" i="7"/>
  <c r="L16" i="7" s="1"/>
  <c r="L16" i="8" s="1"/>
  <c r="W16" i="7"/>
  <c r="V16" i="7"/>
  <c r="R16" i="7"/>
  <c r="O16" i="7"/>
  <c r="F16" i="7"/>
  <c r="AB15" i="7"/>
  <c r="Z15" i="7"/>
  <c r="Y15" i="7"/>
  <c r="X15" i="7"/>
  <c r="W15" i="7"/>
  <c r="V15" i="7"/>
  <c r="R15" i="7"/>
  <c r="O15" i="7"/>
  <c r="F15" i="7"/>
  <c r="AB13" i="7"/>
  <c r="Z13" i="7"/>
  <c r="Y13" i="7"/>
  <c r="X13" i="7"/>
  <c r="L13" i="7" s="1"/>
  <c r="L13" i="8" s="1"/>
  <c r="W13" i="7"/>
  <c r="V13" i="7"/>
  <c r="R13" i="7"/>
  <c r="O13" i="7"/>
  <c r="F13" i="7"/>
  <c r="AB11" i="7"/>
  <c r="Z11" i="7"/>
  <c r="Y11" i="7"/>
  <c r="X11" i="7"/>
  <c r="W11" i="7"/>
  <c r="V11" i="7"/>
  <c r="R11" i="7"/>
  <c r="O11" i="7"/>
  <c r="F11" i="7"/>
  <c r="AB9" i="7"/>
  <c r="Z9" i="7"/>
  <c r="Y9" i="7"/>
  <c r="X9" i="7"/>
  <c r="W9" i="7"/>
  <c r="V9" i="7"/>
  <c r="R9" i="7"/>
  <c r="O9" i="7"/>
  <c r="F9" i="7"/>
  <c r="AB8" i="7"/>
  <c r="Z8" i="7"/>
  <c r="Y8" i="7"/>
  <c r="X8" i="7"/>
  <c r="W8" i="7"/>
  <c r="V8" i="7"/>
  <c r="R8" i="7"/>
  <c r="O8" i="7"/>
  <c r="F8" i="7"/>
  <c r="AB6" i="7"/>
  <c r="Z6" i="7"/>
  <c r="Y6" i="7"/>
  <c r="X6" i="7"/>
  <c r="W6" i="7"/>
  <c r="V6" i="7"/>
  <c r="R6" i="7"/>
  <c r="O6" i="7"/>
  <c r="L6" i="7"/>
  <c r="L6" i="8" s="1"/>
  <c r="F6" i="7"/>
  <c r="AB5" i="7"/>
  <c r="Z5" i="7"/>
  <c r="Y5" i="7"/>
  <c r="AH5" i="7" s="1"/>
  <c r="X5" i="7"/>
  <c r="W5" i="7"/>
  <c r="V5" i="7"/>
  <c r="R5" i="7"/>
  <c r="O5" i="7"/>
  <c r="F5" i="7"/>
  <c r="AB130" i="7"/>
  <c r="Z130" i="7"/>
  <c r="Y130" i="7"/>
  <c r="X130" i="7"/>
  <c r="W130" i="7"/>
  <c r="V130" i="7"/>
  <c r="R130" i="7"/>
  <c r="O130" i="7"/>
  <c r="F130" i="7"/>
  <c r="AB128" i="7"/>
  <c r="Z128" i="7"/>
  <c r="Y128" i="7"/>
  <c r="X128" i="7"/>
  <c r="W128" i="7"/>
  <c r="V128" i="7"/>
  <c r="R128" i="7"/>
  <c r="O128" i="7"/>
  <c r="L128" i="7"/>
  <c r="L128" i="8" s="1"/>
  <c r="F128" i="7"/>
  <c r="AB103" i="7"/>
  <c r="Z103" i="7"/>
  <c r="Y103" i="7"/>
  <c r="X103" i="7"/>
  <c r="L103" i="7" s="1"/>
  <c r="L103" i="8" s="1"/>
  <c r="W103" i="7"/>
  <c r="V103" i="7"/>
  <c r="R103" i="7"/>
  <c r="O103" i="7"/>
  <c r="F103" i="7"/>
  <c r="AB102" i="7"/>
  <c r="Z102" i="7"/>
  <c r="Y102" i="7"/>
  <c r="X102" i="7"/>
  <c r="L102" i="7" s="1"/>
  <c r="L102" i="8" s="1"/>
  <c r="W102" i="7"/>
  <c r="V102" i="7"/>
  <c r="R102" i="7"/>
  <c r="O102" i="7"/>
  <c r="F102" i="7"/>
  <c r="AB97" i="7"/>
  <c r="Z97" i="7"/>
  <c r="Y97" i="7"/>
  <c r="X97" i="7"/>
  <c r="L97" i="7" s="1"/>
  <c r="L97" i="8" s="1"/>
  <c r="W97" i="7"/>
  <c r="V97" i="7"/>
  <c r="R97" i="7"/>
  <c r="O97" i="7"/>
  <c r="F97" i="7"/>
  <c r="AB88" i="7"/>
  <c r="Z88" i="7"/>
  <c r="Y88" i="7"/>
  <c r="X88" i="7"/>
  <c r="L88" i="7" s="1"/>
  <c r="L88" i="8" s="1"/>
  <c r="W88" i="7"/>
  <c r="V88" i="7"/>
  <c r="R88" i="7"/>
  <c r="O88" i="7"/>
  <c r="F88" i="7"/>
  <c r="AB76" i="7"/>
  <c r="Z76" i="7"/>
  <c r="Y76" i="7"/>
  <c r="X76" i="7"/>
  <c r="L76" i="7" s="1"/>
  <c r="L76" i="8" s="1"/>
  <c r="W76" i="7"/>
  <c r="V76" i="7"/>
  <c r="R76" i="7"/>
  <c r="O76" i="7"/>
  <c r="F76" i="7"/>
  <c r="G76" i="7" s="1"/>
  <c r="H76" i="8" s="1"/>
  <c r="AB68" i="7"/>
  <c r="Z68" i="7"/>
  <c r="Y68" i="7"/>
  <c r="X68" i="7"/>
  <c r="W68" i="7"/>
  <c r="V68" i="7"/>
  <c r="R68" i="7"/>
  <c r="O68" i="7"/>
  <c r="F68" i="7"/>
  <c r="AB64" i="7"/>
  <c r="Z64" i="7"/>
  <c r="Y64" i="7"/>
  <c r="X64" i="7"/>
  <c r="L64" i="7" s="1"/>
  <c r="L64" i="8" s="1"/>
  <c r="W64" i="7"/>
  <c r="V64" i="7"/>
  <c r="R64" i="7"/>
  <c r="O64" i="7"/>
  <c r="F64" i="7"/>
  <c r="AB55" i="7"/>
  <c r="Z55" i="7"/>
  <c r="Y55" i="7"/>
  <c r="X55" i="7"/>
  <c r="L55" i="7" s="1"/>
  <c r="L55" i="8" s="1"/>
  <c r="W55" i="7"/>
  <c r="V55" i="7"/>
  <c r="R55" i="7"/>
  <c r="O55" i="7"/>
  <c r="F55" i="7"/>
  <c r="AB32" i="7"/>
  <c r="Z32" i="7"/>
  <c r="Y32" i="7"/>
  <c r="X32" i="7"/>
  <c r="L32" i="7" s="1"/>
  <c r="L32" i="8" s="1"/>
  <c r="W32" i="7"/>
  <c r="V32" i="7"/>
  <c r="R32" i="7"/>
  <c r="O32" i="7"/>
  <c r="F32" i="7"/>
  <c r="AB30" i="7"/>
  <c r="Z30" i="7"/>
  <c r="Y30" i="7"/>
  <c r="X30" i="7"/>
  <c r="W30" i="7"/>
  <c r="V30" i="7"/>
  <c r="R30" i="7"/>
  <c r="O30" i="7"/>
  <c r="K140" i="7"/>
  <c r="F30" i="7"/>
  <c r="AK156" i="6"/>
  <c r="AK155" i="6"/>
  <c r="AK154" i="6"/>
  <c r="AK153" i="6"/>
  <c r="AK151" i="6"/>
  <c r="Y140" i="6"/>
  <c r="X140" i="6"/>
  <c r="W140" i="6"/>
  <c r="L38" i="2" s="1"/>
  <c r="U140" i="6"/>
  <c r="T140" i="6"/>
  <c r="R140" i="6"/>
  <c r="Q140" i="6"/>
  <c r="P140" i="6"/>
  <c r="L37" i="2" s="1"/>
  <c r="N140" i="6"/>
  <c r="M140" i="6"/>
  <c r="J140" i="6"/>
  <c r="H140" i="6"/>
  <c r="G140" i="6"/>
  <c r="F140" i="6"/>
  <c r="L36" i="2" s="1"/>
  <c r="Y139" i="6"/>
  <c r="X139" i="6"/>
  <c r="W139" i="6"/>
  <c r="U139" i="6"/>
  <c r="T139" i="6"/>
  <c r="R139" i="6"/>
  <c r="Q139" i="6"/>
  <c r="P139" i="6"/>
  <c r="K37" i="2" s="1"/>
  <c r="N139" i="6"/>
  <c r="M139" i="6"/>
  <c r="J139" i="6"/>
  <c r="H139" i="6"/>
  <c r="G139" i="6"/>
  <c r="F139" i="6"/>
  <c r="K36" i="2" s="1"/>
  <c r="Y138" i="6"/>
  <c r="X138" i="6"/>
  <c r="W138" i="6"/>
  <c r="U138" i="6"/>
  <c r="T138" i="6"/>
  <c r="R138" i="6"/>
  <c r="Q138" i="6"/>
  <c r="P138" i="6"/>
  <c r="J37" i="2" s="1"/>
  <c r="N138" i="6"/>
  <c r="M138" i="6"/>
  <c r="J138" i="6"/>
  <c r="H138" i="6"/>
  <c r="G138" i="6"/>
  <c r="F138" i="6"/>
  <c r="J36" i="2" s="1"/>
  <c r="Y137" i="6"/>
  <c r="X137" i="6"/>
  <c r="W137" i="6"/>
  <c r="I38" i="2" s="1"/>
  <c r="U137" i="6"/>
  <c r="T137" i="6"/>
  <c r="R137" i="6"/>
  <c r="Q137" i="6"/>
  <c r="P137" i="6"/>
  <c r="I37" i="2" s="1"/>
  <c r="N137" i="6"/>
  <c r="M137" i="6"/>
  <c r="J137" i="6"/>
  <c r="H137" i="6"/>
  <c r="G137" i="6"/>
  <c r="F137" i="6"/>
  <c r="I36" i="2" s="1"/>
  <c r="X135" i="6"/>
  <c r="W135" i="6"/>
  <c r="U135" i="6"/>
  <c r="T135" i="6"/>
  <c r="Y134" i="6" s="1"/>
  <c r="R135" i="6"/>
  <c r="Q135" i="6"/>
  <c r="O134" i="4" s="1"/>
  <c r="P135" i="6"/>
  <c r="N135" i="6"/>
  <c r="M135" i="6"/>
  <c r="J135" i="6"/>
  <c r="H135" i="6"/>
  <c r="G135" i="6"/>
  <c r="G134" i="6" s="1"/>
  <c r="F135" i="6"/>
  <c r="K132" i="6"/>
  <c r="K131" i="6"/>
  <c r="K130" i="6"/>
  <c r="K129" i="6"/>
  <c r="K128" i="6"/>
  <c r="K127" i="6"/>
  <c r="K126" i="6"/>
  <c r="K125" i="6"/>
  <c r="K124" i="6"/>
  <c r="K123" i="6"/>
  <c r="K122" i="6"/>
  <c r="K121" i="6"/>
  <c r="K120" i="6"/>
  <c r="K119" i="6"/>
  <c r="K118" i="6"/>
  <c r="K117" i="6"/>
  <c r="K116" i="6"/>
  <c r="K115" i="6"/>
  <c r="K114" i="6"/>
  <c r="K113" i="6"/>
  <c r="K112" i="6"/>
  <c r="K111" i="6"/>
  <c r="K110" i="6"/>
  <c r="K109" i="6"/>
  <c r="K108" i="6"/>
  <c r="K107" i="6"/>
  <c r="K106" i="6"/>
  <c r="K105" i="6"/>
  <c r="K104" i="6"/>
  <c r="K103" i="6"/>
  <c r="K102" i="6"/>
  <c r="K101" i="6"/>
  <c r="K100" i="6"/>
  <c r="K99" i="6"/>
  <c r="K98" i="6"/>
  <c r="K97" i="6"/>
  <c r="K96" i="6"/>
  <c r="K95" i="6"/>
  <c r="K94" i="6"/>
  <c r="K93" i="6"/>
  <c r="K92" i="6"/>
  <c r="K91" i="6"/>
  <c r="K90" i="6"/>
  <c r="K89" i="6"/>
  <c r="K88" i="6"/>
  <c r="K87" i="6"/>
  <c r="K86" i="6"/>
  <c r="K85" i="6"/>
  <c r="K84" i="6"/>
  <c r="K83" i="6"/>
  <c r="K82" i="6"/>
  <c r="K81" i="6"/>
  <c r="K80" i="6"/>
  <c r="K79" i="6"/>
  <c r="K78" i="6"/>
  <c r="K77" i="6"/>
  <c r="K76" i="6"/>
  <c r="K75" i="6"/>
  <c r="K74" i="6"/>
  <c r="K73" i="6"/>
  <c r="K72" i="6"/>
  <c r="K71" i="6"/>
  <c r="K70" i="6"/>
  <c r="K69" i="6"/>
  <c r="K68" i="6"/>
  <c r="K67" i="6"/>
  <c r="K66" i="6"/>
  <c r="K65" i="6"/>
  <c r="K64" i="6"/>
  <c r="K63" i="6"/>
  <c r="K62" i="6"/>
  <c r="K61" i="6"/>
  <c r="K60" i="6"/>
  <c r="K59" i="6"/>
  <c r="K58" i="6"/>
  <c r="K57" i="6"/>
  <c r="K56" i="6"/>
  <c r="K55" i="6"/>
  <c r="K54" i="6"/>
  <c r="K53" i="6"/>
  <c r="K52" i="6"/>
  <c r="K51" i="6"/>
  <c r="K50" i="6"/>
  <c r="K49" i="6"/>
  <c r="K48" i="6"/>
  <c r="K47" i="6"/>
  <c r="K46" i="6"/>
  <c r="K45" i="6"/>
  <c r="K44" i="6"/>
  <c r="K43" i="6"/>
  <c r="K42" i="6"/>
  <c r="K41" i="6"/>
  <c r="K40" i="6"/>
  <c r="K39" i="6"/>
  <c r="K38" i="6"/>
  <c r="K37" i="6"/>
  <c r="K36" i="6"/>
  <c r="K35" i="6"/>
  <c r="K34" i="6"/>
  <c r="K33" i="6"/>
  <c r="K32" i="6"/>
  <c r="K31" i="6"/>
  <c r="K30" i="6"/>
  <c r="K29" i="6"/>
  <c r="K28" i="6"/>
  <c r="K27" i="6"/>
  <c r="K26" i="6"/>
  <c r="K25" i="6"/>
  <c r="K24" i="6"/>
  <c r="K23" i="6"/>
  <c r="K22" i="6"/>
  <c r="K21" i="6"/>
  <c r="K20" i="6"/>
  <c r="K19" i="6"/>
  <c r="K18" i="6"/>
  <c r="K17" i="6"/>
  <c r="K16" i="6"/>
  <c r="K15" i="6"/>
  <c r="K14" i="6"/>
  <c r="K13" i="6"/>
  <c r="K12" i="6"/>
  <c r="K11" i="6"/>
  <c r="K10" i="6"/>
  <c r="K9" i="6"/>
  <c r="K8" i="6"/>
  <c r="K7" i="6"/>
  <c r="K6" i="6"/>
  <c r="K5" i="6"/>
  <c r="AD155" i="5"/>
  <c r="AB155" i="5"/>
  <c r="K155" i="3" s="1"/>
  <c r="R155" i="3" s="1"/>
  <c r="AA155" i="5"/>
  <c r="J155" i="3" s="1"/>
  <c r="Q155" i="3" s="1"/>
  <c r="S155" i="3" s="1"/>
  <c r="Z155" i="5"/>
  <c r="I155" i="3" s="1"/>
  <c r="P155" i="3" s="1"/>
  <c r="AD154" i="5"/>
  <c r="AB154" i="5"/>
  <c r="K154" i="3" s="1"/>
  <c r="R154" i="3" s="1"/>
  <c r="AA154" i="5"/>
  <c r="J154" i="3" s="1"/>
  <c r="Q154" i="3" s="1"/>
  <c r="S154" i="3" s="1"/>
  <c r="Z154" i="5"/>
  <c r="I154" i="3" s="1"/>
  <c r="P154" i="3" s="1"/>
  <c r="AD153" i="5"/>
  <c r="AB153" i="5"/>
  <c r="K153" i="3" s="1"/>
  <c r="R153" i="3" s="1"/>
  <c r="AA153" i="5"/>
  <c r="J153" i="3" s="1"/>
  <c r="Q153" i="3" s="1"/>
  <c r="S153" i="3" s="1"/>
  <c r="Z153" i="5"/>
  <c r="I153" i="3" s="1"/>
  <c r="P153" i="3" s="1"/>
  <c r="AD152" i="5"/>
  <c r="AB152" i="5"/>
  <c r="K152" i="3" s="1"/>
  <c r="R152" i="3" s="1"/>
  <c r="AA152" i="5"/>
  <c r="J152" i="3" s="1"/>
  <c r="Q152" i="3" s="1"/>
  <c r="S152" i="3" s="1"/>
  <c r="Z152" i="5"/>
  <c r="I152" i="3" s="1"/>
  <c r="P152" i="3" s="1"/>
  <c r="AD150" i="5"/>
  <c r="AG135" i="5" s="1"/>
  <c r="AB150" i="5"/>
  <c r="K150" i="3" s="1"/>
  <c r="R150" i="3" s="1"/>
  <c r="AA150" i="5"/>
  <c r="J150" i="3" s="1"/>
  <c r="Q150" i="3" s="1"/>
  <c r="S150" i="3" s="1"/>
  <c r="L61" i="2"/>
  <c r="K61" i="2"/>
  <c r="K23" i="2"/>
  <c r="J61" i="2"/>
  <c r="J25" i="2"/>
  <c r="I61" i="2"/>
  <c r="I23" i="2"/>
  <c r="J133" i="3"/>
  <c r="K132" i="3"/>
  <c r="K131" i="3"/>
  <c r="J131" i="3"/>
  <c r="I130" i="3"/>
  <c r="AA130" i="3" s="1"/>
  <c r="J129" i="3"/>
  <c r="I129" i="3"/>
  <c r="AA129" i="3" s="1"/>
  <c r="K128" i="3"/>
  <c r="I128" i="3"/>
  <c r="AA128" i="3" s="1"/>
  <c r="K127" i="3"/>
  <c r="J127" i="3"/>
  <c r="J126" i="3"/>
  <c r="I126" i="3"/>
  <c r="AA126" i="3" s="1"/>
  <c r="I125" i="3"/>
  <c r="AA125" i="3" s="1"/>
  <c r="K124" i="3"/>
  <c r="I124" i="3"/>
  <c r="AA124" i="3" s="1"/>
  <c r="K123" i="3"/>
  <c r="J123" i="3"/>
  <c r="I123" i="3"/>
  <c r="AA123" i="3" s="1"/>
  <c r="K122" i="3"/>
  <c r="J122" i="3"/>
  <c r="I122" i="3"/>
  <c r="AA122" i="3" s="1"/>
  <c r="K120" i="3"/>
  <c r="J119" i="3"/>
  <c r="K118" i="3"/>
  <c r="J118" i="3"/>
  <c r="I118" i="3"/>
  <c r="AA118" i="3" s="1"/>
  <c r="K117" i="3"/>
  <c r="J117" i="3"/>
  <c r="I117" i="3"/>
  <c r="AA117" i="3" s="1"/>
  <c r="K116" i="3"/>
  <c r="J115" i="3"/>
  <c r="K114" i="3"/>
  <c r="J114" i="3"/>
  <c r="I114" i="3"/>
  <c r="AA114" i="3" s="1"/>
  <c r="K113" i="3"/>
  <c r="J113" i="3"/>
  <c r="I113" i="3"/>
  <c r="AA113" i="3" s="1"/>
  <c r="K112" i="3"/>
  <c r="J112" i="3"/>
  <c r="I112" i="3"/>
  <c r="AA112" i="3" s="1"/>
  <c r="J111" i="3"/>
  <c r="K110" i="3"/>
  <c r="J110" i="3"/>
  <c r="I110" i="3"/>
  <c r="AA110" i="3" s="1"/>
  <c r="I109" i="3"/>
  <c r="AA109" i="3" s="1"/>
  <c r="K108" i="3"/>
  <c r="I108" i="3"/>
  <c r="AA108" i="3" s="1"/>
  <c r="K107" i="3"/>
  <c r="J107" i="3"/>
  <c r="I107" i="3"/>
  <c r="AA107" i="3" s="1"/>
  <c r="I106" i="3"/>
  <c r="AA106" i="3" s="1"/>
  <c r="K104" i="3"/>
  <c r="K103" i="3"/>
  <c r="J103" i="3"/>
  <c r="I102" i="3"/>
  <c r="AA102" i="3" s="1"/>
  <c r="K99" i="3"/>
  <c r="J99" i="3"/>
  <c r="J98" i="3"/>
  <c r="I98" i="3"/>
  <c r="AA98" i="3" s="1"/>
  <c r="K97" i="3"/>
  <c r="J97" i="3"/>
  <c r="I97" i="3"/>
  <c r="AA97" i="3" s="1"/>
  <c r="K96" i="3"/>
  <c r="J96" i="3"/>
  <c r="I96" i="3"/>
  <c r="AA96" i="3" s="1"/>
  <c r="K95" i="3"/>
  <c r="J95" i="3"/>
  <c r="I95" i="3"/>
  <c r="AA95" i="3" s="1"/>
  <c r="K94" i="3"/>
  <c r="J94" i="3"/>
  <c r="I94" i="3"/>
  <c r="AA94" i="3" s="1"/>
  <c r="J93" i="3"/>
  <c r="I93" i="3"/>
  <c r="AA93" i="3" s="1"/>
  <c r="K92" i="3"/>
  <c r="I92" i="3"/>
  <c r="AA92" i="3" s="1"/>
  <c r="K91" i="3"/>
  <c r="J91" i="3"/>
  <c r="J90" i="3"/>
  <c r="I90" i="3"/>
  <c r="AA90" i="3" s="1"/>
  <c r="J89" i="3"/>
  <c r="I89" i="3"/>
  <c r="AA89" i="3" s="1"/>
  <c r="K88" i="3"/>
  <c r="I88" i="3"/>
  <c r="AA88" i="3" s="1"/>
  <c r="K87" i="3"/>
  <c r="J87" i="3"/>
  <c r="I87" i="3"/>
  <c r="AA87" i="3" s="1"/>
  <c r="K86" i="3"/>
  <c r="J86" i="3"/>
  <c r="I86" i="3"/>
  <c r="AA86" i="3" s="1"/>
  <c r="K85" i="3"/>
  <c r="J85" i="3"/>
  <c r="I85" i="3"/>
  <c r="AA85" i="3" s="1"/>
  <c r="K84" i="3"/>
  <c r="J84" i="3"/>
  <c r="I84" i="3"/>
  <c r="AA84" i="3" s="1"/>
  <c r="J83" i="3"/>
  <c r="K82" i="3"/>
  <c r="I82" i="3"/>
  <c r="AA82" i="3" s="1"/>
  <c r="I81" i="3"/>
  <c r="AA81" i="3" s="1"/>
  <c r="K80" i="3"/>
  <c r="J80" i="3"/>
  <c r="I80" i="3"/>
  <c r="AA80" i="3" s="1"/>
  <c r="J79" i="3"/>
  <c r="K78" i="3"/>
  <c r="I78" i="3"/>
  <c r="AA78" i="3" s="1"/>
  <c r="J77" i="3"/>
  <c r="I77" i="3"/>
  <c r="AA77" i="3" s="1"/>
  <c r="K76" i="3"/>
  <c r="I76" i="3"/>
  <c r="AA76" i="3" s="1"/>
  <c r="K75" i="3"/>
  <c r="J75" i="3"/>
  <c r="I75" i="3"/>
  <c r="AA75" i="3" s="1"/>
  <c r="K74" i="3"/>
  <c r="J74" i="3"/>
  <c r="I74" i="3"/>
  <c r="AA74" i="3" s="1"/>
  <c r="J73" i="3"/>
  <c r="K72" i="3"/>
  <c r="J71" i="3"/>
  <c r="K70" i="3"/>
  <c r="J70" i="3"/>
  <c r="I70" i="3"/>
  <c r="AA70" i="3" s="1"/>
  <c r="K69" i="3"/>
  <c r="J69" i="3"/>
  <c r="I69" i="3"/>
  <c r="AA69" i="3" s="1"/>
  <c r="K68" i="3"/>
  <c r="I68" i="3"/>
  <c r="AA68" i="3" s="1"/>
  <c r="J67" i="3"/>
  <c r="K66" i="3"/>
  <c r="I66" i="3"/>
  <c r="AA66" i="3" s="1"/>
  <c r="J65" i="3"/>
  <c r="K64" i="3"/>
  <c r="I64" i="3"/>
  <c r="AA64" i="3" s="1"/>
  <c r="J63" i="3"/>
  <c r="K62" i="3"/>
  <c r="J62" i="3"/>
  <c r="I62" i="3"/>
  <c r="AA62" i="3" s="1"/>
  <c r="K61" i="3"/>
  <c r="J61" i="3"/>
  <c r="I61" i="3"/>
  <c r="AA61" i="3" s="1"/>
  <c r="K60" i="3"/>
  <c r="I60" i="3"/>
  <c r="AA60" i="3" s="1"/>
  <c r="K59" i="3"/>
  <c r="J59" i="3"/>
  <c r="J58" i="3"/>
  <c r="I58" i="3"/>
  <c r="AA58" i="3" s="1"/>
  <c r="J57" i="3"/>
  <c r="I57" i="3"/>
  <c r="AA57" i="3" s="1"/>
  <c r="K56" i="3"/>
  <c r="K55" i="3"/>
  <c r="J55" i="3"/>
  <c r="K54" i="3"/>
  <c r="I54" i="3"/>
  <c r="AA54" i="3" s="1"/>
  <c r="J53" i="3"/>
  <c r="K52" i="3"/>
  <c r="I52" i="3"/>
  <c r="AA52" i="3" s="1"/>
  <c r="J51" i="3"/>
  <c r="K50" i="3"/>
  <c r="I50" i="3"/>
  <c r="AA50" i="3" s="1"/>
  <c r="J49" i="3"/>
  <c r="I49" i="3"/>
  <c r="AA49" i="3" s="1"/>
  <c r="K48" i="3"/>
  <c r="J48" i="3"/>
  <c r="I48" i="3"/>
  <c r="AA48" i="3" s="1"/>
  <c r="J47" i="3"/>
  <c r="K46" i="3"/>
  <c r="I46" i="3"/>
  <c r="AA46" i="3" s="1"/>
  <c r="J45" i="3"/>
  <c r="I45" i="3"/>
  <c r="AA45" i="3" s="1"/>
  <c r="K44" i="3"/>
  <c r="I44" i="3"/>
  <c r="AA44" i="3" s="1"/>
  <c r="K43" i="3"/>
  <c r="J43" i="3"/>
  <c r="I42" i="3"/>
  <c r="AA42" i="3" s="1"/>
  <c r="K40" i="3"/>
  <c r="I40" i="3"/>
  <c r="AA40" i="3" s="1"/>
  <c r="J39" i="3"/>
  <c r="K38" i="3"/>
  <c r="J38" i="3"/>
  <c r="I38" i="3"/>
  <c r="AA38" i="3" s="1"/>
  <c r="K37" i="3"/>
  <c r="J37" i="3"/>
  <c r="I37" i="3"/>
  <c r="AA37" i="3" s="1"/>
  <c r="K36" i="3"/>
  <c r="J36" i="3"/>
  <c r="I36" i="3"/>
  <c r="AA36" i="3" s="1"/>
  <c r="K35" i="3"/>
  <c r="I35" i="3"/>
  <c r="AA35" i="3" s="1"/>
  <c r="K34" i="3"/>
  <c r="J34" i="3"/>
  <c r="J33" i="3"/>
  <c r="I33" i="3"/>
  <c r="AA33" i="3" s="1"/>
  <c r="K32" i="3"/>
  <c r="J32" i="3"/>
  <c r="I32" i="3"/>
  <c r="AA32" i="3" s="1"/>
  <c r="AA138" i="5"/>
  <c r="K30" i="3"/>
  <c r="J30" i="3"/>
  <c r="I30" i="3"/>
  <c r="AA30" i="3" s="1"/>
  <c r="J29" i="3"/>
  <c r="I29" i="3"/>
  <c r="AA29" i="3" s="1"/>
  <c r="K28" i="3"/>
  <c r="I28" i="3"/>
  <c r="AA28" i="3" s="1"/>
  <c r="K27" i="3"/>
  <c r="J27" i="3"/>
  <c r="I27" i="3"/>
  <c r="AA27" i="3" s="1"/>
  <c r="K26" i="3"/>
  <c r="J26" i="3"/>
  <c r="I26" i="3"/>
  <c r="AA26" i="3" s="1"/>
  <c r="J25" i="3"/>
  <c r="I25" i="3"/>
  <c r="AA25" i="3" s="1"/>
  <c r="K24" i="3"/>
  <c r="I24" i="3"/>
  <c r="AA24" i="3" s="1"/>
  <c r="K23" i="3"/>
  <c r="J23" i="3"/>
  <c r="J22" i="3"/>
  <c r="I22" i="3"/>
  <c r="AA22" i="3" s="1"/>
  <c r="J21" i="3"/>
  <c r="I21" i="3"/>
  <c r="AA21" i="3" s="1"/>
  <c r="K20" i="3"/>
  <c r="I20" i="3"/>
  <c r="AA20" i="3" s="1"/>
  <c r="K19" i="3"/>
  <c r="J19" i="3"/>
  <c r="K18" i="3"/>
  <c r="J18" i="3"/>
  <c r="I18" i="3"/>
  <c r="AA18" i="3" s="1"/>
  <c r="K17" i="3"/>
  <c r="J17" i="3"/>
  <c r="I17" i="3"/>
  <c r="AA17" i="3" s="1"/>
  <c r="K16" i="3"/>
  <c r="I16" i="3"/>
  <c r="AA16" i="3" s="1"/>
  <c r="J15" i="3"/>
  <c r="K14" i="3"/>
  <c r="J14" i="3"/>
  <c r="I14" i="3"/>
  <c r="AA14" i="3" s="1"/>
  <c r="K13" i="3"/>
  <c r="J13" i="3"/>
  <c r="I13" i="3"/>
  <c r="AA13" i="3" s="1"/>
  <c r="K12" i="3"/>
  <c r="J12" i="3"/>
  <c r="I12" i="3"/>
  <c r="AA12" i="3" s="1"/>
  <c r="AA137" i="5"/>
  <c r="K10" i="3"/>
  <c r="J10" i="3"/>
  <c r="I10" i="3"/>
  <c r="AA10" i="3" s="1"/>
  <c r="J9" i="3"/>
  <c r="I9" i="3"/>
  <c r="AA9" i="3" s="1"/>
  <c r="K7" i="3"/>
  <c r="I7" i="3"/>
  <c r="AA7" i="3" s="1"/>
  <c r="E166" i="4"/>
  <c r="E158" i="4"/>
  <c r="E151" i="4"/>
  <c r="T140" i="4"/>
  <c r="S140" i="4"/>
  <c r="R140" i="4"/>
  <c r="P140" i="4"/>
  <c r="O140" i="4"/>
  <c r="N140" i="4"/>
  <c r="AL140" i="4" s="1"/>
  <c r="L140" i="4"/>
  <c r="K140" i="4"/>
  <c r="J140" i="4"/>
  <c r="H140" i="4"/>
  <c r="G140" i="4"/>
  <c r="F140" i="4"/>
  <c r="L12" i="2" s="1"/>
  <c r="T139" i="4"/>
  <c r="S139" i="4"/>
  <c r="R139" i="4"/>
  <c r="K14" i="2" s="1"/>
  <c r="P139" i="4"/>
  <c r="O139" i="4"/>
  <c r="N139" i="4"/>
  <c r="L139" i="4"/>
  <c r="K139" i="4"/>
  <c r="J139" i="4"/>
  <c r="H139" i="4"/>
  <c r="G139" i="4"/>
  <c r="F139" i="4"/>
  <c r="K12" i="2" s="1"/>
  <c r="T138" i="4"/>
  <c r="S138" i="4"/>
  <c r="R138" i="4"/>
  <c r="P138" i="4"/>
  <c r="O138" i="4"/>
  <c r="N138" i="4"/>
  <c r="AL138" i="4" s="1"/>
  <c r="L138" i="4"/>
  <c r="K138" i="4"/>
  <c r="J138" i="4"/>
  <c r="H138" i="4"/>
  <c r="G138" i="4"/>
  <c r="F138" i="4"/>
  <c r="J12" i="2" s="1"/>
  <c r="T137" i="4"/>
  <c r="S137" i="4"/>
  <c r="R137" i="4"/>
  <c r="I14" i="2" s="1"/>
  <c r="P137" i="4"/>
  <c r="O137" i="4"/>
  <c r="N137" i="4"/>
  <c r="AL137" i="4" s="1"/>
  <c r="L137" i="4"/>
  <c r="K137" i="4"/>
  <c r="J137" i="4"/>
  <c r="H137" i="4"/>
  <c r="G137" i="4"/>
  <c r="F137" i="4"/>
  <c r="I12" i="2" s="1"/>
  <c r="E137" i="4"/>
  <c r="H133" i="3"/>
  <c r="H132" i="3"/>
  <c r="G132" i="3"/>
  <c r="H131" i="3"/>
  <c r="G131" i="3"/>
  <c r="F131" i="3"/>
  <c r="Y131" i="3" s="1"/>
  <c r="H130" i="3"/>
  <c r="F130" i="3"/>
  <c r="Y130" i="3" s="1"/>
  <c r="H129" i="3"/>
  <c r="G129" i="3"/>
  <c r="F129" i="3"/>
  <c r="Y129" i="3" s="1"/>
  <c r="H128" i="3"/>
  <c r="G128" i="3"/>
  <c r="F128" i="3"/>
  <c r="Y128" i="3" s="1"/>
  <c r="H127" i="3"/>
  <c r="G127" i="3"/>
  <c r="F127" i="3"/>
  <c r="Y127" i="3" s="1"/>
  <c r="H126" i="3"/>
  <c r="G126" i="3"/>
  <c r="F126" i="3"/>
  <c r="H125" i="3"/>
  <c r="G125" i="3"/>
  <c r="H124" i="3"/>
  <c r="G124" i="3"/>
  <c r="F124" i="3"/>
  <c r="Y124" i="3" s="1"/>
  <c r="H123" i="3"/>
  <c r="G123" i="3"/>
  <c r="F123" i="3"/>
  <c r="Y123" i="3" s="1"/>
  <c r="H122" i="3"/>
  <c r="G122" i="3"/>
  <c r="F122" i="3"/>
  <c r="H121" i="3"/>
  <c r="G121" i="3"/>
  <c r="F121" i="3"/>
  <c r="Y121" i="3" s="1"/>
  <c r="H120" i="3"/>
  <c r="G120" i="3"/>
  <c r="F120" i="3"/>
  <c r="Y120" i="3" s="1"/>
  <c r="H119" i="3"/>
  <c r="G119" i="3"/>
  <c r="F119" i="3"/>
  <c r="Y119" i="3" s="1"/>
  <c r="H118" i="3"/>
  <c r="G118" i="3"/>
  <c r="F118" i="3"/>
  <c r="H117" i="3"/>
  <c r="G117" i="3"/>
  <c r="F117" i="3"/>
  <c r="Y117" i="3" s="1"/>
  <c r="H116" i="3"/>
  <c r="G116" i="3"/>
  <c r="F116" i="3"/>
  <c r="Y116" i="3" s="1"/>
  <c r="H115" i="3"/>
  <c r="G115" i="3"/>
  <c r="F115" i="3"/>
  <c r="Y115" i="3" s="1"/>
  <c r="H114" i="3"/>
  <c r="G114" i="3"/>
  <c r="F114" i="3"/>
  <c r="H113" i="3"/>
  <c r="G113" i="3"/>
  <c r="F113" i="3"/>
  <c r="Y113" i="3" s="1"/>
  <c r="H112" i="3"/>
  <c r="G112" i="3"/>
  <c r="F112" i="3"/>
  <c r="Y112" i="3" s="1"/>
  <c r="H111" i="3"/>
  <c r="G111" i="3"/>
  <c r="H110" i="3"/>
  <c r="G110" i="3"/>
  <c r="F110" i="3"/>
  <c r="H109" i="3"/>
  <c r="G109" i="3"/>
  <c r="F109" i="3"/>
  <c r="Y109" i="3" s="1"/>
  <c r="H108" i="3"/>
  <c r="G108" i="3"/>
  <c r="F108" i="3"/>
  <c r="Y108" i="3" s="1"/>
  <c r="H107" i="3"/>
  <c r="F107" i="3"/>
  <c r="Y107" i="3" s="1"/>
  <c r="H106" i="3"/>
  <c r="G106" i="3"/>
  <c r="F106" i="3"/>
  <c r="H105" i="3"/>
  <c r="G105" i="3"/>
  <c r="F105" i="3"/>
  <c r="Y105" i="3" s="1"/>
  <c r="H104" i="3"/>
  <c r="G104" i="3"/>
  <c r="F104" i="3"/>
  <c r="Y104" i="3" s="1"/>
  <c r="H103" i="3"/>
  <c r="G103" i="3"/>
  <c r="F103" i="3"/>
  <c r="Y103" i="3" s="1"/>
  <c r="H102" i="3"/>
  <c r="G102" i="3"/>
  <c r="F102" i="3"/>
  <c r="H101" i="3"/>
  <c r="G101" i="3"/>
  <c r="F101" i="3"/>
  <c r="Y101" i="3" s="1"/>
  <c r="H100" i="3"/>
  <c r="G100" i="3"/>
  <c r="F100" i="3"/>
  <c r="Y100" i="3" s="1"/>
  <c r="H99" i="3"/>
  <c r="G99" i="3"/>
  <c r="F99" i="3"/>
  <c r="Y99" i="3" s="1"/>
  <c r="H98" i="3"/>
  <c r="F98" i="3"/>
  <c r="Y98" i="3" s="1"/>
  <c r="H97" i="3"/>
  <c r="G97" i="3"/>
  <c r="F97" i="3"/>
  <c r="Y97" i="3" s="1"/>
  <c r="H96" i="3"/>
  <c r="G96" i="3"/>
  <c r="F96" i="3"/>
  <c r="Y96" i="3" s="1"/>
  <c r="H95" i="3"/>
  <c r="G95" i="3"/>
  <c r="F95" i="3"/>
  <c r="Y95" i="3" s="1"/>
  <c r="H94" i="3"/>
  <c r="G94" i="3"/>
  <c r="F94" i="3"/>
  <c r="Y94" i="3" s="1"/>
  <c r="H93" i="3"/>
  <c r="G93" i="3"/>
  <c r="F93" i="3"/>
  <c r="Y93" i="3" s="1"/>
  <c r="H92" i="3"/>
  <c r="G92" i="3"/>
  <c r="F92" i="3"/>
  <c r="H91" i="3"/>
  <c r="G91" i="3"/>
  <c r="F91" i="3"/>
  <c r="Y91" i="3" s="1"/>
  <c r="H90" i="3"/>
  <c r="G90" i="3"/>
  <c r="F90" i="3"/>
  <c r="Y90" i="3" s="1"/>
  <c r="H89" i="3"/>
  <c r="G89" i="3"/>
  <c r="H88" i="3"/>
  <c r="G88" i="3"/>
  <c r="F88" i="3"/>
  <c r="Y88" i="3" s="1"/>
  <c r="G87" i="3"/>
  <c r="F87" i="3"/>
  <c r="Y87" i="3" s="1"/>
  <c r="H86" i="3"/>
  <c r="G86" i="3"/>
  <c r="F86" i="3"/>
  <c r="Y86" i="3" s="1"/>
  <c r="H85" i="3"/>
  <c r="G85" i="3"/>
  <c r="F85" i="3"/>
  <c r="Y85" i="3" s="1"/>
  <c r="H84" i="3"/>
  <c r="G84" i="3"/>
  <c r="F84" i="3"/>
  <c r="H83" i="3"/>
  <c r="G83" i="3"/>
  <c r="F83" i="3"/>
  <c r="Y83" i="3" s="1"/>
  <c r="H82" i="3"/>
  <c r="G82" i="3"/>
  <c r="F82" i="3"/>
  <c r="Y82" i="3" s="1"/>
  <c r="H81" i="3"/>
  <c r="G81" i="3"/>
  <c r="F81" i="3"/>
  <c r="Y81" i="3" s="1"/>
  <c r="H80" i="3"/>
  <c r="G80" i="3"/>
  <c r="F80" i="3"/>
  <c r="Y80" i="3" s="1"/>
  <c r="H79" i="3"/>
  <c r="G79" i="3"/>
  <c r="F79" i="3"/>
  <c r="Y79" i="3" s="1"/>
  <c r="H78" i="3"/>
  <c r="F78" i="3"/>
  <c r="Y78" i="3" s="1"/>
  <c r="H77" i="3"/>
  <c r="G77" i="3"/>
  <c r="F77" i="3"/>
  <c r="Y77" i="3" s="1"/>
  <c r="G76" i="3"/>
  <c r="F76" i="3"/>
  <c r="H75" i="3"/>
  <c r="G75" i="3"/>
  <c r="F75" i="3"/>
  <c r="Y75" i="3" s="1"/>
  <c r="H74" i="3"/>
  <c r="G74" i="3"/>
  <c r="F74" i="3"/>
  <c r="Y74" i="3" s="1"/>
  <c r="H73" i="3"/>
  <c r="G73" i="3"/>
  <c r="F73" i="3"/>
  <c r="Y73" i="3" s="1"/>
  <c r="H72" i="3"/>
  <c r="G72" i="3"/>
  <c r="F72" i="3"/>
  <c r="Y72" i="3" s="1"/>
  <c r="H71" i="3"/>
  <c r="G71" i="3"/>
  <c r="F71" i="3"/>
  <c r="Y71" i="3" s="1"/>
  <c r="H70" i="3"/>
  <c r="G70" i="3"/>
  <c r="F70" i="3"/>
  <c r="Y70" i="3" s="1"/>
  <c r="H69" i="3"/>
  <c r="G69" i="3"/>
  <c r="F69" i="3"/>
  <c r="Y69" i="3" s="1"/>
  <c r="H68" i="3"/>
  <c r="G68" i="3"/>
  <c r="F68" i="3"/>
  <c r="Y68" i="3" s="1"/>
  <c r="H67" i="3"/>
  <c r="G67" i="3"/>
  <c r="F67" i="3"/>
  <c r="Y67" i="3" s="1"/>
  <c r="H66" i="3"/>
  <c r="G66" i="3"/>
  <c r="F66" i="3"/>
  <c r="Y66" i="3" s="1"/>
  <c r="H65" i="3"/>
  <c r="G65" i="3"/>
  <c r="F65" i="3"/>
  <c r="Y65" i="3" s="1"/>
  <c r="H64" i="3"/>
  <c r="G64" i="3"/>
  <c r="F64" i="3"/>
  <c r="Y64" i="3" s="1"/>
  <c r="H63" i="3"/>
  <c r="G63" i="3"/>
  <c r="F63" i="3"/>
  <c r="Y63" i="3" s="1"/>
  <c r="H62" i="3"/>
  <c r="G62" i="3"/>
  <c r="F62" i="3"/>
  <c r="Y62" i="3" s="1"/>
  <c r="G61" i="3"/>
  <c r="F61" i="3"/>
  <c r="Y61" i="3" s="1"/>
  <c r="H60" i="3"/>
  <c r="G60" i="3"/>
  <c r="F60" i="3"/>
  <c r="Y60" i="3" s="1"/>
  <c r="H59" i="3"/>
  <c r="G59" i="3"/>
  <c r="F59" i="3"/>
  <c r="Y59" i="3" s="1"/>
  <c r="H58" i="3"/>
  <c r="G58" i="3"/>
  <c r="F58" i="3"/>
  <c r="Y58" i="3" s="1"/>
  <c r="H57" i="3"/>
  <c r="G57" i="3"/>
  <c r="F57" i="3"/>
  <c r="Y57" i="3" s="1"/>
  <c r="H56" i="3"/>
  <c r="G56" i="3"/>
  <c r="F56" i="3"/>
  <c r="Y56" i="3" s="1"/>
  <c r="H55" i="3"/>
  <c r="G55" i="3"/>
  <c r="F55" i="3"/>
  <c r="Y55" i="3" s="1"/>
  <c r="H54" i="3"/>
  <c r="G54" i="3"/>
  <c r="F54" i="3"/>
  <c r="Y54" i="3" s="1"/>
  <c r="H53" i="3"/>
  <c r="G53" i="3"/>
  <c r="F53" i="3"/>
  <c r="Y53" i="3" s="1"/>
  <c r="H52" i="3"/>
  <c r="G52" i="3"/>
  <c r="F52" i="3"/>
  <c r="Y52" i="3" s="1"/>
  <c r="H51" i="3"/>
  <c r="G51" i="3"/>
  <c r="F51" i="3"/>
  <c r="Y51" i="3" s="1"/>
  <c r="H50" i="3"/>
  <c r="G50" i="3"/>
  <c r="F50" i="3"/>
  <c r="Y50" i="3" s="1"/>
  <c r="H49" i="3"/>
  <c r="G49" i="3"/>
  <c r="F49" i="3"/>
  <c r="Y49" i="3" s="1"/>
  <c r="H48" i="3"/>
  <c r="G48" i="3"/>
  <c r="F48" i="3"/>
  <c r="Y48" i="3" s="1"/>
  <c r="H47" i="3"/>
  <c r="G47" i="3"/>
  <c r="F47" i="3"/>
  <c r="Y47" i="3" s="1"/>
  <c r="G46" i="3"/>
  <c r="F46" i="3"/>
  <c r="Y46" i="3" s="1"/>
  <c r="H45" i="3"/>
  <c r="G45" i="3"/>
  <c r="F45" i="3"/>
  <c r="Y45" i="3" s="1"/>
  <c r="H44" i="3"/>
  <c r="G44" i="3"/>
  <c r="F44" i="3"/>
  <c r="Y44" i="3" s="1"/>
  <c r="H43" i="3"/>
  <c r="G43" i="3"/>
  <c r="F43" i="3"/>
  <c r="Y43" i="3" s="1"/>
  <c r="H42" i="3"/>
  <c r="G42" i="3"/>
  <c r="F42" i="3"/>
  <c r="Y42" i="3" s="1"/>
  <c r="H41" i="3"/>
  <c r="G41" i="3"/>
  <c r="F41" i="3"/>
  <c r="Y41" i="3" s="1"/>
  <c r="H40" i="3"/>
  <c r="G40" i="3"/>
  <c r="F40" i="3"/>
  <c r="Y40" i="3" s="1"/>
  <c r="H39" i="3"/>
  <c r="G39" i="3"/>
  <c r="F39" i="3"/>
  <c r="Y39" i="3" s="1"/>
  <c r="H38" i="3"/>
  <c r="G38" i="3"/>
  <c r="F38" i="3"/>
  <c r="Y38" i="3" s="1"/>
  <c r="H37" i="3"/>
  <c r="G37" i="3"/>
  <c r="F37" i="3"/>
  <c r="Y37" i="3" s="1"/>
  <c r="H36" i="3"/>
  <c r="G36" i="3"/>
  <c r="F36" i="3"/>
  <c r="Y36" i="3" s="1"/>
  <c r="H35" i="3"/>
  <c r="G35" i="3"/>
  <c r="F35" i="3"/>
  <c r="Y35" i="3" s="1"/>
  <c r="H34" i="3"/>
  <c r="G34" i="3"/>
  <c r="F34" i="3"/>
  <c r="Y34" i="3" s="1"/>
  <c r="H33" i="3"/>
  <c r="G33" i="3"/>
  <c r="F33" i="3"/>
  <c r="Y33" i="3" s="1"/>
  <c r="H32" i="3"/>
  <c r="G32" i="3"/>
  <c r="F32" i="3"/>
  <c r="Y32" i="3" s="1"/>
  <c r="H31" i="3"/>
  <c r="G31" i="3"/>
  <c r="F31" i="3"/>
  <c r="H30" i="3"/>
  <c r="G30" i="3"/>
  <c r="F30" i="3"/>
  <c r="Y30" i="3" s="1"/>
  <c r="H29" i="3"/>
  <c r="G29" i="3"/>
  <c r="F29" i="3"/>
  <c r="Y29" i="3" s="1"/>
  <c r="H28" i="3"/>
  <c r="G28" i="3"/>
  <c r="F28" i="3"/>
  <c r="Y28" i="3" s="1"/>
  <c r="H27" i="3"/>
  <c r="G27" i="3"/>
  <c r="F27" i="3"/>
  <c r="Y27" i="3" s="1"/>
  <c r="H26" i="3"/>
  <c r="G26" i="3"/>
  <c r="F26" i="3"/>
  <c r="Y26" i="3" s="1"/>
  <c r="H25" i="3"/>
  <c r="G25" i="3"/>
  <c r="F25" i="3"/>
  <c r="Y25" i="3" s="1"/>
  <c r="H24" i="3"/>
  <c r="G24" i="3"/>
  <c r="F24" i="3"/>
  <c r="Y24" i="3" s="1"/>
  <c r="H23" i="3"/>
  <c r="G23" i="3"/>
  <c r="F23" i="3"/>
  <c r="Y23" i="3" s="1"/>
  <c r="H22" i="3"/>
  <c r="G22" i="3"/>
  <c r="F22" i="3"/>
  <c r="Y22" i="3" s="1"/>
  <c r="H21" i="3"/>
  <c r="G21" i="3"/>
  <c r="F21" i="3"/>
  <c r="Y21" i="3" s="1"/>
  <c r="H20" i="3"/>
  <c r="G20" i="3"/>
  <c r="F20" i="3"/>
  <c r="Y20" i="3" s="1"/>
  <c r="H19" i="3"/>
  <c r="G19" i="3"/>
  <c r="F19" i="3"/>
  <c r="Y19" i="3" s="1"/>
  <c r="H18" i="3"/>
  <c r="G18" i="3"/>
  <c r="F18" i="3"/>
  <c r="Y18" i="3" s="1"/>
  <c r="H17" i="3"/>
  <c r="G17" i="3"/>
  <c r="F17" i="3"/>
  <c r="Y17" i="3" s="1"/>
  <c r="H16" i="3"/>
  <c r="G16" i="3"/>
  <c r="F16" i="3"/>
  <c r="Y16" i="3" s="1"/>
  <c r="H15" i="3"/>
  <c r="G15" i="3"/>
  <c r="F15" i="3"/>
  <c r="Y15" i="3" s="1"/>
  <c r="H14" i="3"/>
  <c r="G14" i="3"/>
  <c r="F14" i="3"/>
  <c r="Y14" i="3" s="1"/>
  <c r="H13" i="3"/>
  <c r="G13" i="3"/>
  <c r="F13" i="3"/>
  <c r="Y13" i="3" s="1"/>
  <c r="H12" i="3"/>
  <c r="G12" i="3"/>
  <c r="F12" i="3"/>
  <c r="Y12" i="3" s="1"/>
  <c r="G11" i="3"/>
  <c r="F11" i="3"/>
  <c r="H10" i="3"/>
  <c r="G10" i="3"/>
  <c r="F10" i="3"/>
  <c r="Y10" i="3" s="1"/>
  <c r="H9" i="3"/>
  <c r="G9" i="3"/>
  <c r="F9" i="3"/>
  <c r="Y9" i="3" s="1"/>
  <c r="H8" i="3"/>
  <c r="G8" i="3"/>
  <c r="F8" i="3"/>
  <c r="G7" i="3"/>
  <c r="F7" i="3"/>
  <c r="Y7" i="3" s="1"/>
  <c r="H6" i="3"/>
  <c r="F6" i="3"/>
  <c r="S191" i="3"/>
  <c r="R191" i="3"/>
  <c r="Q191" i="3"/>
  <c r="P191" i="3"/>
  <c r="S190" i="3"/>
  <c r="R190" i="3"/>
  <c r="Q190" i="3"/>
  <c r="P190" i="3"/>
  <c r="S189" i="3"/>
  <c r="R189" i="3"/>
  <c r="Q189" i="3"/>
  <c r="P189" i="3"/>
  <c r="S188" i="3"/>
  <c r="R188" i="3"/>
  <c r="Q188" i="3"/>
  <c r="P188" i="3"/>
  <c r="S186" i="3"/>
  <c r="R186" i="3"/>
  <c r="Q186" i="3"/>
  <c r="P186" i="3"/>
  <c r="AI135" i="3"/>
  <c r="N133" i="3"/>
  <c r="M133" i="3"/>
  <c r="L133" i="3"/>
  <c r="AC133" i="3" s="1"/>
  <c r="K133" i="3"/>
  <c r="I133" i="3"/>
  <c r="AA133" i="3" s="1"/>
  <c r="G133" i="3"/>
  <c r="F133" i="3"/>
  <c r="Y133" i="3" s="1"/>
  <c r="N132" i="3"/>
  <c r="M132" i="3"/>
  <c r="L132" i="3"/>
  <c r="AC132" i="3" s="1"/>
  <c r="J132" i="3"/>
  <c r="I132" i="3"/>
  <c r="AA132" i="3" s="1"/>
  <c r="F132" i="3"/>
  <c r="Y132" i="3" s="1"/>
  <c r="N131" i="3"/>
  <c r="M131" i="3"/>
  <c r="L131" i="3"/>
  <c r="AC131" i="3" s="1"/>
  <c r="I131" i="3"/>
  <c r="AA131" i="3" s="1"/>
  <c r="N130" i="3"/>
  <c r="M130" i="3"/>
  <c r="L130" i="3"/>
  <c r="AC130" i="3" s="1"/>
  <c r="K130" i="3"/>
  <c r="J130" i="3"/>
  <c r="G130" i="3"/>
  <c r="N129" i="3"/>
  <c r="M129" i="3"/>
  <c r="L129" i="3"/>
  <c r="AC129" i="3" s="1"/>
  <c r="K129" i="3"/>
  <c r="N128" i="3"/>
  <c r="M128" i="3"/>
  <c r="L128" i="3"/>
  <c r="AC128" i="3" s="1"/>
  <c r="J128" i="3"/>
  <c r="N127" i="3"/>
  <c r="M127" i="3"/>
  <c r="L127" i="3"/>
  <c r="AC127" i="3" s="1"/>
  <c r="I127" i="3"/>
  <c r="AA127" i="3" s="1"/>
  <c r="N126" i="3"/>
  <c r="M126" i="3"/>
  <c r="L126" i="3"/>
  <c r="AC126" i="3" s="1"/>
  <c r="K126" i="3"/>
  <c r="N125" i="3"/>
  <c r="M125" i="3"/>
  <c r="L125" i="3"/>
  <c r="K125" i="3"/>
  <c r="J125" i="3"/>
  <c r="F125" i="3"/>
  <c r="Y125" i="3" s="1"/>
  <c r="N124" i="3"/>
  <c r="M124" i="3"/>
  <c r="L124" i="3"/>
  <c r="AC124" i="3" s="1"/>
  <c r="J124" i="3"/>
  <c r="N123" i="3"/>
  <c r="M123" i="3"/>
  <c r="L123" i="3"/>
  <c r="N122" i="3"/>
  <c r="M122" i="3"/>
  <c r="AC122" i="3"/>
  <c r="N121" i="3"/>
  <c r="M121" i="3"/>
  <c r="L121" i="3"/>
  <c r="AC121" i="3" s="1"/>
  <c r="K121" i="3"/>
  <c r="J121" i="3"/>
  <c r="I121" i="3"/>
  <c r="AA121" i="3" s="1"/>
  <c r="N120" i="3"/>
  <c r="M120" i="3"/>
  <c r="L120" i="3"/>
  <c r="AC120" i="3" s="1"/>
  <c r="J120" i="3"/>
  <c r="I120" i="3"/>
  <c r="AA120" i="3" s="1"/>
  <c r="N119" i="3"/>
  <c r="M119" i="3"/>
  <c r="L119" i="3"/>
  <c r="AC119" i="3" s="1"/>
  <c r="K119" i="3"/>
  <c r="I119" i="3"/>
  <c r="AA119" i="3" s="1"/>
  <c r="N118" i="3"/>
  <c r="M118" i="3"/>
  <c r="L118" i="3"/>
  <c r="AC118" i="3" s="1"/>
  <c r="N117" i="3"/>
  <c r="M117" i="3"/>
  <c r="L117" i="3"/>
  <c r="N116" i="3"/>
  <c r="M116" i="3"/>
  <c r="L116" i="3"/>
  <c r="AC116" i="3" s="1"/>
  <c r="J116" i="3"/>
  <c r="I116" i="3"/>
  <c r="AA116" i="3" s="1"/>
  <c r="N115" i="3"/>
  <c r="M115" i="3"/>
  <c r="L115" i="3"/>
  <c r="AC115" i="3" s="1"/>
  <c r="K115" i="3"/>
  <c r="I115" i="3"/>
  <c r="AA115" i="3" s="1"/>
  <c r="N114" i="3"/>
  <c r="M114" i="3"/>
  <c r="L114" i="3"/>
  <c r="AC114" i="3" s="1"/>
  <c r="N113" i="3"/>
  <c r="M113" i="3"/>
  <c r="L113" i="3"/>
  <c r="N112" i="3"/>
  <c r="M112" i="3"/>
  <c r="L112" i="3"/>
  <c r="AC112" i="3" s="1"/>
  <c r="N111" i="3"/>
  <c r="M111" i="3"/>
  <c r="L111" i="3"/>
  <c r="K111" i="3"/>
  <c r="I111" i="3"/>
  <c r="AA111" i="3" s="1"/>
  <c r="F111" i="3"/>
  <c r="Y111" i="3" s="1"/>
  <c r="N110" i="3"/>
  <c r="M110" i="3"/>
  <c r="L110" i="3"/>
  <c r="AC110" i="3" s="1"/>
  <c r="N109" i="3"/>
  <c r="M109" i="3"/>
  <c r="L109" i="3"/>
  <c r="AC109" i="3" s="1"/>
  <c r="K109" i="3"/>
  <c r="J109" i="3"/>
  <c r="N108" i="3"/>
  <c r="M108" i="3"/>
  <c r="L108" i="3"/>
  <c r="AC108" i="3" s="1"/>
  <c r="J108" i="3"/>
  <c r="N107" i="3"/>
  <c r="M107" i="3"/>
  <c r="L107" i="3"/>
  <c r="AC107" i="3" s="1"/>
  <c r="G107" i="3"/>
  <c r="N106" i="3"/>
  <c r="M106" i="3"/>
  <c r="L106" i="3"/>
  <c r="AC106" i="3" s="1"/>
  <c r="K106" i="3"/>
  <c r="J106" i="3"/>
  <c r="N105" i="3"/>
  <c r="M105" i="3"/>
  <c r="L105" i="3"/>
  <c r="AC105" i="3" s="1"/>
  <c r="K105" i="3"/>
  <c r="J105" i="3"/>
  <c r="I105" i="3"/>
  <c r="AA105" i="3" s="1"/>
  <c r="N104" i="3"/>
  <c r="M104" i="3"/>
  <c r="L104" i="3"/>
  <c r="AC104" i="3" s="1"/>
  <c r="J104" i="3"/>
  <c r="I104" i="3"/>
  <c r="AA104" i="3" s="1"/>
  <c r="N103" i="3"/>
  <c r="M103" i="3"/>
  <c r="L103" i="3"/>
  <c r="I103" i="3"/>
  <c r="AA103" i="3" s="1"/>
  <c r="N102" i="3"/>
  <c r="M102" i="3"/>
  <c r="L102" i="3"/>
  <c r="AC102" i="3" s="1"/>
  <c r="K102" i="3"/>
  <c r="J102" i="3"/>
  <c r="N101" i="3"/>
  <c r="M101" i="3"/>
  <c r="L101" i="3"/>
  <c r="K101" i="3"/>
  <c r="J101" i="3"/>
  <c r="I101" i="3"/>
  <c r="AA101" i="3" s="1"/>
  <c r="N100" i="3"/>
  <c r="M100" i="3"/>
  <c r="L100" i="3"/>
  <c r="K100" i="3"/>
  <c r="J100" i="3"/>
  <c r="I100" i="3"/>
  <c r="AA100" i="3" s="1"/>
  <c r="N99" i="3"/>
  <c r="M99" i="3"/>
  <c r="L99" i="3"/>
  <c r="AC99" i="3" s="1"/>
  <c r="I99" i="3"/>
  <c r="AA99" i="3" s="1"/>
  <c r="N98" i="3"/>
  <c r="M98" i="3"/>
  <c r="L98" i="3"/>
  <c r="K98" i="3"/>
  <c r="G98" i="3"/>
  <c r="N97" i="3"/>
  <c r="M97" i="3"/>
  <c r="L97" i="3"/>
  <c r="N96" i="3"/>
  <c r="M96" i="3"/>
  <c r="L96" i="3"/>
  <c r="N95" i="3"/>
  <c r="M95" i="3"/>
  <c r="L95" i="3"/>
  <c r="AC95" i="3" s="1"/>
  <c r="N94" i="3"/>
  <c r="M94" i="3"/>
  <c r="L94" i="3"/>
  <c r="N93" i="3"/>
  <c r="M93" i="3"/>
  <c r="L93" i="3"/>
  <c r="K93" i="3"/>
  <c r="N92" i="3"/>
  <c r="M92" i="3"/>
  <c r="L92" i="3"/>
  <c r="AC92" i="3" s="1"/>
  <c r="J92" i="3"/>
  <c r="N91" i="3"/>
  <c r="M91" i="3"/>
  <c r="L91" i="3"/>
  <c r="AC91" i="3" s="1"/>
  <c r="I91" i="3"/>
  <c r="AA91" i="3" s="1"/>
  <c r="N90" i="3"/>
  <c r="M90" i="3"/>
  <c r="L90" i="3"/>
  <c r="K90" i="3"/>
  <c r="N89" i="3"/>
  <c r="M89" i="3"/>
  <c r="L89" i="3"/>
  <c r="K89" i="3"/>
  <c r="F89" i="3"/>
  <c r="Y89" i="3" s="1"/>
  <c r="N88" i="3"/>
  <c r="M88" i="3"/>
  <c r="L88" i="3"/>
  <c r="AC88" i="3" s="1"/>
  <c r="J88" i="3"/>
  <c r="N87" i="3"/>
  <c r="M87" i="3"/>
  <c r="L87" i="3"/>
  <c r="H87" i="3"/>
  <c r="N86" i="3"/>
  <c r="M86" i="3"/>
  <c r="L86" i="3"/>
  <c r="N85" i="3"/>
  <c r="M85" i="3"/>
  <c r="L85" i="3"/>
  <c r="N84" i="3"/>
  <c r="M84" i="3"/>
  <c r="L84" i="3"/>
  <c r="AC84" i="3" s="1"/>
  <c r="N83" i="3"/>
  <c r="M83" i="3"/>
  <c r="L83" i="3"/>
  <c r="K83" i="3"/>
  <c r="I83" i="3"/>
  <c r="AA83" i="3" s="1"/>
  <c r="N82" i="3"/>
  <c r="M82" i="3"/>
  <c r="L82" i="3"/>
  <c r="J82" i="3"/>
  <c r="N81" i="3"/>
  <c r="M81" i="3"/>
  <c r="L81" i="3"/>
  <c r="AC81" i="3" s="1"/>
  <c r="K81" i="3"/>
  <c r="J81" i="3"/>
  <c r="N80" i="3"/>
  <c r="M80" i="3"/>
  <c r="L80" i="3"/>
  <c r="AC80" i="3" s="1"/>
  <c r="N79" i="3"/>
  <c r="M79" i="3"/>
  <c r="L79" i="3"/>
  <c r="K79" i="3"/>
  <c r="I79" i="3"/>
  <c r="AA79" i="3" s="1"/>
  <c r="N78" i="3"/>
  <c r="M78" i="3"/>
  <c r="L78" i="3"/>
  <c r="J78" i="3"/>
  <c r="G78" i="3"/>
  <c r="N77" i="3"/>
  <c r="M77" i="3"/>
  <c r="L77" i="3"/>
  <c r="K77" i="3"/>
  <c r="N76" i="3"/>
  <c r="M76" i="3"/>
  <c r="L76" i="3"/>
  <c r="AC76" i="3" s="1"/>
  <c r="J76" i="3"/>
  <c r="H76" i="3"/>
  <c r="N75" i="3"/>
  <c r="M75" i="3"/>
  <c r="L75" i="3"/>
  <c r="N74" i="3"/>
  <c r="M74" i="3"/>
  <c r="L74" i="3"/>
  <c r="N73" i="3"/>
  <c r="M73" i="3"/>
  <c r="L73" i="3"/>
  <c r="K73" i="3"/>
  <c r="I73" i="3"/>
  <c r="AA73" i="3" s="1"/>
  <c r="N72" i="3"/>
  <c r="M72" i="3"/>
  <c r="L72" i="3"/>
  <c r="J72" i="3"/>
  <c r="I72" i="3"/>
  <c r="AA72" i="3" s="1"/>
  <c r="N71" i="3"/>
  <c r="M71" i="3"/>
  <c r="L71" i="3"/>
  <c r="AC71" i="3" s="1"/>
  <c r="K71" i="3"/>
  <c r="I71" i="3"/>
  <c r="AA71" i="3" s="1"/>
  <c r="N70" i="3"/>
  <c r="M70" i="3"/>
  <c r="L70" i="3"/>
  <c r="N69" i="3"/>
  <c r="M69" i="3"/>
  <c r="L69" i="3"/>
  <c r="AC69" i="3" s="1"/>
  <c r="N68" i="3"/>
  <c r="M68" i="3"/>
  <c r="L68" i="3"/>
  <c r="J68" i="3"/>
  <c r="N67" i="3"/>
  <c r="M67" i="3"/>
  <c r="L67" i="3"/>
  <c r="K67" i="3"/>
  <c r="I67" i="3"/>
  <c r="AA67" i="3" s="1"/>
  <c r="N66" i="3"/>
  <c r="M66" i="3"/>
  <c r="L66" i="3"/>
  <c r="AC66" i="3" s="1"/>
  <c r="J66" i="3"/>
  <c r="N65" i="3"/>
  <c r="M65" i="3"/>
  <c r="L65" i="3"/>
  <c r="AC65" i="3" s="1"/>
  <c r="K65" i="3"/>
  <c r="I65" i="3"/>
  <c r="AA65" i="3" s="1"/>
  <c r="N64" i="3"/>
  <c r="M64" i="3"/>
  <c r="L64" i="3"/>
  <c r="J64" i="3"/>
  <c r="N63" i="3"/>
  <c r="M63" i="3"/>
  <c r="L63" i="3"/>
  <c r="K63" i="3"/>
  <c r="I63" i="3"/>
  <c r="AA63" i="3" s="1"/>
  <c r="N62" i="3"/>
  <c r="M62" i="3"/>
  <c r="L62" i="3"/>
  <c r="N61" i="3"/>
  <c r="M61" i="3"/>
  <c r="L61" i="3"/>
  <c r="AC61" i="3" s="1"/>
  <c r="H61" i="3"/>
  <c r="N60" i="3"/>
  <c r="M60" i="3"/>
  <c r="L60" i="3"/>
  <c r="J60" i="3"/>
  <c r="N59" i="3"/>
  <c r="M59" i="3"/>
  <c r="L59" i="3"/>
  <c r="I59" i="3"/>
  <c r="AA59" i="3" s="1"/>
  <c r="N58" i="3"/>
  <c r="M58" i="3"/>
  <c r="L58" i="3"/>
  <c r="K58" i="3"/>
  <c r="N57" i="3"/>
  <c r="M57" i="3"/>
  <c r="L57" i="3"/>
  <c r="K57" i="3"/>
  <c r="N56" i="3"/>
  <c r="M56" i="3"/>
  <c r="L56" i="3"/>
  <c r="J56" i="3"/>
  <c r="I56" i="3"/>
  <c r="AA56" i="3" s="1"/>
  <c r="N55" i="3"/>
  <c r="M55" i="3"/>
  <c r="L55" i="3"/>
  <c r="AC55" i="3" s="1"/>
  <c r="I55" i="3"/>
  <c r="AA55" i="3" s="1"/>
  <c r="N54" i="3"/>
  <c r="M54" i="3"/>
  <c r="L54" i="3"/>
  <c r="J54" i="3"/>
  <c r="N53" i="3"/>
  <c r="M53" i="3"/>
  <c r="L53" i="3"/>
  <c r="K53" i="3"/>
  <c r="I53" i="3"/>
  <c r="AA53" i="3" s="1"/>
  <c r="N52" i="3"/>
  <c r="M52" i="3"/>
  <c r="L52" i="3"/>
  <c r="AC52" i="3" s="1"/>
  <c r="J52" i="3"/>
  <c r="N51" i="3"/>
  <c r="M51" i="3"/>
  <c r="L51" i="3"/>
  <c r="K51" i="3"/>
  <c r="I51" i="3"/>
  <c r="AA51" i="3" s="1"/>
  <c r="N50" i="3"/>
  <c r="M50" i="3"/>
  <c r="L50" i="3"/>
  <c r="J50" i="3"/>
  <c r="N49" i="3"/>
  <c r="M49" i="3"/>
  <c r="L49" i="3"/>
  <c r="K49" i="3"/>
  <c r="N48" i="3"/>
  <c r="M48" i="3"/>
  <c r="L48" i="3"/>
  <c r="N47" i="3"/>
  <c r="M47" i="3"/>
  <c r="L47" i="3"/>
  <c r="K47" i="3"/>
  <c r="I47" i="3"/>
  <c r="AA47" i="3" s="1"/>
  <c r="N46" i="3"/>
  <c r="M46" i="3"/>
  <c r="L46" i="3"/>
  <c r="J46" i="3"/>
  <c r="H46" i="3"/>
  <c r="N45" i="3"/>
  <c r="M45" i="3"/>
  <c r="L45" i="3"/>
  <c r="AC45" i="3" s="1"/>
  <c r="K45" i="3"/>
  <c r="N44" i="3"/>
  <c r="M44" i="3"/>
  <c r="L44" i="3"/>
  <c r="AC44" i="3" s="1"/>
  <c r="J44" i="3"/>
  <c r="N43" i="3"/>
  <c r="M43" i="3"/>
  <c r="L43" i="3"/>
  <c r="AC43" i="3" s="1"/>
  <c r="I43" i="3"/>
  <c r="AA43" i="3" s="1"/>
  <c r="N42" i="3"/>
  <c r="M42" i="3"/>
  <c r="L42" i="3"/>
  <c r="K42" i="3"/>
  <c r="J42" i="3"/>
  <c r="N41" i="3"/>
  <c r="M41" i="3"/>
  <c r="L41" i="3"/>
  <c r="AC41" i="3" s="1"/>
  <c r="K41" i="3"/>
  <c r="J41" i="3"/>
  <c r="I41" i="3"/>
  <c r="AA41" i="3" s="1"/>
  <c r="N40" i="3"/>
  <c r="M40" i="3"/>
  <c r="L40" i="3"/>
  <c r="AC40" i="3" s="1"/>
  <c r="J40" i="3"/>
  <c r="N39" i="3"/>
  <c r="M39" i="3"/>
  <c r="L39" i="3"/>
  <c r="AC39" i="3" s="1"/>
  <c r="K39" i="3"/>
  <c r="I39" i="3"/>
  <c r="AA39" i="3" s="1"/>
  <c r="N38" i="3"/>
  <c r="M38" i="3"/>
  <c r="L38" i="3"/>
  <c r="N37" i="3"/>
  <c r="M37" i="3"/>
  <c r="L37" i="3"/>
  <c r="N36" i="3"/>
  <c r="M36" i="3"/>
  <c r="L36" i="3"/>
  <c r="N35" i="3"/>
  <c r="M35" i="3"/>
  <c r="L35" i="3"/>
  <c r="J35" i="3"/>
  <c r="N34" i="3"/>
  <c r="M34" i="3"/>
  <c r="L34" i="3"/>
  <c r="I34" i="3"/>
  <c r="AA34" i="3" s="1"/>
  <c r="N33" i="3"/>
  <c r="M33" i="3"/>
  <c r="L33" i="3"/>
  <c r="AC33" i="3" s="1"/>
  <c r="K33" i="3"/>
  <c r="N32" i="3"/>
  <c r="M32" i="3"/>
  <c r="L32" i="3"/>
  <c r="AC32" i="3" s="1"/>
  <c r="N31" i="3"/>
  <c r="M31" i="3"/>
  <c r="L31" i="3"/>
  <c r="N30" i="3"/>
  <c r="M30" i="3"/>
  <c r="L30" i="3"/>
  <c r="N29" i="3"/>
  <c r="M29" i="3"/>
  <c r="L29" i="3"/>
  <c r="AC29" i="3" s="1"/>
  <c r="K29" i="3"/>
  <c r="N28" i="3"/>
  <c r="M28" i="3"/>
  <c r="L28" i="3"/>
  <c r="AC28" i="3" s="1"/>
  <c r="J28" i="3"/>
  <c r="N27" i="3"/>
  <c r="M27" i="3"/>
  <c r="L27" i="3"/>
  <c r="AC27" i="3" s="1"/>
  <c r="N26" i="3"/>
  <c r="M26" i="3"/>
  <c r="L26" i="3"/>
  <c r="AC26" i="3" s="1"/>
  <c r="N25" i="3"/>
  <c r="M25" i="3"/>
  <c r="L25" i="3"/>
  <c r="AC25" i="3" s="1"/>
  <c r="K25" i="3"/>
  <c r="N24" i="3"/>
  <c r="M24" i="3"/>
  <c r="L24" i="3"/>
  <c r="J24" i="3"/>
  <c r="N23" i="3"/>
  <c r="M23" i="3"/>
  <c r="L23" i="3"/>
  <c r="I23" i="3"/>
  <c r="AA23" i="3" s="1"/>
  <c r="N22" i="3"/>
  <c r="M22" i="3"/>
  <c r="L22" i="3"/>
  <c r="K22" i="3"/>
  <c r="N21" i="3"/>
  <c r="M21" i="3"/>
  <c r="L21" i="3"/>
  <c r="AC21" i="3" s="1"/>
  <c r="K21" i="3"/>
  <c r="N20" i="3"/>
  <c r="M20" i="3"/>
  <c r="L20" i="3"/>
  <c r="AC20" i="3" s="1"/>
  <c r="J20" i="3"/>
  <c r="N19" i="3"/>
  <c r="M19" i="3"/>
  <c r="L19" i="3"/>
  <c r="AC19" i="3" s="1"/>
  <c r="I19" i="3"/>
  <c r="AA19" i="3" s="1"/>
  <c r="N18" i="3"/>
  <c r="M18" i="3"/>
  <c r="L18" i="3"/>
  <c r="AC18" i="3" s="1"/>
  <c r="N17" i="3"/>
  <c r="M17" i="3"/>
  <c r="L17" i="3"/>
  <c r="AC17" i="3" s="1"/>
  <c r="N16" i="3"/>
  <c r="M16" i="3"/>
  <c r="L16" i="3"/>
  <c r="J16" i="3"/>
  <c r="N15" i="3"/>
  <c r="M15" i="3"/>
  <c r="L15" i="3"/>
  <c r="K15" i="3"/>
  <c r="I15" i="3"/>
  <c r="AA15" i="3" s="1"/>
  <c r="N14" i="3"/>
  <c r="M14" i="3"/>
  <c r="L14" i="3"/>
  <c r="N13" i="3"/>
  <c r="M13" i="3"/>
  <c r="L13" i="3"/>
  <c r="AC13" i="3" s="1"/>
  <c r="N12" i="3"/>
  <c r="M12" i="3"/>
  <c r="L12" i="3"/>
  <c r="AC12" i="3" s="1"/>
  <c r="N11" i="3"/>
  <c r="M11" i="3"/>
  <c r="L11" i="3"/>
  <c r="N10" i="3"/>
  <c r="M10" i="3"/>
  <c r="L10" i="3"/>
  <c r="N9" i="3"/>
  <c r="M9" i="3"/>
  <c r="L9" i="3"/>
  <c r="AC9" i="3" s="1"/>
  <c r="K9" i="3"/>
  <c r="N8" i="3"/>
  <c r="M8" i="3"/>
  <c r="L8" i="3"/>
  <c r="J8" i="3"/>
  <c r="N7" i="3"/>
  <c r="M7" i="3"/>
  <c r="L7" i="3"/>
  <c r="J7" i="3"/>
  <c r="N6" i="3"/>
  <c r="M6" i="3"/>
  <c r="L6" i="3"/>
  <c r="I6" i="3"/>
  <c r="K38" i="2"/>
  <c r="J38" i="2"/>
  <c r="L25" i="2"/>
  <c r="K25" i="2"/>
  <c r="I25" i="2"/>
  <c r="L24" i="2"/>
  <c r="K24" i="2"/>
  <c r="J24" i="2"/>
  <c r="I24" i="2"/>
  <c r="L23" i="2"/>
  <c r="J23" i="2"/>
  <c r="L14" i="2"/>
  <c r="J14" i="2"/>
  <c r="L13" i="2"/>
  <c r="J13" i="2"/>
  <c r="I13" i="2"/>
  <c r="AY737" i="1"/>
  <c r="AX737" i="1"/>
  <c r="AW737" i="1"/>
  <c r="AV737" i="1"/>
  <c r="AU737" i="1"/>
  <c r="AT737" i="1"/>
  <c r="AS737" i="1"/>
  <c r="AR737" i="1"/>
  <c r="AQ737" i="1"/>
  <c r="AP737" i="1"/>
  <c r="AO737" i="1"/>
  <c r="AN737" i="1"/>
  <c r="AM737" i="1"/>
  <c r="AL737" i="1"/>
  <c r="AK737" i="1"/>
  <c r="AJ737" i="1"/>
  <c r="AI737" i="1"/>
  <c r="AH737" i="1"/>
  <c r="AG737" i="1"/>
  <c r="AF737" i="1"/>
  <c r="AE737" i="1"/>
  <c r="AD737" i="1"/>
  <c r="AC737" i="1"/>
  <c r="AB737" i="1"/>
  <c r="AA737" i="1"/>
  <c r="Z737" i="1"/>
  <c r="Y737" i="1"/>
  <c r="X737" i="1"/>
  <c r="W737" i="1"/>
  <c r="V737" i="1"/>
  <c r="U737" i="1"/>
  <c r="T737" i="1"/>
  <c r="S737" i="1"/>
  <c r="R737" i="1"/>
  <c r="Q737" i="1"/>
  <c r="P737" i="1"/>
  <c r="O737" i="1"/>
  <c r="N737" i="1"/>
  <c r="M737" i="1"/>
  <c r="L737" i="1"/>
  <c r="K737" i="1"/>
  <c r="J737" i="1"/>
  <c r="I737" i="1"/>
  <c r="H737" i="1"/>
  <c r="G737" i="1"/>
  <c r="D737" i="1"/>
  <c r="C737" i="1"/>
  <c r="B737" i="1"/>
  <c r="AY736" i="1"/>
  <c r="AX736" i="1"/>
  <c r="AW736" i="1"/>
  <c r="AV736" i="1"/>
  <c r="AU736" i="1"/>
  <c r="AT736" i="1"/>
  <c r="AS736" i="1"/>
  <c r="AR736" i="1"/>
  <c r="AQ736" i="1"/>
  <c r="AP736" i="1"/>
  <c r="AO736" i="1"/>
  <c r="AN736" i="1"/>
  <c r="AM736" i="1"/>
  <c r="AL736" i="1"/>
  <c r="AK736" i="1"/>
  <c r="AJ736" i="1"/>
  <c r="AI736" i="1"/>
  <c r="AH736" i="1"/>
  <c r="AG736" i="1"/>
  <c r="AF736" i="1"/>
  <c r="AE736" i="1"/>
  <c r="AD736" i="1"/>
  <c r="AC736" i="1"/>
  <c r="AB736" i="1"/>
  <c r="AA736" i="1"/>
  <c r="Z736" i="1"/>
  <c r="Y736" i="1"/>
  <c r="X736" i="1"/>
  <c r="W736" i="1"/>
  <c r="V736" i="1"/>
  <c r="U736" i="1"/>
  <c r="T736" i="1"/>
  <c r="S736" i="1"/>
  <c r="R736" i="1"/>
  <c r="Q736" i="1"/>
  <c r="P736" i="1"/>
  <c r="O736" i="1"/>
  <c r="N736" i="1"/>
  <c r="M736" i="1"/>
  <c r="L736" i="1"/>
  <c r="K736" i="1"/>
  <c r="J736" i="1"/>
  <c r="I736" i="1"/>
  <c r="H736" i="1"/>
  <c r="G736" i="1"/>
  <c r="D736" i="1"/>
  <c r="C736" i="1"/>
  <c r="B736" i="1"/>
  <c r="AY726" i="1"/>
  <c r="AX726" i="1"/>
  <c r="AW726" i="1"/>
  <c r="AV726" i="1"/>
  <c r="AU726" i="1"/>
  <c r="AT726" i="1"/>
  <c r="AS726" i="1"/>
  <c r="AR726" i="1"/>
  <c r="AQ726" i="1"/>
  <c r="AP726" i="1"/>
  <c r="AO726" i="1"/>
  <c r="AN726" i="1"/>
  <c r="AM726" i="1"/>
  <c r="AL726" i="1"/>
  <c r="AK726" i="1"/>
  <c r="AJ726" i="1"/>
  <c r="AI726" i="1"/>
  <c r="AH726" i="1"/>
  <c r="AG726" i="1"/>
  <c r="AF726" i="1"/>
  <c r="AE726" i="1"/>
  <c r="AD726" i="1"/>
  <c r="AC726" i="1"/>
  <c r="AB726" i="1"/>
  <c r="AA726" i="1"/>
  <c r="Z726" i="1"/>
  <c r="Y726" i="1"/>
  <c r="X726" i="1"/>
  <c r="W726" i="1"/>
  <c r="V726" i="1"/>
  <c r="U726" i="1"/>
  <c r="T726" i="1"/>
  <c r="S726" i="1"/>
  <c r="R726" i="1"/>
  <c r="Q726" i="1"/>
  <c r="P726" i="1"/>
  <c r="O726" i="1"/>
  <c r="N726" i="1"/>
  <c r="M726" i="1"/>
  <c r="L726" i="1"/>
  <c r="K726" i="1"/>
  <c r="J726" i="1"/>
  <c r="I726" i="1"/>
  <c r="H726" i="1"/>
  <c r="G726" i="1"/>
  <c r="D726" i="1"/>
  <c r="C726" i="1"/>
  <c r="B726" i="1"/>
  <c r="AY725" i="1"/>
  <c r="AX725" i="1"/>
  <c r="AW725" i="1"/>
  <c r="AV725" i="1"/>
  <c r="AU725" i="1"/>
  <c r="AT725" i="1"/>
  <c r="AS725" i="1"/>
  <c r="AR725" i="1"/>
  <c r="AQ725" i="1"/>
  <c r="AP725" i="1"/>
  <c r="AO725" i="1"/>
  <c r="AN725" i="1"/>
  <c r="AM725" i="1"/>
  <c r="AL725" i="1"/>
  <c r="AK725" i="1"/>
  <c r="AJ725" i="1"/>
  <c r="AI725" i="1"/>
  <c r="AH725" i="1"/>
  <c r="AG725" i="1"/>
  <c r="AF725" i="1"/>
  <c r="AE725" i="1"/>
  <c r="AD725" i="1"/>
  <c r="AC725" i="1"/>
  <c r="AB725" i="1"/>
  <c r="AA725" i="1"/>
  <c r="Z725" i="1"/>
  <c r="Y725" i="1"/>
  <c r="X725" i="1"/>
  <c r="W725" i="1"/>
  <c r="V725" i="1"/>
  <c r="U725" i="1"/>
  <c r="T725" i="1"/>
  <c r="S725" i="1"/>
  <c r="R725" i="1"/>
  <c r="Q725" i="1"/>
  <c r="P725" i="1"/>
  <c r="O725" i="1"/>
  <c r="N725" i="1"/>
  <c r="M725" i="1"/>
  <c r="L725" i="1"/>
  <c r="K725" i="1"/>
  <c r="J725" i="1"/>
  <c r="I725" i="1"/>
  <c r="H725" i="1"/>
  <c r="G725" i="1"/>
  <c r="D725" i="1"/>
  <c r="C725" i="1"/>
  <c r="B725" i="1"/>
  <c r="AY724" i="1"/>
  <c r="AX724" i="1"/>
  <c r="AW724" i="1"/>
  <c r="AV724" i="1"/>
  <c r="AU724" i="1"/>
  <c r="AT724" i="1"/>
  <c r="AS724" i="1"/>
  <c r="AR724" i="1"/>
  <c r="AQ724" i="1"/>
  <c r="AP724" i="1"/>
  <c r="AO724" i="1"/>
  <c r="AN724" i="1"/>
  <c r="AM724" i="1"/>
  <c r="AL724" i="1"/>
  <c r="AK724" i="1"/>
  <c r="AJ724" i="1"/>
  <c r="AI724" i="1"/>
  <c r="AH724" i="1"/>
  <c r="AG724" i="1"/>
  <c r="AF724" i="1"/>
  <c r="AE724" i="1"/>
  <c r="AD724" i="1"/>
  <c r="AC724" i="1"/>
  <c r="AB724" i="1"/>
  <c r="AA724" i="1"/>
  <c r="Z724" i="1"/>
  <c r="Y724" i="1"/>
  <c r="X724" i="1"/>
  <c r="W724" i="1"/>
  <c r="V724" i="1"/>
  <c r="U724" i="1"/>
  <c r="T724" i="1"/>
  <c r="S724" i="1"/>
  <c r="R724" i="1"/>
  <c r="Q724" i="1"/>
  <c r="P724" i="1"/>
  <c r="O724" i="1"/>
  <c r="N724" i="1"/>
  <c r="M724" i="1"/>
  <c r="L724" i="1"/>
  <c r="K724" i="1"/>
  <c r="J724" i="1"/>
  <c r="I724" i="1"/>
  <c r="H724" i="1"/>
  <c r="G724" i="1"/>
  <c r="D724" i="1"/>
  <c r="C724" i="1"/>
  <c r="B724" i="1"/>
  <c r="AY723" i="1"/>
  <c r="AX723" i="1"/>
  <c r="AW723" i="1"/>
  <c r="AV723" i="1"/>
  <c r="AU723" i="1"/>
  <c r="AT723" i="1"/>
  <c r="AS723" i="1"/>
  <c r="AR723" i="1"/>
  <c r="AQ723" i="1"/>
  <c r="AP723" i="1"/>
  <c r="AO723" i="1"/>
  <c r="AN723" i="1"/>
  <c r="AM723" i="1"/>
  <c r="AL723" i="1"/>
  <c r="AK723" i="1"/>
  <c r="AJ723" i="1"/>
  <c r="AI723" i="1"/>
  <c r="AH723" i="1"/>
  <c r="AG723" i="1"/>
  <c r="AF723" i="1"/>
  <c r="AE723" i="1"/>
  <c r="AD723" i="1"/>
  <c r="AC723" i="1"/>
  <c r="AB723" i="1"/>
  <c r="AA723" i="1"/>
  <c r="Z723" i="1"/>
  <c r="Y723" i="1"/>
  <c r="X723" i="1"/>
  <c r="W723" i="1"/>
  <c r="V723" i="1"/>
  <c r="U723" i="1"/>
  <c r="T723" i="1"/>
  <c r="S723" i="1"/>
  <c r="R723" i="1"/>
  <c r="Q723" i="1"/>
  <c r="P723" i="1"/>
  <c r="O723" i="1"/>
  <c r="N723" i="1"/>
  <c r="M723" i="1"/>
  <c r="L723" i="1"/>
  <c r="K723" i="1"/>
  <c r="J723" i="1"/>
  <c r="I723" i="1"/>
  <c r="H723" i="1"/>
  <c r="G723" i="1"/>
  <c r="D723" i="1"/>
  <c r="C723" i="1"/>
  <c r="B723" i="1"/>
  <c r="AY722" i="1"/>
  <c r="AX722" i="1"/>
  <c r="AW722" i="1"/>
  <c r="AV722" i="1"/>
  <c r="AU722" i="1"/>
  <c r="AT722" i="1"/>
  <c r="AS722" i="1"/>
  <c r="AR722" i="1"/>
  <c r="AQ722" i="1"/>
  <c r="AP722" i="1"/>
  <c r="AO722" i="1"/>
  <c r="AN722" i="1"/>
  <c r="AM722" i="1"/>
  <c r="AL722" i="1"/>
  <c r="AK722" i="1"/>
  <c r="AJ722" i="1"/>
  <c r="AI722" i="1"/>
  <c r="AH722" i="1"/>
  <c r="AG722" i="1"/>
  <c r="AF722" i="1"/>
  <c r="AE722" i="1"/>
  <c r="AD722" i="1"/>
  <c r="AC722" i="1"/>
  <c r="AB722" i="1"/>
  <c r="AA722" i="1"/>
  <c r="Z722" i="1"/>
  <c r="Y722" i="1"/>
  <c r="X722" i="1"/>
  <c r="W722" i="1"/>
  <c r="V722" i="1"/>
  <c r="U722" i="1"/>
  <c r="T722" i="1"/>
  <c r="S722" i="1"/>
  <c r="R722" i="1"/>
  <c r="Q722" i="1"/>
  <c r="P722" i="1"/>
  <c r="O722" i="1"/>
  <c r="N722" i="1"/>
  <c r="M722" i="1"/>
  <c r="L722" i="1"/>
  <c r="K722" i="1"/>
  <c r="J722" i="1"/>
  <c r="I722" i="1"/>
  <c r="H722" i="1"/>
  <c r="G722" i="1"/>
  <c r="D722" i="1"/>
  <c r="C722" i="1"/>
  <c r="B722" i="1"/>
  <c r="AY721" i="1"/>
  <c r="AX721" i="1"/>
  <c r="AW721" i="1"/>
  <c r="AV721" i="1"/>
  <c r="AU721" i="1"/>
  <c r="AT721" i="1"/>
  <c r="AS721" i="1"/>
  <c r="AR721" i="1"/>
  <c r="AQ721" i="1"/>
  <c r="AP721" i="1"/>
  <c r="AO721" i="1"/>
  <c r="AN721" i="1"/>
  <c r="AM721" i="1"/>
  <c r="AL721" i="1"/>
  <c r="AK721" i="1"/>
  <c r="AJ721" i="1"/>
  <c r="AI721" i="1"/>
  <c r="AH721" i="1"/>
  <c r="AG721" i="1"/>
  <c r="AF721" i="1"/>
  <c r="AE721" i="1"/>
  <c r="AD721" i="1"/>
  <c r="AC721" i="1"/>
  <c r="AB721" i="1"/>
  <c r="AA721" i="1"/>
  <c r="Z721" i="1"/>
  <c r="Y721" i="1"/>
  <c r="X721" i="1"/>
  <c r="W721" i="1"/>
  <c r="V721" i="1"/>
  <c r="U721" i="1"/>
  <c r="T721" i="1"/>
  <c r="S721" i="1"/>
  <c r="R721" i="1"/>
  <c r="Q721" i="1"/>
  <c r="P721" i="1"/>
  <c r="O721" i="1"/>
  <c r="N721" i="1"/>
  <c r="M721" i="1"/>
  <c r="L721" i="1"/>
  <c r="K721" i="1"/>
  <c r="J721" i="1"/>
  <c r="I721" i="1"/>
  <c r="H721" i="1"/>
  <c r="G721" i="1"/>
  <c r="D721" i="1"/>
  <c r="C721" i="1"/>
  <c r="B721" i="1"/>
  <c r="AY720" i="1"/>
  <c r="AX720" i="1"/>
  <c r="AW720" i="1"/>
  <c r="AV720" i="1"/>
  <c r="AU720" i="1"/>
  <c r="AT720" i="1"/>
  <c r="AS720" i="1"/>
  <c r="AR720" i="1"/>
  <c r="AQ720" i="1"/>
  <c r="AP720" i="1"/>
  <c r="AO720" i="1"/>
  <c r="AN720" i="1"/>
  <c r="AM720" i="1"/>
  <c r="AL720" i="1"/>
  <c r="AK720" i="1"/>
  <c r="AJ720" i="1"/>
  <c r="AI720" i="1"/>
  <c r="AH720" i="1"/>
  <c r="AG720" i="1"/>
  <c r="AF720" i="1"/>
  <c r="AE720" i="1"/>
  <c r="AD720" i="1"/>
  <c r="AC720" i="1"/>
  <c r="AB720" i="1"/>
  <c r="AA720" i="1"/>
  <c r="Z720" i="1"/>
  <c r="Y720" i="1"/>
  <c r="X720" i="1"/>
  <c r="W720" i="1"/>
  <c r="V720" i="1"/>
  <c r="U720" i="1"/>
  <c r="T720" i="1"/>
  <c r="S720" i="1"/>
  <c r="R720" i="1"/>
  <c r="Q720" i="1"/>
  <c r="P720" i="1"/>
  <c r="O720" i="1"/>
  <c r="N720" i="1"/>
  <c r="M720" i="1"/>
  <c r="L720" i="1"/>
  <c r="K720" i="1"/>
  <c r="J720" i="1"/>
  <c r="I720" i="1"/>
  <c r="H720" i="1"/>
  <c r="G720" i="1"/>
  <c r="D720" i="1"/>
  <c r="C720" i="1"/>
  <c r="B720" i="1"/>
  <c r="AY719" i="1"/>
  <c r="AX719" i="1"/>
  <c r="AW719" i="1"/>
  <c r="AV719" i="1"/>
  <c r="AU719" i="1"/>
  <c r="AT719" i="1"/>
  <c r="AS719" i="1"/>
  <c r="AR719" i="1"/>
  <c r="AQ719" i="1"/>
  <c r="AP719" i="1"/>
  <c r="AO719" i="1"/>
  <c r="AN719" i="1"/>
  <c r="AM719" i="1"/>
  <c r="AL719" i="1"/>
  <c r="AK719" i="1"/>
  <c r="AJ719" i="1"/>
  <c r="AI719" i="1"/>
  <c r="AH719" i="1"/>
  <c r="AG719" i="1"/>
  <c r="AF719" i="1"/>
  <c r="AE719" i="1"/>
  <c r="AD719" i="1"/>
  <c r="AC719" i="1"/>
  <c r="AB719" i="1"/>
  <c r="AA719" i="1"/>
  <c r="Z719" i="1"/>
  <c r="Y719" i="1"/>
  <c r="X719" i="1"/>
  <c r="W719" i="1"/>
  <c r="V719" i="1"/>
  <c r="U719" i="1"/>
  <c r="T719" i="1"/>
  <c r="S719" i="1"/>
  <c r="R719" i="1"/>
  <c r="Q719" i="1"/>
  <c r="P719" i="1"/>
  <c r="O719" i="1"/>
  <c r="N719" i="1"/>
  <c r="M719" i="1"/>
  <c r="L719" i="1"/>
  <c r="K719" i="1"/>
  <c r="J719" i="1"/>
  <c r="I719" i="1"/>
  <c r="H719" i="1"/>
  <c r="G719" i="1"/>
  <c r="D719" i="1"/>
  <c r="C719" i="1"/>
  <c r="B719" i="1"/>
  <c r="AY718" i="1"/>
  <c r="AY730" i="1" s="1"/>
  <c r="AX718" i="1"/>
  <c r="AX731" i="1" s="1"/>
  <c r="AW718" i="1"/>
  <c r="AV718" i="1"/>
  <c r="AV729" i="1" s="1"/>
  <c r="AU718" i="1"/>
  <c r="AU730" i="1" s="1"/>
  <c r="AT718" i="1"/>
  <c r="AT731" i="1" s="1"/>
  <c r="AS718" i="1"/>
  <c r="AR718" i="1"/>
  <c r="AR729" i="1" s="1"/>
  <c r="AQ718" i="1"/>
  <c r="AQ730" i="1" s="1"/>
  <c r="AP718" i="1"/>
  <c r="AP731" i="1" s="1"/>
  <c r="AO718" i="1"/>
  <c r="AN718" i="1"/>
  <c r="AN729" i="1" s="1"/>
  <c r="AM718" i="1"/>
  <c r="AM730" i="1" s="1"/>
  <c r="AL718" i="1"/>
  <c r="AL731" i="1" s="1"/>
  <c r="AK718" i="1"/>
  <c r="AJ718" i="1"/>
  <c r="AJ729" i="1" s="1"/>
  <c r="AI718" i="1"/>
  <c r="AI730" i="1" s="1"/>
  <c r="AH718" i="1"/>
  <c r="AH731" i="1" s="1"/>
  <c r="AG718" i="1"/>
  <c r="AF718" i="1"/>
  <c r="AF729" i="1" s="1"/>
  <c r="AE718" i="1"/>
  <c r="AE730" i="1" s="1"/>
  <c r="AD718" i="1"/>
  <c r="AC718" i="1"/>
  <c r="AB718" i="1"/>
  <c r="AB729" i="1" s="1"/>
  <c r="AA718" i="1"/>
  <c r="AA730" i="1" s="1"/>
  <c r="Z718" i="1"/>
  <c r="Y718" i="1"/>
  <c r="X718" i="1"/>
  <c r="X729" i="1" s="1"/>
  <c r="W718" i="1"/>
  <c r="W730" i="1" s="1"/>
  <c r="V718" i="1"/>
  <c r="U718" i="1"/>
  <c r="T718" i="1"/>
  <c r="T729" i="1" s="1"/>
  <c r="S718" i="1"/>
  <c r="S730" i="1" s="1"/>
  <c r="R718" i="1"/>
  <c r="Q718" i="1"/>
  <c r="P718" i="1"/>
  <c r="P729" i="1" s="1"/>
  <c r="O718" i="1"/>
  <c r="O730" i="1" s="1"/>
  <c r="N718" i="1"/>
  <c r="M718" i="1"/>
  <c r="L718" i="1"/>
  <c r="L729" i="1" s="1"/>
  <c r="K718" i="1"/>
  <c r="J718" i="1"/>
  <c r="I718" i="1"/>
  <c r="H718" i="1"/>
  <c r="H729" i="1" s="1"/>
  <c r="G718" i="1"/>
  <c r="D718" i="1"/>
  <c r="C718" i="1"/>
  <c r="B718" i="1"/>
  <c r="AY709" i="1"/>
  <c r="AX709" i="1"/>
  <c r="AW709" i="1"/>
  <c r="AV709" i="1"/>
  <c r="AU709" i="1"/>
  <c r="AT709" i="1"/>
  <c r="AS709" i="1"/>
  <c r="AR709" i="1"/>
  <c r="AQ709" i="1"/>
  <c r="AP709" i="1"/>
  <c r="AO709" i="1"/>
  <c r="AN709" i="1"/>
  <c r="AM709" i="1"/>
  <c r="AL709" i="1"/>
  <c r="AK709" i="1"/>
  <c r="AJ709" i="1"/>
  <c r="AI709" i="1"/>
  <c r="AH709" i="1"/>
  <c r="AG709" i="1"/>
  <c r="AF709" i="1"/>
  <c r="AE709" i="1"/>
  <c r="AD709" i="1"/>
  <c r="AC709" i="1"/>
  <c r="AB709" i="1"/>
  <c r="AA709" i="1"/>
  <c r="Z709" i="1"/>
  <c r="Y709" i="1"/>
  <c r="X709" i="1"/>
  <c r="W709" i="1"/>
  <c r="V709" i="1"/>
  <c r="U709" i="1"/>
  <c r="T709" i="1"/>
  <c r="S709" i="1"/>
  <c r="R709" i="1"/>
  <c r="Q709" i="1"/>
  <c r="P709" i="1"/>
  <c r="O709" i="1"/>
  <c r="N709" i="1"/>
  <c r="M709" i="1"/>
  <c r="L709" i="1"/>
  <c r="K709" i="1"/>
  <c r="J709" i="1"/>
  <c r="I709" i="1"/>
  <c r="H709" i="1"/>
  <c r="G709" i="1"/>
  <c r="D709" i="1"/>
  <c r="C709" i="1"/>
  <c r="B709" i="1"/>
  <c r="AY708" i="1"/>
  <c r="AX708" i="1"/>
  <c r="AW708" i="1"/>
  <c r="AV708" i="1"/>
  <c r="AU708" i="1"/>
  <c r="AT708" i="1"/>
  <c r="AS708" i="1"/>
  <c r="AR708" i="1"/>
  <c r="AQ708" i="1"/>
  <c r="AP708" i="1"/>
  <c r="AO708" i="1"/>
  <c r="AN708" i="1"/>
  <c r="AM708" i="1"/>
  <c r="AL708" i="1"/>
  <c r="AK708" i="1"/>
  <c r="AJ708" i="1"/>
  <c r="AI708" i="1"/>
  <c r="AH708" i="1"/>
  <c r="AG708" i="1"/>
  <c r="AF708" i="1"/>
  <c r="AE708" i="1"/>
  <c r="AD708" i="1"/>
  <c r="AC708" i="1"/>
  <c r="AB708" i="1"/>
  <c r="AA708" i="1"/>
  <c r="Z708" i="1"/>
  <c r="Y708" i="1"/>
  <c r="X708" i="1"/>
  <c r="W708" i="1"/>
  <c r="V708" i="1"/>
  <c r="U708" i="1"/>
  <c r="T708" i="1"/>
  <c r="S708" i="1"/>
  <c r="R708" i="1"/>
  <c r="Q708" i="1"/>
  <c r="P708" i="1"/>
  <c r="O708" i="1"/>
  <c r="N708" i="1"/>
  <c r="M708" i="1"/>
  <c r="L708" i="1"/>
  <c r="K708" i="1"/>
  <c r="J708" i="1"/>
  <c r="I708" i="1"/>
  <c r="H708" i="1"/>
  <c r="G708" i="1"/>
  <c r="D708" i="1"/>
  <c r="C708" i="1"/>
  <c r="B708" i="1"/>
  <c r="AY707" i="1"/>
  <c r="AX707" i="1"/>
  <c r="AW707" i="1"/>
  <c r="AV707" i="1"/>
  <c r="AU707" i="1"/>
  <c r="AT707" i="1"/>
  <c r="AS707" i="1"/>
  <c r="AR707" i="1"/>
  <c r="AQ707" i="1"/>
  <c r="AP707" i="1"/>
  <c r="AO707" i="1"/>
  <c r="AN707" i="1"/>
  <c r="AM707" i="1"/>
  <c r="AL707" i="1"/>
  <c r="AK707" i="1"/>
  <c r="AJ707" i="1"/>
  <c r="AI707" i="1"/>
  <c r="AH707" i="1"/>
  <c r="AG707" i="1"/>
  <c r="AF707" i="1"/>
  <c r="AE707" i="1"/>
  <c r="AD707" i="1"/>
  <c r="AC707" i="1"/>
  <c r="AB707" i="1"/>
  <c r="AA707" i="1"/>
  <c r="Z707" i="1"/>
  <c r="Y707" i="1"/>
  <c r="X707" i="1"/>
  <c r="W707" i="1"/>
  <c r="V707" i="1"/>
  <c r="U707" i="1"/>
  <c r="T707" i="1"/>
  <c r="S707" i="1"/>
  <c r="R707" i="1"/>
  <c r="Q707" i="1"/>
  <c r="P707" i="1"/>
  <c r="O707" i="1"/>
  <c r="N707" i="1"/>
  <c r="M707" i="1"/>
  <c r="L707" i="1"/>
  <c r="K707" i="1"/>
  <c r="J707" i="1"/>
  <c r="I707" i="1"/>
  <c r="H707" i="1"/>
  <c r="G707" i="1"/>
  <c r="D707" i="1"/>
  <c r="C707" i="1"/>
  <c r="B707" i="1"/>
  <c r="AY706" i="1"/>
  <c r="AX706" i="1"/>
  <c r="AW706" i="1"/>
  <c r="AV706" i="1"/>
  <c r="AU706" i="1"/>
  <c r="AT706" i="1"/>
  <c r="AS706" i="1"/>
  <c r="AR706" i="1"/>
  <c r="AQ706" i="1"/>
  <c r="AP706" i="1"/>
  <c r="AO706" i="1"/>
  <c r="AN706" i="1"/>
  <c r="AM706" i="1"/>
  <c r="AL706" i="1"/>
  <c r="AK706" i="1"/>
  <c r="AJ706" i="1"/>
  <c r="AI706" i="1"/>
  <c r="AH706" i="1"/>
  <c r="AG706" i="1"/>
  <c r="AF706" i="1"/>
  <c r="AE706" i="1"/>
  <c r="AD706" i="1"/>
  <c r="AC706" i="1"/>
  <c r="AB706" i="1"/>
  <c r="AA706" i="1"/>
  <c r="Z706" i="1"/>
  <c r="Y706" i="1"/>
  <c r="X706" i="1"/>
  <c r="W706" i="1"/>
  <c r="V706" i="1"/>
  <c r="U706" i="1"/>
  <c r="T706" i="1"/>
  <c r="S706" i="1"/>
  <c r="R706" i="1"/>
  <c r="Q706" i="1"/>
  <c r="P706" i="1"/>
  <c r="O706" i="1"/>
  <c r="N706" i="1"/>
  <c r="M706" i="1"/>
  <c r="L706" i="1"/>
  <c r="K706" i="1"/>
  <c r="J706" i="1"/>
  <c r="I706" i="1"/>
  <c r="H706" i="1"/>
  <c r="G706" i="1"/>
  <c r="D706" i="1"/>
  <c r="C706" i="1"/>
  <c r="B706" i="1"/>
  <c r="AY705" i="1"/>
  <c r="AX705" i="1"/>
  <c r="AW705" i="1"/>
  <c r="AV705" i="1"/>
  <c r="AU705" i="1"/>
  <c r="AT705" i="1"/>
  <c r="AS705" i="1"/>
  <c r="AR705" i="1"/>
  <c r="AQ705" i="1"/>
  <c r="AP705" i="1"/>
  <c r="AO705" i="1"/>
  <c r="AN705" i="1"/>
  <c r="AM705" i="1"/>
  <c r="AL705" i="1"/>
  <c r="AK705" i="1"/>
  <c r="AJ705" i="1"/>
  <c r="AI705" i="1"/>
  <c r="AH705" i="1"/>
  <c r="AG705" i="1"/>
  <c r="AF705" i="1"/>
  <c r="AE705" i="1"/>
  <c r="AD705" i="1"/>
  <c r="AC705" i="1"/>
  <c r="AB705" i="1"/>
  <c r="AA705" i="1"/>
  <c r="Z705" i="1"/>
  <c r="Y705" i="1"/>
  <c r="X705" i="1"/>
  <c r="W705" i="1"/>
  <c r="V705" i="1"/>
  <c r="U705" i="1"/>
  <c r="T705" i="1"/>
  <c r="S705" i="1"/>
  <c r="R705" i="1"/>
  <c r="Q705" i="1"/>
  <c r="P705" i="1"/>
  <c r="O705" i="1"/>
  <c r="N705" i="1"/>
  <c r="M705" i="1"/>
  <c r="L705" i="1"/>
  <c r="K705" i="1"/>
  <c r="J705" i="1"/>
  <c r="I705" i="1"/>
  <c r="H705" i="1"/>
  <c r="G705" i="1"/>
  <c r="D705" i="1"/>
  <c r="C705" i="1"/>
  <c r="B705" i="1"/>
  <c r="AY704" i="1"/>
  <c r="AX704" i="1"/>
  <c r="AW704" i="1"/>
  <c r="AV704" i="1"/>
  <c r="AU704" i="1"/>
  <c r="AT704" i="1"/>
  <c r="AS704" i="1"/>
  <c r="AR704" i="1"/>
  <c r="AQ704" i="1"/>
  <c r="AP704" i="1"/>
  <c r="AO704" i="1"/>
  <c r="AN704" i="1"/>
  <c r="AM704" i="1"/>
  <c r="AL704" i="1"/>
  <c r="AK704" i="1"/>
  <c r="AJ704" i="1"/>
  <c r="AI704" i="1"/>
  <c r="AH704" i="1"/>
  <c r="AG704" i="1"/>
  <c r="AF704" i="1"/>
  <c r="AE704" i="1"/>
  <c r="AD704" i="1"/>
  <c r="AC704" i="1"/>
  <c r="AB704" i="1"/>
  <c r="AA704" i="1"/>
  <c r="Z704" i="1"/>
  <c r="Y704" i="1"/>
  <c r="X704" i="1"/>
  <c r="W704" i="1"/>
  <c r="V704" i="1"/>
  <c r="U704" i="1"/>
  <c r="T704" i="1"/>
  <c r="S704" i="1"/>
  <c r="R704" i="1"/>
  <c r="Q704" i="1"/>
  <c r="P704" i="1"/>
  <c r="O704" i="1"/>
  <c r="N704" i="1"/>
  <c r="M704" i="1"/>
  <c r="L704" i="1"/>
  <c r="K704" i="1"/>
  <c r="J704" i="1"/>
  <c r="I704" i="1"/>
  <c r="H704" i="1"/>
  <c r="G704" i="1"/>
  <c r="D704" i="1"/>
  <c r="C704" i="1"/>
  <c r="B704" i="1"/>
  <c r="AY703" i="1"/>
  <c r="AX703" i="1"/>
  <c r="AW703" i="1"/>
  <c r="AV703" i="1"/>
  <c r="AU703" i="1"/>
  <c r="AT703" i="1"/>
  <c r="AS703" i="1"/>
  <c r="AR703" i="1"/>
  <c r="AQ703" i="1"/>
  <c r="AP703" i="1"/>
  <c r="AO703" i="1"/>
  <c r="AN703" i="1"/>
  <c r="AM703" i="1"/>
  <c r="AL703" i="1"/>
  <c r="AK703" i="1"/>
  <c r="AJ703" i="1"/>
  <c r="AI703" i="1"/>
  <c r="AH703" i="1"/>
  <c r="AG703" i="1"/>
  <c r="AF703" i="1"/>
  <c r="AE703" i="1"/>
  <c r="AD703" i="1"/>
  <c r="AC703" i="1"/>
  <c r="AB703" i="1"/>
  <c r="AA703" i="1"/>
  <c r="Z703" i="1"/>
  <c r="Y703" i="1"/>
  <c r="X703" i="1"/>
  <c r="W703" i="1"/>
  <c r="V703" i="1"/>
  <c r="U703" i="1"/>
  <c r="T703" i="1"/>
  <c r="S703" i="1"/>
  <c r="R703" i="1"/>
  <c r="Q703" i="1"/>
  <c r="P703" i="1"/>
  <c r="O703" i="1"/>
  <c r="N703" i="1"/>
  <c r="M703" i="1"/>
  <c r="L703" i="1"/>
  <c r="K703" i="1"/>
  <c r="J703" i="1"/>
  <c r="I703" i="1"/>
  <c r="H703" i="1"/>
  <c r="G703" i="1"/>
  <c r="D703" i="1"/>
  <c r="C703" i="1"/>
  <c r="B703" i="1"/>
  <c r="AY702" i="1"/>
  <c r="AY711" i="1" s="1"/>
  <c r="AY491" i="1" s="1"/>
  <c r="AX702" i="1"/>
  <c r="AX714" i="1" s="1"/>
  <c r="AW702" i="1"/>
  <c r="AV702" i="1"/>
  <c r="AU702" i="1"/>
  <c r="AU715" i="1" s="1"/>
  <c r="AT702" i="1"/>
  <c r="AT712" i="1" s="1"/>
  <c r="AS702" i="1"/>
  <c r="AR702" i="1"/>
  <c r="AQ702" i="1"/>
  <c r="AQ711" i="1" s="1"/>
  <c r="AQ491" i="1" s="1"/>
  <c r="AP702" i="1"/>
  <c r="AP715" i="1" s="1"/>
  <c r="AO702" i="1"/>
  <c r="AN702" i="1"/>
  <c r="AM702" i="1"/>
  <c r="AM711" i="1" s="1"/>
  <c r="AM491" i="1" s="1"/>
  <c r="AL702" i="1"/>
  <c r="AL712" i="1" s="1"/>
  <c r="AK702" i="1"/>
  <c r="AJ702" i="1"/>
  <c r="AI702" i="1"/>
  <c r="AI711" i="1" s="1"/>
  <c r="AI491" i="1" s="1"/>
  <c r="AH702" i="1"/>
  <c r="AH712" i="1" s="1"/>
  <c r="AG702" i="1"/>
  <c r="AF702" i="1"/>
  <c r="AE702" i="1"/>
  <c r="AE715" i="1" s="1"/>
  <c r="AD702" i="1"/>
  <c r="AD712" i="1" s="1"/>
  <c r="AC702" i="1"/>
  <c r="AB702" i="1"/>
  <c r="AA702" i="1"/>
  <c r="AA711" i="1" s="1"/>
  <c r="AA491" i="1" s="1"/>
  <c r="Z702" i="1"/>
  <c r="Z715" i="1" s="1"/>
  <c r="Y702" i="1"/>
  <c r="X702" i="1"/>
  <c r="W702" i="1"/>
  <c r="W711" i="1" s="1"/>
  <c r="W491" i="1" s="1"/>
  <c r="V702" i="1"/>
  <c r="V712" i="1" s="1"/>
  <c r="U702" i="1"/>
  <c r="T702" i="1"/>
  <c r="S702" i="1"/>
  <c r="S711" i="1" s="1"/>
  <c r="S491" i="1" s="1"/>
  <c r="R702" i="1"/>
  <c r="R712" i="1" s="1"/>
  <c r="Q702" i="1"/>
  <c r="P702" i="1"/>
  <c r="O702" i="1"/>
  <c r="O715" i="1" s="1"/>
  <c r="N702" i="1"/>
  <c r="N712" i="1" s="1"/>
  <c r="M702" i="1"/>
  <c r="L702" i="1"/>
  <c r="K702" i="1"/>
  <c r="K711" i="1" s="1"/>
  <c r="K491" i="1" s="1"/>
  <c r="J702" i="1"/>
  <c r="J715" i="1" s="1"/>
  <c r="I702" i="1"/>
  <c r="H702" i="1"/>
  <c r="G702" i="1"/>
  <c r="G711" i="1" s="1"/>
  <c r="G491" i="1" s="1"/>
  <c r="D702" i="1"/>
  <c r="C702" i="1"/>
  <c r="B702" i="1"/>
  <c r="AY693" i="1"/>
  <c r="AX693" i="1"/>
  <c r="AW693" i="1"/>
  <c r="AV693" i="1"/>
  <c r="AU693" i="1"/>
  <c r="AT693" i="1"/>
  <c r="AS693" i="1"/>
  <c r="AR693" i="1"/>
  <c r="AQ693" i="1"/>
  <c r="AP693" i="1"/>
  <c r="AO693" i="1"/>
  <c r="AN693" i="1"/>
  <c r="AM693" i="1"/>
  <c r="AL693" i="1"/>
  <c r="AK693" i="1"/>
  <c r="AJ693" i="1"/>
  <c r="AI693" i="1"/>
  <c r="AH693" i="1"/>
  <c r="AG693" i="1"/>
  <c r="AF693" i="1"/>
  <c r="AE693" i="1"/>
  <c r="AD693" i="1"/>
  <c r="AC693" i="1"/>
  <c r="AB693" i="1"/>
  <c r="AA693" i="1"/>
  <c r="Z693" i="1"/>
  <c r="Y693" i="1"/>
  <c r="X693" i="1"/>
  <c r="W693" i="1"/>
  <c r="V693" i="1"/>
  <c r="U693" i="1"/>
  <c r="T693" i="1"/>
  <c r="S693" i="1"/>
  <c r="R693" i="1"/>
  <c r="Q693" i="1"/>
  <c r="P693" i="1"/>
  <c r="O693" i="1"/>
  <c r="N693" i="1"/>
  <c r="M693" i="1"/>
  <c r="L693" i="1"/>
  <c r="K693" i="1"/>
  <c r="J693" i="1"/>
  <c r="I693" i="1"/>
  <c r="H693" i="1"/>
  <c r="G693" i="1"/>
  <c r="D693" i="1"/>
  <c r="C693" i="1"/>
  <c r="B693" i="1"/>
  <c r="AY692" i="1"/>
  <c r="AX692" i="1"/>
  <c r="AW692" i="1"/>
  <c r="AV692" i="1"/>
  <c r="AU692" i="1"/>
  <c r="AT692" i="1"/>
  <c r="AS692" i="1"/>
  <c r="AR692" i="1"/>
  <c r="AQ692" i="1"/>
  <c r="AP692" i="1"/>
  <c r="AO692" i="1"/>
  <c r="AN692" i="1"/>
  <c r="AM692" i="1"/>
  <c r="AL692" i="1"/>
  <c r="AK692" i="1"/>
  <c r="AJ692" i="1"/>
  <c r="AI692" i="1"/>
  <c r="AH692" i="1"/>
  <c r="AG692" i="1"/>
  <c r="AF692" i="1"/>
  <c r="AE692" i="1"/>
  <c r="AD692" i="1"/>
  <c r="AC692" i="1"/>
  <c r="AB692" i="1"/>
  <c r="AA692" i="1"/>
  <c r="Z692" i="1"/>
  <c r="Y692" i="1"/>
  <c r="X692" i="1"/>
  <c r="W692" i="1"/>
  <c r="V692" i="1"/>
  <c r="U692" i="1"/>
  <c r="T692" i="1"/>
  <c r="S692" i="1"/>
  <c r="R692" i="1"/>
  <c r="Q692" i="1"/>
  <c r="P692" i="1"/>
  <c r="O692" i="1"/>
  <c r="N692" i="1"/>
  <c r="M692" i="1"/>
  <c r="L692" i="1"/>
  <c r="K692" i="1"/>
  <c r="J692" i="1"/>
  <c r="I692" i="1"/>
  <c r="H692" i="1"/>
  <c r="G692" i="1"/>
  <c r="D692" i="1"/>
  <c r="C692" i="1"/>
  <c r="B692" i="1"/>
  <c r="AY691" i="1"/>
  <c r="AY699" i="1" s="1"/>
  <c r="AX691" i="1"/>
  <c r="AX699" i="1" s="1"/>
  <c r="AW691" i="1"/>
  <c r="AW696" i="1" s="1"/>
  <c r="AV691" i="1"/>
  <c r="AV698" i="1" s="1"/>
  <c r="AU691" i="1"/>
  <c r="AU699" i="1" s="1"/>
  <c r="AT691" i="1"/>
  <c r="AT699" i="1" s="1"/>
  <c r="AS691" i="1"/>
  <c r="AS698" i="1" s="1"/>
  <c r="AR691" i="1"/>
  <c r="AR698" i="1" s="1"/>
  <c r="AQ691" i="1"/>
  <c r="AQ699" i="1" s="1"/>
  <c r="AP691" i="1"/>
  <c r="AP699" i="1" s="1"/>
  <c r="AO691" i="1"/>
  <c r="AO696" i="1" s="1"/>
  <c r="AN691" i="1"/>
  <c r="AN698" i="1" s="1"/>
  <c r="AM691" i="1"/>
  <c r="AM699" i="1" s="1"/>
  <c r="AL691" i="1"/>
  <c r="AL699" i="1" s="1"/>
  <c r="AK691" i="1"/>
  <c r="AK696" i="1" s="1"/>
  <c r="AJ691" i="1"/>
  <c r="AJ698" i="1" s="1"/>
  <c r="AI691" i="1"/>
  <c r="AI699" i="1" s="1"/>
  <c r="AH691" i="1"/>
  <c r="AH699" i="1" s="1"/>
  <c r="AG691" i="1"/>
  <c r="AG696" i="1" s="1"/>
  <c r="AF691" i="1"/>
  <c r="AF698" i="1" s="1"/>
  <c r="AE691" i="1"/>
  <c r="AE699" i="1" s="1"/>
  <c r="AD691" i="1"/>
  <c r="AD699" i="1" s="1"/>
  <c r="AC691" i="1"/>
  <c r="AC698" i="1" s="1"/>
  <c r="AB691" i="1"/>
  <c r="AB698" i="1" s="1"/>
  <c r="AA691" i="1"/>
  <c r="AA699" i="1" s="1"/>
  <c r="Z691" i="1"/>
  <c r="Z699" i="1" s="1"/>
  <c r="Y691" i="1"/>
  <c r="Y696" i="1" s="1"/>
  <c r="X691" i="1"/>
  <c r="X698" i="1" s="1"/>
  <c r="W691" i="1"/>
  <c r="W699" i="1" s="1"/>
  <c r="V691" i="1"/>
  <c r="V699" i="1" s="1"/>
  <c r="U691" i="1"/>
  <c r="U696" i="1" s="1"/>
  <c r="T691" i="1"/>
  <c r="T699" i="1" s="1"/>
  <c r="S691" i="1"/>
  <c r="S699" i="1" s="1"/>
  <c r="R691" i="1"/>
  <c r="R699" i="1" s="1"/>
  <c r="Q691" i="1"/>
  <c r="Q696" i="1" s="1"/>
  <c r="P691" i="1"/>
  <c r="P697" i="1" s="1"/>
  <c r="O691" i="1"/>
  <c r="O699" i="1" s="1"/>
  <c r="N691" i="1"/>
  <c r="N699" i="1" s="1"/>
  <c r="M691" i="1"/>
  <c r="M696" i="1" s="1"/>
  <c r="L691" i="1"/>
  <c r="L699" i="1" s="1"/>
  <c r="K691" i="1"/>
  <c r="K699" i="1" s="1"/>
  <c r="J691" i="1"/>
  <c r="J699" i="1" s="1"/>
  <c r="I691" i="1"/>
  <c r="I696" i="1" s="1"/>
  <c r="H691" i="1"/>
  <c r="H697" i="1" s="1"/>
  <c r="G691" i="1"/>
  <c r="G699" i="1" s="1"/>
  <c r="D691" i="1"/>
  <c r="C691" i="1"/>
  <c r="B691" i="1"/>
  <c r="AY682" i="1"/>
  <c r="AX682" i="1"/>
  <c r="AW682" i="1"/>
  <c r="AV682" i="1"/>
  <c r="AU682" i="1"/>
  <c r="AT682" i="1"/>
  <c r="AS682" i="1"/>
  <c r="AR682" i="1"/>
  <c r="AQ682" i="1"/>
  <c r="AP682" i="1"/>
  <c r="AO682" i="1"/>
  <c r="AN682" i="1"/>
  <c r="AM682" i="1"/>
  <c r="AL682" i="1"/>
  <c r="AK682" i="1"/>
  <c r="AJ682" i="1"/>
  <c r="AI682" i="1"/>
  <c r="AH682" i="1"/>
  <c r="AG682" i="1"/>
  <c r="AF682" i="1"/>
  <c r="AE682" i="1"/>
  <c r="AD682" i="1"/>
  <c r="AC682" i="1"/>
  <c r="AB682" i="1"/>
  <c r="AA682" i="1"/>
  <c r="Z682" i="1"/>
  <c r="Y682" i="1"/>
  <c r="X682" i="1"/>
  <c r="W682" i="1"/>
  <c r="V682" i="1"/>
  <c r="U682" i="1"/>
  <c r="T682" i="1"/>
  <c r="S682" i="1"/>
  <c r="R682" i="1"/>
  <c r="Q682" i="1"/>
  <c r="P682" i="1"/>
  <c r="O682" i="1"/>
  <c r="N682" i="1"/>
  <c r="M682" i="1"/>
  <c r="L682" i="1"/>
  <c r="K682" i="1"/>
  <c r="J682" i="1"/>
  <c r="I682" i="1"/>
  <c r="H682" i="1"/>
  <c r="G682" i="1"/>
  <c r="D682" i="1"/>
  <c r="C682" i="1"/>
  <c r="B682" i="1"/>
  <c r="AY681" i="1"/>
  <c r="AX681" i="1"/>
  <c r="AW681" i="1"/>
  <c r="AV681" i="1"/>
  <c r="AU681" i="1"/>
  <c r="AT681" i="1"/>
  <c r="AS681" i="1"/>
  <c r="AR681" i="1"/>
  <c r="AQ681" i="1"/>
  <c r="AP681" i="1"/>
  <c r="AO681" i="1"/>
  <c r="AN681" i="1"/>
  <c r="AM681" i="1"/>
  <c r="AL681" i="1"/>
  <c r="AK681" i="1"/>
  <c r="AJ681" i="1"/>
  <c r="AI681" i="1"/>
  <c r="AH681" i="1"/>
  <c r="AG681" i="1"/>
  <c r="AF681" i="1"/>
  <c r="AE681" i="1"/>
  <c r="AD681" i="1"/>
  <c r="AC681" i="1"/>
  <c r="AB681" i="1"/>
  <c r="AA681" i="1"/>
  <c r="Z681" i="1"/>
  <c r="Y681" i="1"/>
  <c r="X681" i="1"/>
  <c r="W681" i="1"/>
  <c r="V681" i="1"/>
  <c r="U681" i="1"/>
  <c r="T681" i="1"/>
  <c r="S681" i="1"/>
  <c r="R681" i="1"/>
  <c r="Q681" i="1"/>
  <c r="P681" i="1"/>
  <c r="O681" i="1"/>
  <c r="N681" i="1"/>
  <c r="M681" i="1"/>
  <c r="L681" i="1"/>
  <c r="K681" i="1"/>
  <c r="J681" i="1"/>
  <c r="I681" i="1"/>
  <c r="H681" i="1"/>
  <c r="G681" i="1"/>
  <c r="D681" i="1"/>
  <c r="C681" i="1"/>
  <c r="B681" i="1"/>
  <c r="AY680" i="1"/>
  <c r="AX680" i="1"/>
  <c r="AW680" i="1"/>
  <c r="AV680" i="1"/>
  <c r="AU680" i="1"/>
  <c r="AT680" i="1"/>
  <c r="AS680" i="1"/>
  <c r="AR680" i="1"/>
  <c r="AQ680" i="1"/>
  <c r="AP680" i="1"/>
  <c r="AO680" i="1"/>
  <c r="AN680" i="1"/>
  <c r="AM680" i="1"/>
  <c r="AL680" i="1"/>
  <c r="AK680" i="1"/>
  <c r="AJ680" i="1"/>
  <c r="AI680" i="1"/>
  <c r="AH680" i="1"/>
  <c r="AG680" i="1"/>
  <c r="AF680" i="1"/>
  <c r="AE680" i="1"/>
  <c r="AD680" i="1"/>
  <c r="AC680" i="1"/>
  <c r="AB680" i="1"/>
  <c r="AA680" i="1"/>
  <c r="Z680" i="1"/>
  <c r="Y680" i="1"/>
  <c r="X680" i="1"/>
  <c r="W680" i="1"/>
  <c r="V680" i="1"/>
  <c r="U680" i="1"/>
  <c r="T680" i="1"/>
  <c r="S680" i="1"/>
  <c r="R680" i="1"/>
  <c r="Q680" i="1"/>
  <c r="P680" i="1"/>
  <c r="O680" i="1"/>
  <c r="N680" i="1"/>
  <c r="M680" i="1"/>
  <c r="L680" i="1"/>
  <c r="K680" i="1"/>
  <c r="J680" i="1"/>
  <c r="I680" i="1"/>
  <c r="H680" i="1"/>
  <c r="G680" i="1"/>
  <c r="D680" i="1"/>
  <c r="C680" i="1"/>
  <c r="B680" i="1"/>
  <c r="AY679" i="1"/>
  <c r="AX679" i="1"/>
  <c r="AW679" i="1"/>
  <c r="AV679" i="1"/>
  <c r="AU679" i="1"/>
  <c r="AT679" i="1"/>
  <c r="AS679" i="1"/>
  <c r="AR679" i="1"/>
  <c r="AQ679" i="1"/>
  <c r="AP679" i="1"/>
  <c r="AO679" i="1"/>
  <c r="AN679" i="1"/>
  <c r="AM679" i="1"/>
  <c r="AL679" i="1"/>
  <c r="AK679" i="1"/>
  <c r="AJ679" i="1"/>
  <c r="AI679" i="1"/>
  <c r="AH679" i="1"/>
  <c r="AG679" i="1"/>
  <c r="AF679" i="1"/>
  <c r="AE679" i="1"/>
  <c r="AD679" i="1"/>
  <c r="AC679" i="1"/>
  <c r="AB679" i="1"/>
  <c r="AA679" i="1"/>
  <c r="Z679" i="1"/>
  <c r="Y679" i="1"/>
  <c r="X679" i="1"/>
  <c r="W679" i="1"/>
  <c r="V679" i="1"/>
  <c r="U679" i="1"/>
  <c r="T679" i="1"/>
  <c r="S679" i="1"/>
  <c r="R679" i="1"/>
  <c r="Q679" i="1"/>
  <c r="P679" i="1"/>
  <c r="O679" i="1"/>
  <c r="N679" i="1"/>
  <c r="M679" i="1"/>
  <c r="L679" i="1"/>
  <c r="K679" i="1"/>
  <c r="J679" i="1"/>
  <c r="I679" i="1"/>
  <c r="H679" i="1"/>
  <c r="G679" i="1"/>
  <c r="D679" i="1"/>
  <c r="C679" i="1"/>
  <c r="B679" i="1"/>
  <c r="AY678" i="1"/>
  <c r="AX678" i="1"/>
  <c r="AW678" i="1"/>
  <c r="AV678" i="1"/>
  <c r="AU678" i="1"/>
  <c r="AT678" i="1"/>
  <c r="AS678" i="1"/>
  <c r="AR678" i="1"/>
  <c r="AQ678" i="1"/>
  <c r="AP678" i="1"/>
  <c r="AO678" i="1"/>
  <c r="AO683" i="1" s="1"/>
  <c r="AN678" i="1"/>
  <c r="AN684" i="1" s="1"/>
  <c r="AN489" i="1" s="1"/>
  <c r="AM678" i="1"/>
  <c r="AL678" i="1"/>
  <c r="AK678" i="1"/>
  <c r="AK683" i="1" s="1"/>
  <c r="AJ678" i="1"/>
  <c r="AI678" i="1"/>
  <c r="AH678" i="1"/>
  <c r="AG678" i="1"/>
  <c r="AF678" i="1"/>
  <c r="AE678" i="1"/>
  <c r="AD678" i="1"/>
  <c r="AC678" i="1"/>
  <c r="AB678" i="1"/>
  <c r="AA678" i="1"/>
  <c r="Z678" i="1"/>
  <c r="Y678" i="1"/>
  <c r="Y683" i="1" s="1"/>
  <c r="X678" i="1"/>
  <c r="X684" i="1" s="1"/>
  <c r="X489" i="1" s="1"/>
  <c r="W678" i="1"/>
  <c r="V678" i="1"/>
  <c r="U678" i="1"/>
  <c r="U683" i="1" s="1"/>
  <c r="T678" i="1"/>
  <c r="S678" i="1"/>
  <c r="R678" i="1"/>
  <c r="R686" i="1" s="1"/>
  <c r="Q678" i="1"/>
  <c r="P678" i="1"/>
  <c r="O678" i="1"/>
  <c r="N678" i="1"/>
  <c r="N686" i="1" s="1"/>
  <c r="M678" i="1"/>
  <c r="L678" i="1"/>
  <c r="K678" i="1"/>
  <c r="J678" i="1"/>
  <c r="I678" i="1"/>
  <c r="I683" i="1" s="1"/>
  <c r="H678" i="1"/>
  <c r="H684" i="1" s="1"/>
  <c r="H489" i="1" s="1"/>
  <c r="G678" i="1"/>
  <c r="D678" i="1"/>
  <c r="C678" i="1"/>
  <c r="B678" i="1"/>
  <c r="AY669" i="1"/>
  <c r="AX669" i="1"/>
  <c r="AW669" i="1"/>
  <c r="AV669" i="1"/>
  <c r="AU669" i="1"/>
  <c r="AT669" i="1"/>
  <c r="AS669" i="1"/>
  <c r="AR669" i="1"/>
  <c r="AQ669" i="1"/>
  <c r="AP669" i="1"/>
  <c r="AO669" i="1"/>
  <c r="AN669" i="1"/>
  <c r="AM669" i="1"/>
  <c r="AL669" i="1"/>
  <c r="AK669" i="1"/>
  <c r="AJ669" i="1"/>
  <c r="AI669" i="1"/>
  <c r="AH669" i="1"/>
  <c r="AG669" i="1"/>
  <c r="AF669" i="1"/>
  <c r="AE669" i="1"/>
  <c r="AD669" i="1"/>
  <c r="AC669" i="1"/>
  <c r="AB669" i="1"/>
  <c r="AA669" i="1"/>
  <c r="Z669" i="1"/>
  <c r="Y669" i="1"/>
  <c r="X669" i="1"/>
  <c r="W669" i="1"/>
  <c r="V669" i="1"/>
  <c r="U669" i="1"/>
  <c r="T669" i="1"/>
  <c r="S669" i="1"/>
  <c r="R669" i="1"/>
  <c r="Q669" i="1"/>
  <c r="P669" i="1"/>
  <c r="O669" i="1"/>
  <c r="N669" i="1"/>
  <c r="M669" i="1"/>
  <c r="L669" i="1"/>
  <c r="K669" i="1"/>
  <c r="J669" i="1"/>
  <c r="I669" i="1"/>
  <c r="H669" i="1"/>
  <c r="G669" i="1"/>
  <c r="D669" i="1"/>
  <c r="C669" i="1"/>
  <c r="B669" i="1"/>
  <c r="AY668" i="1"/>
  <c r="AX668" i="1"/>
  <c r="AW668" i="1"/>
  <c r="AV668" i="1"/>
  <c r="AU668" i="1"/>
  <c r="AT668" i="1"/>
  <c r="AS668" i="1"/>
  <c r="AR668" i="1"/>
  <c r="AQ668" i="1"/>
  <c r="AP668" i="1"/>
  <c r="AO668" i="1"/>
  <c r="AN668" i="1"/>
  <c r="AM668" i="1"/>
  <c r="AL668" i="1"/>
  <c r="AK668" i="1"/>
  <c r="AJ668" i="1"/>
  <c r="AI668" i="1"/>
  <c r="AH668" i="1"/>
  <c r="AG668" i="1"/>
  <c r="AF668" i="1"/>
  <c r="AE668" i="1"/>
  <c r="AD668" i="1"/>
  <c r="AC668" i="1"/>
  <c r="AB668" i="1"/>
  <c r="AA668" i="1"/>
  <c r="Z668" i="1"/>
  <c r="Y668" i="1"/>
  <c r="X668" i="1"/>
  <c r="W668" i="1"/>
  <c r="V668" i="1"/>
  <c r="U668" i="1"/>
  <c r="T668" i="1"/>
  <c r="S668" i="1"/>
  <c r="R668" i="1"/>
  <c r="Q668" i="1"/>
  <c r="P668" i="1"/>
  <c r="O668" i="1"/>
  <c r="N668" i="1"/>
  <c r="M668" i="1"/>
  <c r="L668" i="1"/>
  <c r="K668" i="1"/>
  <c r="J668" i="1"/>
  <c r="I668" i="1"/>
  <c r="H668" i="1"/>
  <c r="G668" i="1"/>
  <c r="D668" i="1"/>
  <c r="C668" i="1"/>
  <c r="B668" i="1"/>
  <c r="AY667" i="1"/>
  <c r="AX667" i="1"/>
  <c r="AW667" i="1"/>
  <c r="AV667" i="1"/>
  <c r="AU667" i="1"/>
  <c r="AT667" i="1"/>
  <c r="AS667" i="1"/>
  <c r="AR667" i="1"/>
  <c r="AQ667" i="1"/>
  <c r="AP667" i="1"/>
  <c r="AO667" i="1"/>
  <c r="AN667" i="1"/>
  <c r="AM667" i="1"/>
  <c r="AL667" i="1"/>
  <c r="AK667" i="1"/>
  <c r="AJ667" i="1"/>
  <c r="AI667" i="1"/>
  <c r="AH667" i="1"/>
  <c r="AG667" i="1"/>
  <c r="AF667" i="1"/>
  <c r="AE667" i="1"/>
  <c r="AD667" i="1"/>
  <c r="AC667" i="1"/>
  <c r="AB667" i="1"/>
  <c r="AA667" i="1"/>
  <c r="Z667" i="1"/>
  <c r="Y667" i="1"/>
  <c r="X667" i="1"/>
  <c r="W667" i="1"/>
  <c r="V667" i="1"/>
  <c r="U667" i="1"/>
  <c r="T667" i="1"/>
  <c r="S667" i="1"/>
  <c r="R667" i="1"/>
  <c r="Q667" i="1"/>
  <c r="P667" i="1"/>
  <c r="O667" i="1"/>
  <c r="N667" i="1"/>
  <c r="M667" i="1"/>
  <c r="L667" i="1"/>
  <c r="K667" i="1"/>
  <c r="J667" i="1"/>
  <c r="I667" i="1"/>
  <c r="H667" i="1"/>
  <c r="G667" i="1"/>
  <c r="D667" i="1"/>
  <c r="C667" i="1"/>
  <c r="B667" i="1"/>
  <c r="AY666" i="1"/>
  <c r="AX666" i="1"/>
  <c r="AW666" i="1"/>
  <c r="AV666" i="1"/>
  <c r="AU666" i="1"/>
  <c r="AT666" i="1"/>
  <c r="AS666" i="1"/>
  <c r="AR666" i="1"/>
  <c r="AQ666" i="1"/>
  <c r="AP666" i="1"/>
  <c r="AO666" i="1"/>
  <c r="AN666" i="1"/>
  <c r="AM666" i="1"/>
  <c r="AL666" i="1"/>
  <c r="AK666" i="1"/>
  <c r="AJ666" i="1"/>
  <c r="AI666" i="1"/>
  <c r="AH666" i="1"/>
  <c r="AG666" i="1"/>
  <c r="AF666" i="1"/>
  <c r="AE666" i="1"/>
  <c r="AD666" i="1"/>
  <c r="AC666" i="1"/>
  <c r="AB666" i="1"/>
  <c r="AA666" i="1"/>
  <c r="Z666" i="1"/>
  <c r="Y666" i="1"/>
  <c r="X666" i="1"/>
  <c r="W666" i="1"/>
  <c r="V666" i="1"/>
  <c r="U666" i="1"/>
  <c r="T666" i="1"/>
  <c r="S666" i="1"/>
  <c r="R666" i="1"/>
  <c r="Q666" i="1"/>
  <c r="P666" i="1"/>
  <c r="O666" i="1"/>
  <c r="N666" i="1"/>
  <c r="M666" i="1"/>
  <c r="L666" i="1"/>
  <c r="K666" i="1"/>
  <c r="J666" i="1"/>
  <c r="I666" i="1"/>
  <c r="H666" i="1"/>
  <c r="G666" i="1"/>
  <c r="D666" i="1"/>
  <c r="C666" i="1"/>
  <c r="B666" i="1"/>
  <c r="AY665" i="1"/>
  <c r="AX665" i="1"/>
  <c r="AW665" i="1"/>
  <c r="AV665" i="1"/>
  <c r="AU665" i="1"/>
  <c r="AT665" i="1"/>
  <c r="AS665" i="1"/>
  <c r="AR665" i="1"/>
  <c r="AQ665" i="1"/>
  <c r="AP665" i="1"/>
  <c r="AO665" i="1"/>
  <c r="AN665" i="1"/>
  <c r="AM665" i="1"/>
  <c r="AL665" i="1"/>
  <c r="AK665" i="1"/>
  <c r="AJ665" i="1"/>
  <c r="AI665" i="1"/>
  <c r="AH665" i="1"/>
  <c r="AG665" i="1"/>
  <c r="AF665" i="1"/>
  <c r="AE665" i="1"/>
  <c r="AD665" i="1"/>
  <c r="AC665" i="1"/>
  <c r="AB665" i="1"/>
  <c r="AA665" i="1"/>
  <c r="Z665" i="1"/>
  <c r="Y665" i="1"/>
  <c r="X665" i="1"/>
  <c r="W665" i="1"/>
  <c r="V665" i="1"/>
  <c r="U665" i="1"/>
  <c r="T665" i="1"/>
  <c r="S665" i="1"/>
  <c r="R665" i="1"/>
  <c r="Q665" i="1"/>
  <c r="P665" i="1"/>
  <c r="O665" i="1"/>
  <c r="N665" i="1"/>
  <c r="M665" i="1"/>
  <c r="L665" i="1"/>
  <c r="K665" i="1"/>
  <c r="J665" i="1"/>
  <c r="I665" i="1"/>
  <c r="H665" i="1"/>
  <c r="G665" i="1"/>
  <c r="D665" i="1"/>
  <c r="C665" i="1"/>
  <c r="B665" i="1"/>
  <c r="AY664" i="1"/>
  <c r="AX664" i="1"/>
  <c r="AW664" i="1"/>
  <c r="AV664" i="1"/>
  <c r="AU664" i="1"/>
  <c r="AT664" i="1"/>
  <c r="AS664" i="1"/>
  <c r="AR664" i="1"/>
  <c r="AQ664" i="1"/>
  <c r="AP664" i="1"/>
  <c r="AO664" i="1"/>
  <c r="AN664" i="1"/>
  <c r="AM664" i="1"/>
  <c r="AL664" i="1"/>
  <c r="AK664" i="1"/>
  <c r="AJ664" i="1"/>
  <c r="AI664" i="1"/>
  <c r="AH664" i="1"/>
  <c r="AG664" i="1"/>
  <c r="AF664" i="1"/>
  <c r="AE664" i="1"/>
  <c r="AD664" i="1"/>
  <c r="AC664" i="1"/>
  <c r="AB664" i="1"/>
  <c r="AA664" i="1"/>
  <c r="Z664" i="1"/>
  <c r="Y664" i="1"/>
  <c r="X664" i="1"/>
  <c r="W664" i="1"/>
  <c r="V664" i="1"/>
  <c r="U664" i="1"/>
  <c r="T664" i="1"/>
  <c r="S664" i="1"/>
  <c r="R664" i="1"/>
  <c r="Q664" i="1"/>
  <c r="P664" i="1"/>
  <c r="O664" i="1"/>
  <c r="N664" i="1"/>
  <c r="M664" i="1"/>
  <c r="L664" i="1"/>
  <c r="K664" i="1"/>
  <c r="J664" i="1"/>
  <c r="I664" i="1"/>
  <c r="H664" i="1"/>
  <c r="G664" i="1"/>
  <c r="D664" i="1"/>
  <c r="C664" i="1"/>
  <c r="B664" i="1"/>
  <c r="AY663" i="1"/>
  <c r="AX663" i="1"/>
  <c r="AW663" i="1"/>
  <c r="AV663" i="1"/>
  <c r="AU663" i="1"/>
  <c r="AT663" i="1"/>
  <c r="AS663" i="1"/>
  <c r="AR663" i="1"/>
  <c r="AQ663" i="1"/>
  <c r="AP663" i="1"/>
  <c r="AO663" i="1"/>
  <c r="AN663" i="1"/>
  <c r="AM663" i="1"/>
  <c r="AL663" i="1"/>
  <c r="AK663" i="1"/>
  <c r="AJ663" i="1"/>
  <c r="AI663" i="1"/>
  <c r="AH663" i="1"/>
  <c r="AG663" i="1"/>
  <c r="AF663" i="1"/>
  <c r="AE663" i="1"/>
  <c r="AD663" i="1"/>
  <c r="AC663" i="1"/>
  <c r="AB663" i="1"/>
  <c r="AA663" i="1"/>
  <c r="Z663" i="1"/>
  <c r="Y663" i="1"/>
  <c r="X663" i="1"/>
  <c r="W663" i="1"/>
  <c r="V663" i="1"/>
  <c r="U663" i="1"/>
  <c r="T663" i="1"/>
  <c r="S663" i="1"/>
  <c r="R663" i="1"/>
  <c r="Q663" i="1"/>
  <c r="P663" i="1"/>
  <c r="O663" i="1"/>
  <c r="N663" i="1"/>
  <c r="M663" i="1"/>
  <c r="L663" i="1"/>
  <c r="K663" i="1"/>
  <c r="J663" i="1"/>
  <c r="I663" i="1"/>
  <c r="H663" i="1"/>
  <c r="G663" i="1"/>
  <c r="D663" i="1"/>
  <c r="C663" i="1"/>
  <c r="B663" i="1"/>
  <c r="AY662" i="1"/>
  <c r="AX662" i="1"/>
  <c r="AW662" i="1"/>
  <c r="AV662" i="1"/>
  <c r="AU662" i="1"/>
  <c r="AT662" i="1"/>
  <c r="AS662" i="1"/>
  <c r="AR662" i="1"/>
  <c r="AQ662" i="1"/>
  <c r="AP662" i="1"/>
  <c r="AO662" i="1"/>
  <c r="AN662" i="1"/>
  <c r="AM662" i="1"/>
  <c r="AL662" i="1"/>
  <c r="AK662" i="1"/>
  <c r="AJ662" i="1"/>
  <c r="AI662" i="1"/>
  <c r="AH662" i="1"/>
  <c r="AG662" i="1"/>
  <c r="AF662" i="1"/>
  <c r="AE662" i="1"/>
  <c r="AD662" i="1"/>
  <c r="AC662" i="1"/>
  <c r="AB662" i="1"/>
  <c r="AA662" i="1"/>
  <c r="Z662" i="1"/>
  <c r="Y662" i="1"/>
  <c r="X662" i="1"/>
  <c r="W662" i="1"/>
  <c r="V662" i="1"/>
  <c r="U662" i="1"/>
  <c r="T662" i="1"/>
  <c r="S662" i="1"/>
  <c r="R662" i="1"/>
  <c r="Q662" i="1"/>
  <c r="P662" i="1"/>
  <c r="O662" i="1"/>
  <c r="N662" i="1"/>
  <c r="M662" i="1"/>
  <c r="L662" i="1"/>
  <c r="K662" i="1"/>
  <c r="J662" i="1"/>
  <c r="I662" i="1"/>
  <c r="H662" i="1"/>
  <c r="G662" i="1"/>
  <c r="D662" i="1"/>
  <c r="C662" i="1"/>
  <c r="B662" i="1"/>
  <c r="AY661" i="1"/>
  <c r="AX661" i="1"/>
  <c r="AW661" i="1"/>
  <c r="AV661" i="1"/>
  <c r="AU661" i="1"/>
  <c r="AT661" i="1"/>
  <c r="AS661" i="1"/>
  <c r="AR661" i="1"/>
  <c r="AQ661" i="1"/>
  <c r="AP661" i="1"/>
  <c r="AO661" i="1"/>
  <c r="AN661" i="1"/>
  <c r="AM661" i="1"/>
  <c r="AL661" i="1"/>
  <c r="AK661" i="1"/>
  <c r="AJ661" i="1"/>
  <c r="AI661" i="1"/>
  <c r="AH661" i="1"/>
  <c r="AG661" i="1"/>
  <c r="AF661" i="1"/>
  <c r="AE661" i="1"/>
  <c r="AD661" i="1"/>
  <c r="AC661" i="1"/>
  <c r="AB661" i="1"/>
  <c r="AA661" i="1"/>
  <c r="Z661" i="1"/>
  <c r="Y661" i="1"/>
  <c r="X661" i="1"/>
  <c r="W661" i="1"/>
  <c r="V661" i="1"/>
  <c r="U661" i="1"/>
  <c r="T661" i="1"/>
  <c r="S661" i="1"/>
  <c r="R661" i="1"/>
  <c r="Q661" i="1"/>
  <c r="P661" i="1"/>
  <c r="O661" i="1"/>
  <c r="N661" i="1"/>
  <c r="M661" i="1"/>
  <c r="L661" i="1"/>
  <c r="K661" i="1"/>
  <c r="J661" i="1"/>
  <c r="I661" i="1"/>
  <c r="H661" i="1"/>
  <c r="G661" i="1"/>
  <c r="D661" i="1"/>
  <c r="C661" i="1"/>
  <c r="B661" i="1"/>
  <c r="AY660" i="1"/>
  <c r="AX660" i="1"/>
  <c r="AW660" i="1"/>
  <c r="AV660" i="1"/>
  <c r="AU660" i="1"/>
  <c r="AT660" i="1"/>
  <c r="AS660" i="1"/>
  <c r="AR660" i="1"/>
  <c r="AQ660" i="1"/>
  <c r="AP660" i="1"/>
  <c r="AO660" i="1"/>
  <c r="AN660" i="1"/>
  <c r="AM660" i="1"/>
  <c r="AL660" i="1"/>
  <c r="AK660" i="1"/>
  <c r="AJ660" i="1"/>
  <c r="AI660" i="1"/>
  <c r="AH660" i="1"/>
  <c r="AG660" i="1"/>
  <c r="AF660" i="1"/>
  <c r="AE660" i="1"/>
  <c r="AD660" i="1"/>
  <c r="AC660" i="1"/>
  <c r="AB660" i="1"/>
  <c r="AA660" i="1"/>
  <c r="Z660" i="1"/>
  <c r="Y660" i="1"/>
  <c r="X660" i="1"/>
  <c r="W660" i="1"/>
  <c r="V660" i="1"/>
  <c r="U660" i="1"/>
  <c r="T660" i="1"/>
  <c r="S660" i="1"/>
  <c r="R660" i="1"/>
  <c r="Q660" i="1"/>
  <c r="P660" i="1"/>
  <c r="O660" i="1"/>
  <c r="N660" i="1"/>
  <c r="M660" i="1"/>
  <c r="L660" i="1"/>
  <c r="K660" i="1"/>
  <c r="J660" i="1"/>
  <c r="I660" i="1"/>
  <c r="H660" i="1"/>
  <c r="G660" i="1"/>
  <c r="D660" i="1"/>
  <c r="C660" i="1"/>
  <c r="B660" i="1"/>
  <c r="AY659" i="1"/>
  <c r="AY674" i="1" s="1"/>
  <c r="AX659" i="1"/>
  <c r="AX675" i="1" s="1"/>
  <c r="AW659" i="1"/>
  <c r="AW672" i="1" s="1"/>
  <c r="AV659" i="1"/>
  <c r="AV673" i="1" s="1"/>
  <c r="AU659" i="1"/>
  <c r="AU674" i="1" s="1"/>
  <c r="AT659" i="1"/>
  <c r="AT675" i="1" s="1"/>
  <c r="AS659" i="1"/>
  <c r="AS672" i="1" s="1"/>
  <c r="AR659" i="1"/>
  <c r="AR673" i="1" s="1"/>
  <c r="AQ659" i="1"/>
  <c r="AQ674" i="1" s="1"/>
  <c r="AP659" i="1"/>
  <c r="AP675" i="1" s="1"/>
  <c r="AO659" i="1"/>
  <c r="AO672" i="1" s="1"/>
  <c r="AN659" i="1"/>
  <c r="AN673" i="1" s="1"/>
  <c r="AM659" i="1"/>
  <c r="AM674" i="1" s="1"/>
  <c r="AL659" i="1"/>
  <c r="AL675" i="1" s="1"/>
  <c r="AK659" i="1"/>
  <c r="AK672" i="1" s="1"/>
  <c r="AJ659" i="1"/>
  <c r="AJ673" i="1" s="1"/>
  <c r="AI659" i="1"/>
  <c r="AI674" i="1" s="1"/>
  <c r="AH659" i="1"/>
  <c r="AH675" i="1" s="1"/>
  <c r="AG659" i="1"/>
  <c r="AG672" i="1" s="1"/>
  <c r="AF659" i="1"/>
  <c r="AF673" i="1" s="1"/>
  <c r="AE659" i="1"/>
  <c r="AE674" i="1" s="1"/>
  <c r="AD659" i="1"/>
  <c r="AD675" i="1" s="1"/>
  <c r="AC659" i="1"/>
  <c r="AC672" i="1" s="1"/>
  <c r="AB659" i="1"/>
  <c r="AB673" i="1" s="1"/>
  <c r="AA659" i="1"/>
  <c r="AA674" i="1" s="1"/>
  <c r="Z659" i="1"/>
  <c r="Z675" i="1" s="1"/>
  <c r="Y659" i="1"/>
  <c r="Y672" i="1" s="1"/>
  <c r="X659" i="1"/>
  <c r="X673" i="1" s="1"/>
  <c r="W659" i="1"/>
  <c r="W674" i="1" s="1"/>
  <c r="V659" i="1"/>
  <c r="V675" i="1" s="1"/>
  <c r="U659" i="1"/>
  <c r="U672" i="1" s="1"/>
  <c r="T659" i="1"/>
  <c r="T673" i="1" s="1"/>
  <c r="S659" i="1"/>
  <c r="S674" i="1" s="1"/>
  <c r="R659" i="1"/>
  <c r="R675" i="1" s="1"/>
  <c r="Q659" i="1"/>
  <c r="Q672" i="1" s="1"/>
  <c r="P659" i="1"/>
  <c r="P673" i="1" s="1"/>
  <c r="O659" i="1"/>
  <c r="O674" i="1" s="1"/>
  <c r="N659" i="1"/>
  <c r="N675" i="1" s="1"/>
  <c r="M659" i="1"/>
  <c r="M672" i="1" s="1"/>
  <c r="L659" i="1"/>
  <c r="L673" i="1" s="1"/>
  <c r="K659" i="1"/>
  <c r="K674" i="1" s="1"/>
  <c r="J659" i="1"/>
  <c r="J675" i="1" s="1"/>
  <c r="I659" i="1"/>
  <c r="I672" i="1" s="1"/>
  <c r="H659" i="1"/>
  <c r="H673" i="1" s="1"/>
  <c r="G659" i="1"/>
  <c r="G674" i="1" s="1"/>
  <c r="D659" i="1"/>
  <c r="C659" i="1"/>
  <c r="B659" i="1"/>
  <c r="AY650" i="1"/>
  <c r="AX650" i="1"/>
  <c r="AW650" i="1"/>
  <c r="AV650" i="1"/>
  <c r="AU650" i="1"/>
  <c r="AT650" i="1"/>
  <c r="AS650" i="1"/>
  <c r="AR650" i="1"/>
  <c r="AQ650" i="1"/>
  <c r="AP650" i="1"/>
  <c r="AO650" i="1"/>
  <c r="AN650" i="1"/>
  <c r="AM650" i="1"/>
  <c r="AL650" i="1"/>
  <c r="AK650" i="1"/>
  <c r="AJ650" i="1"/>
  <c r="AI650" i="1"/>
  <c r="AH650" i="1"/>
  <c r="AG650" i="1"/>
  <c r="AF650" i="1"/>
  <c r="AE650" i="1"/>
  <c r="AD650" i="1"/>
  <c r="AC650" i="1"/>
  <c r="AB650" i="1"/>
  <c r="AA650" i="1"/>
  <c r="Z650" i="1"/>
  <c r="Y650" i="1"/>
  <c r="X650" i="1"/>
  <c r="W650" i="1"/>
  <c r="V650" i="1"/>
  <c r="U650" i="1"/>
  <c r="T650" i="1"/>
  <c r="S650" i="1"/>
  <c r="R650" i="1"/>
  <c r="Q650" i="1"/>
  <c r="P650" i="1"/>
  <c r="O650" i="1"/>
  <c r="N650" i="1"/>
  <c r="M650" i="1"/>
  <c r="L650" i="1"/>
  <c r="K650" i="1"/>
  <c r="J650" i="1"/>
  <c r="I650" i="1"/>
  <c r="H650" i="1"/>
  <c r="G650" i="1"/>
  <c r="D650" i="1"/>
  <c r="C650" i="1"/>
  <c r="B650" i="1"/>
  <c r="AY649" i="1"/>
  <c r="AX649" i="1"/>
  <c r="AW649" i="1"/>
  <c r="AV649" i="1"/>
  <c r="AU649" i="1"/>
  <c r="AT649" i="1"/>
  <c r="AS649" i="1"/>
  <c r="AR649" i="1"/>
  <c r="AQ649" i="1"/>
  <c r="AP649" i="1"/>
  <c r="AO649" i="1"/>
  <c r="AN649" i="1"/>
  <c r="AM649" i="1"/>
  <c r="AL649" i="1"/>
  <c r="AK649" i="1"/>
  <c r="AJ649" i="1"/>
  <c r="AI649" i="1"/>
  <c r="AH649" i="1"/>
  <c r="AG649" i="1"/>
  <c r="AF649" i="1"/>
  <c r="AE649" i="1"/>
  <c r="AD649" i="1"/>
  <c r="AC649" i="1"/>
  <c r="AB649" i="1"/>
  <c r="AA649" i="1"/>
  <c r="Z649" i="1"/>
  <c r="Y649" i="1"/>
  <c r="X649" i="1"/>
  <c r="W649" i="1"/>
  <c r="V649" i="1"/>
  <c r="U649" i="1"/>
  <c r="T649" i="1"/>
  <c r="S649" i="1"/>
  <c r="R649" i="1"/>
  <c r="Q649" i="1"/>
  <c r="P649" i="1"/>
  <c r="O649" i="1"/>
  <c r="N649" i="1"/>
  <c r="M649" i="1"/>
  <c r="L649" i="1"/>
  <c r="K649" i="1"/>
  <c r="J649" i="1"/>
  <c r="I649" i="1"/>
  <c r="H649" i="1"/>
  <c r="G649" i="1"/>
  <c r="D649" i="1"/>
  <c r="C649" i="1"/>
  <c r="B649" i="1"/>
  <c r="AY648" i="1"/>
  <c r="AX648" i="1"/>
  <c r="AW648" i="1"/>
  <c r="AV648" i="1"/>
  <c r="AU648" i="1"/>
  <c r="AT648" i="1"/>
  <c r="AS648" i="1"/>
  <c r="AR648" i="1"/>
  <c r="AQ648" i="1"/>
  <c r="AP648" i="1"/>
  <c r="AO648" i="1"/>
  <c r="AN648" i="1"/>
  <c r="AM648" i="1"/>
  <c r="AL648" i="1"/>
  <c r="AK648" i="1"/>
  <c r="AJ648" i="1"/>
  <c r="AI648" i="1"/>
  <c r="AH648" i="1"/>
  <c r="AG648" i="1"/>
  <c r="AF648" i="1"/>
  <c r="AE648" i="1"/>
  <c r="AD648" i="1"/>
  <c r="AC648" i="1"/>
  <c r="AB648" i="1"/>
  <c r="AA648" i="1"/>
  <c r="Z648" i="1"/>
  <c r="Y648" i="1"/>
  <c r="X648" i="1"/>
  <c r="W648" i="1"/>
  <c r="V648" i="1"/>
  <c r="U648" i="1"/>
  <c r="T648" i="1"/>
  <c r="S648" i="1"/>
  <c r="R648" i="1"/>
  <c r="Q648" i="1"/>
  <c r="P648" i="1"/>
  <c r="O648" i="1"/>
  <c r="N648" i="1"/>
  <c r="M648" i="1"/>
  <c r="L648" i="1"/>
  <c r="K648" i="1"/>
  <c r="J648" i="1"/>
  <c r="I648" i="1"/>
  <c r="H648" i="1"/>
  <c r="G648" i="1"/>
  <c r="D648" i="1"/>
  <c r="C648" i="1"/>
  <c r="B648" i="1"/>
  <c r="AY647" i="1"/>
  <c r="AX647" i="1"/>
  <c r="AW647" i="1"/>
  <c r="AV647" i="1"/>
  <c r="AU647" i="1"/>
  <c r="AT647" i="1"/>
  <c r="AS647" i="1"/>
  <c r="AR647" i="1"/>
  <c r="AQ647" i="1"/>
  <c r="AP647" i="1"/>
  <c r="AO647" i="1"/>
  <c r="AN647" i="1"/>
  <c r="AM647" i="1"/>
  <c r="AL647" i="1"/>
  <c r="AK647" i="1"/>
  <c r="AJ647" i="1"/>
  <c r="AI647" i="1"/>
  <c r="AH647" i="1"/>
  <c r="AG647" i="1"/>
  <c r="AF647" i="1"/>
  <c r="AE647" i="1"/>
  <c r="AD647" i="1"/>
  <c r="AC647" i="1"/>
  <c r="AB647" i="1"/>
  <c r="AA647" i="1"/>
  <c r="Z647" i="1"/>
  <c r="Y647" i="1"/>
  <c r="X647" i="1"/>
  <c r="W647" i="1"/>
  <c r="V647" i="1"/>
  <c r="U647" i="1"/>
  <c r="T647" i="1"/>
  <c r="S647" i="1"/>
  <c r="R647" i="1"/>
  <c r="Q647" i="1"/>
  <c r="P647" i="1"/>
  <c r="O647" i="1"/>
  <c r="N647" i="1"/>
  <c r="M647" i="1"/>
  <c r="L647" i="1"/>
  <c r="K647" i="1"/>
  <c r="J647" i="1"/>
  <c r="I647" i="1"/>
  <c r="H647" i="1"/>
  <c r="G647" i="1"/>
  <c r="D647" i="1"/>
  <c r="C647" i="1"/>
  <c r="B647" i="1"/>
  <c r="AY646" i="1"/>
  <c r="AX646" i="1"/>
  <c r="AW646" i="1"/>
  <c r="AV646" i="1"/>
  <c r="AU646" i="1"/>
  <c r="AT646" i="1"/>
  <c r="AS646" i="1"/>
  <c r="AR646" i="1"/>
  <c r="AQ646" i="1"/>
  <c r="AP646" i="1"/>
  <c r="AO646" i="1"/>
  <c r="AN646" i="1"/>
  <c r="AM646" i="1"/>
  <c r="AL646" i="1"/>
  <c r="AK646" i="1"/>
  <c r="AJ646" i="1"/>
  <c r="AI646" i="1"/>
  <c r="AH646" i="1"/>
  <c r="AG646" i="1"/>
  <c r="AF646" i="1"/>
  <c r="AE646" i="1"/>
  <c r="AD646" i="1"/>
  <c r="AC646" i="1"/>
  <c r="AB646" i="1"/>
  <c r="AA646" i="1"/>
  <c r="Z646" i="1"/>
  <c r="Y646" i="1"/>
  <c r="X646" i="1"/>
  <c r="W646" i="1"/>
  <c r="V646" i="1"/>
  <c r="U646" i="1"/>
  <c r="T646" i="1"/>
  <c r="S646" i="1"/>
  <c r="R646" i="1"/>
  <c r="Q646" i="1"/>
  <c r="P646" i="1"/>
  <c r="O646" i="1"/>
  <c r="N646" i="1"/>
  <c r="M646" i="1"/>
  <c r="L646" i="1"/>
  <c r="K646" i="1"/>
  <c r="J646" i="1"/>
  <c r="I646" i="1"/>
  <c r="H646" i="1"/>
  <c r="G646" i="1"/>
  <c r="D646" i="1"/>
  <c r="C646" i="1"/>
  <c r="B646" i="1"/>
  <c r="AY645" i="1"/>
  <c r="AX645" i="1"/>
  <c r="AW645" i="1"/>
  <c r="AV645" i="1"/>
  <c r="AU645" i="1"/>
  <c r="AT645" i="1"/>
  <c r="AS645" i="1"/>
  <c r="AR645" i="1"/>
  <c r="AQ645" i="1"/>
  <c r="AP645" i="1"/>
  <c r="AO645" i="1"/>
  <c r="AN645" i="1"/>
  <c r="AM645" i="1"/>
  <c r="AL645" i="1"/>
  <c r="AK645" i="1"/>
  <c r="AJ645" i="1"/>
  <c r="AI645" i="1"/>
  <c r="AH645" i="1"/>
  <c r="AG645" i="1"/>
  <c r="AF645" i="1"/>
  <c r="AE645" i="1"/>
  <c r="AD645" i="1"/>
  <c r="AC645" i="1"/>
  <c r="AB645" i="1"/>
  <c r="AA645" i="1"/>
  <c r="Z645" i="1"/>
  <c r="Y645" i="1"/>
  <c r="X645" i="1"/>
  <c r="W645" i="1"/>
  <c r="V645" i="1"/>
  <c r="U645" i="1"/>
  <c r="T645" i="1"/>
  <c r="S645" i="1"/>
  <c r="R645" i="1"/>
  <c r="Q645" i="1"/>
  <c r="P645" i="1"/>
  <c r="O645" i="1"/>
  <c r="N645" i="1"/>
  <c r="M645" i="1"/>
  <c r="L645" i="1"/>
  <c r="K645" i="1"/>
  <c r="J645" i="1"/>
  <c r="I645" i="1"/>
  <c r="H645" i="1"/>
  <c r="G645" i="1"/>
  <c r="D645" i="1"/>
  <c r="C645" i="1"/>
  <c r="B645" i="1"/>
  <c r="AY644" i="1"/>
  <c r="AX644" i="1"/>
  <c r="AW644" i="1"/>
  <c r="AV644" i="1"/>
  <c r="AU644" i="1"/>
  <c r="AT644" i="1"/>
  <c r="AS644" i="1"/>
  <c r="AR644" i="1"/>
  <c r="AQ644" i="1"/>
  <c r="AP644" i="1"/>
  <c r="AO644" i="1"/>
  <c r="AN644" i="1"/>
  <c r="AM644" i="1"/>
  <c r="AL644" i="1"/>
  <c r="AK644" i="1"/>
  <c r="AJ644" i="1"/>
  <c r="AI644" i="1"/>
  <c r="AH644" i="1"/>
  <c r="AG644" i="1"/>
  <c r="AF644" i="1"/>
  <c r="AE644" i="1"/>
  <c r="AD644" i="1"/>
  <c r="AC644" i="1"/>
  <c r="AB644" i="1"/>
  <c r="AA644" i="1"/>
  <c r="Z644" i="1"/>
  <c r="Y644" i="1"/>
  <c r="X644" i="1"/>
  <c r="W644" i="1"/>
  <c r="V644" i="1"/>
  <c r="U644" i="1"/>
  <c r="T644" i="1"/>
  <c r="S644" i="1"/>
  <c r="R644" i="1"/>
  <c r="Q644" i="1"/>
  <c r="P644" i="1"/>
  <c r="O644" i="1"/>
  <c r="N644" i="1"/>
  <c r="M644" i="1"/>
  <c r="L644" i="1"/>
  <c r="K644" i="1"/>
  <c r="J644" i="1"/>
  <c r="I644" i="1"/>
  <c r="H644" i="1"/>
  <c r="G644" i="1"/>
  <c r="D644" i="1"/>
  <c r="C644" i="1"/>
  <c r="B644" i="1"/>
  <c r="AY643" i="1"/>
  <c r="AX643" i="1"/>
  <c r="AW643" i="1"/>
  <c r="AV643" i="1"/>
  <c r="AU643" i="1"/>
  <c r="AT643" i="1"/>
  <c r="AS643" i="1"/>
  <c r="AR643" i="1"/>
  <c r="AQ643" i="1"/>
  <c r="AP643" i="1"/>
  <c r="AO643" i="1"/>
  <c r="AN643" i="1"/>
  <c r="AM643" i="1"/>
  <c r="AL643" i="1"/>
  <c r="AK643" i="1"/>
  <c r="AJ643" i="1"/>
  <c r="AI643" i="1"/>
  <c r="AH643" i="1"/>
  <c r="AG643" i="1"/>
  <c r="AF643" i="1"/>
  <c r="AE643" i="1"/>
  <c r="AD643" i="1"/>
  <c r="AC643" i="1"/>
  <c r="AB643" i="1"/>
  <c r="AA643" i="1"/>
  <c r="Z643" i="1"/>
  <c r="Y643" i="1"/>
  <c r="X643" i="1"/>
  <c r="W643" i="1"/>
  <c r="V643" i="1"/>
  <c r="U643" i="1"/>
  <c r="T643" i="1"/>
  <c r="S643" i="1"/>
  <c r="R643" i="1"/>
  <c r="Q643" i="1"/>
  <c r="P643" i="1"/>
  <c r="O643" i="1"/>
  <c r="N643" i="1"/>
  <c r="M643" i="1"/>
  <c r="L643" i="1"/>
  <c r="K643" i="1"/>
  <c r="J643" i="1"/>
  <c r="I643" i="1"/>
  <c r="H643" i="1"/>
  <c r="G643" i="1"/>
  <c r="D643" i="1"/>
  <c r="C643" i="1"/>
  <c r="B643" i="1"/>
  <c r="AY642" i="1"/>
  <c r="AX642" i="1"/>
  <c r="AW642" i="1"/>
  <c r="AV642" i="1"/>
  <c r="AU642" i="1"/>
  <c r="AT642" i="1"/>
  <c r="AS642" i="1"/>
  <c r="AR642" i="1"/>
  <c r="AQ642" i="1"/>
  <c r="AP642" i="1"/>
  <c r="AO642" i="1"/>
  <c r="AN642" i="1"/>
  <c r="AM642" i="1"/>
  <c r="AL642" i="1"/>
  <c r="AK642" i="1"/>
  <c r="AJ642" i="1"/>
  <c r="AI642" i="1"/>
  <c r="AH642" i="1"/>
  <c r="AG642" i="1"/>
  <c r="AF642" i="1"/>
  <c r="AE642" i="1"/>
  <c r="AD642" i="1"/>
  <c r="AC642" i="1"/>
  <c r="AB642" i="1"/>
  <c r="AA642" i="1"/>
  <c r="Z642" i="1"/>
  <c r="Y642" i="1"/>
  <c r="X642" i="1"/>
  <c r="W642" i="1"/>
  <c r="V642" i="1"/>
  <c r="U642" i="1"/>
  <c r="T642" i="1"/>
  <c r="S642" i="1"/>
  <c r="R642" i="1"/>
  <c r="Q642" i="1"/>
  <c r="P642" i="1"/>
  <c r="O642" i="1"/>
  <c r="N642" i="1"/>
  <c r="M642" i="1"/>
  <c r="L642" i="1"/>
  <c r="K642" i="1"/>
  <c r="J642" i="1"/>
  <c r="I642" i="1"/>
  <c r="H642" i="1"/>
  <c r="G642" i="1"/>
  <c r="D642" i="1"/>
  <c r="C642" i="1"/>
  <c r="B642" i="1"/>
  <c r="AY641" i="1"/>
  <c r="AY653" i="1" s="1"/>
  <c r="AX641" i="1"/>
  <c r="AW641" i="1"/>
  <c r="AV641" i="1"/>
  <c r="AU641" i="1"/>
  <c r="AU653" i="1" s="1"/>
  <c r="AT641" i="1"/>
  <c r="AS641" i="1"/>
  <c r="AR641" i="1"/>
  <c r="AQ641" i="1"/>
  <c r="AQ653" i="1" s="1"/>
  <c r="AP641" i="1"/>
  <c r="AO641" i="1"/>
  <c r="AN641" i="1"/>
  <c r="AM641" i="1"/>
  <c r="AM653" i="1" s="1"/>
  <c r="AL641" i="1"/>
  <c r="AK641" i="1"/>
  <c r="AJ641" i="1"/>
  <c r="AI641" i="1"/>
  <c r="AI653" i="1" s="1"/>
  <c r="AH641" i="1"/>
  <c r="AG641" i="1"/>
  <c r="AF641" i="1"/>
  <c r="AE641" i="1"/>
  <c r="AE653" i="1" s="1"/>
  <c r="AD641" i="1"/>
  <c r="AC641" i="1"/>
  <c r="AB641" i="1"/>
  <c r="AA641" i="1"/>
  <c r="AA653" i="1" s="1"/>
  <c r="Z641" i="1"/>
  <c r="Y641" i="1"/>
  <c r="X641" i="1"/>
  <c r="W641" i="1"/>
  <c r="W653" i="1" s="1"/>
  <c r="V641" i="1"/>
  <c r="U641" i="1"/>
  <c r="T641" i="1"/>
  <c r="S641" i="1"/>
  <c r="S653" i="1" s="1"/>
  <c r="R641" i="1"/>
  <c r="Q641" i="1"/>
  <c r="P641" i="1"/>
  <c r="O641" i="1"/>
  <c r="O653" i="1" s="1"/>
  <c r="N641" i="1"/>
  <c r="M641" i="1"/>
  <c r="L641" i="1"/>
  <c r="K641" i="1"/>
  <c r="K653" i="1" s="1"/>
  <c r="J641" i="1"/>
  <c r="I641" i="1"/>
  <c r="H641" i="1"/>
  <c r="G641" i="1"/>
  <c r="G653" i="1" s="1"/>
  <c r="D641" i="1"/>
  <c r="C641" i="1"/>
  <c r="B641" i="1"/>
  <c r="AY632" i="1"/>
  <c r="AX632" i="1"/>
  <c r="AW632" i="1"/>
  <c r="AV632" i="1"/>
  <c r="AU632" i="1"/>
  <c r="AT632" i="1"/>
  <c r="AS632" i="1"/>
  <c r="AR632" i="1"/>
  <c r="AQ632" i="1"/>
  <c r="AP632" i="1"/>
  <c r="AO632" i="1"/>
  <c r="AN632" i="1"/>
  <c r="AM632" i="1"/>
  <c r="AL632" i="1"/>
  <c r="AK632" i="1"/>
  <c r="AJ632" i="1"/>
  <c r="AI632" i="1"/>
  <c r="AH632" i="1"/>
  <c r="AG632" i="1"/>
  <c r="AF632" i="1"/>
  <c r="AE632" i="1"/>
  <c r="AD632" i="1"/>
  <c r="AC632" i="1"/>
  <c r="AB632" i="1"/>
  <c r="AA632" i="1"/>
  <c r="Z632" i="1"/>
  <c r="Y632" i="1"/>
  <c r="X632" i="1"/>
  <c r="W632" i="1"/>
  <c r="V632" i="1"/>
  <c r="U632" i="1"/>
  <c r="T632" i="1"/>
  <c r="S632" i="1"/>
  <c r="R632" i="1"/>
  <c r="Q632" i="1"/>
  <c r="P632" i="1"/>
  <c r="O632" i="1"/>
  <c r="N632" i="1"/>
  <c r="M632" i="1"/>
  <c r="L632" i="1"/>
  <c r="K632" i="1"/>
  <c r="J632" i="1"/>
  <c r="I632" i="1"/>
  <c r="H632" i="1"/>
  <c r="G632" i="1"/>
  <c r="D632" i="1"/>
  <c r="C632" i="1"/>
  <c r="B632" i="1"/>
  <c r="AY631" i="1"/>
  <c r="AX631" i="1"/>
  <c r="AW631" i="1"/>
  <c r="AV631" i="1"/>
  <c r="AU631" i="1"/>
  <c r="AT631" i="1"/>
  <c r="AS631" i="1"/>
  <c r="AR631" i="1"/>
  <c r="AQ631" i="1"/>
  <c r="AP631" i="1"/>
  <c r="AO631" i="1"/>
  <c r="AN631" i="1"/>
  <c r="AM631" i="1"/>
  <c r="AL631" i="1"/>
  <c r="AK631" i="1"/>
  <c r="AJ631" i="1"/>
  <c r="AI631" i="1"/>
  <c r="AH631" i="1"/>
  <c r="AG631" i="1"/>
  <c r="AF631" i="1"/>
  <c r="AE631" i="1"/>
  <c r="AD631" i="1"/>
  <c r="AC631" i="1"/>
  <c r="AB631" i="1"/>
  <c r="AA631" i="1"/>
  <c r="Z631" i="1"/>
  <c r="Y631" i="1"/>
  <c r="X631" i="1"/>
  <c r="W631" i="1"/>
  <c r="V631" i="1"/>
  <c r="U631" i="1"/>
  <c r="T631" i="1"/>
  <c r="S631" i="1"/>
  <c r="R631" i="1"/>
  <c r="Q631" i="1"/>
  <c r="P631" i="1"/>
  <c r="O631" i="1"/>
  <c r="N631" i="1"/>
  <c r="M631" i="1"/>
  <c r="L631" i="1"/>
  <c r="K631" i="1"/>
  <c r="J631" i="1"/>
  <c r="I631" i="1"/>
  <c r="H631" i="1"/>
  <c r="G631" i="1"/>
  <c r="D631" i="1"/>
  <c r="C631" i="1"/>
  <c r="B631" i="1"/>
  <c r="AY630" i="1"/>
  <c r="AX630" i="1"/>
  <c r="AW630" i="1"/>
  <c r="AV630" i="1"/>
  <c r="AU630" i="1"/>
  <c r="AT630" i="1"/>
  <c r="AS630" i="1"/>
  <c r="AR630" i="1"/>
  <c r="AQ630" i="1"/>
  <c r="AP630" i="1"/>
  <c r="AO630" i="1"/>
  <c r="AN630" i="1"/>
  <c r="AM630" i="1"/>
  <c r="AL630" i="1"/>
  <c r="AK630" i="1"/>
  <c r="AJ630" i="1"/>
  <c r="AI630" i="1"/>
  <c r="AH630" i="1"/>
  <c r="AG630" i="1"/>
  <c r="AF630" i="1"/>
  <c r="AE630" i="1"/>
  <c r="AD630" i="1"/>
  <c r="AC630" i="1"/>
  <c r="AB630" i="1"/>
  <c r="AA630" i="1"/>
  <c r="Z630" i="1"/>
  <c r="Y630" i="1"/>
  <c r="X630" i="1"/>
  <c r="W630" i="1"/>
  <c r="V630" i="1"/>
  <c r="U630" i="1"/>
  <c r="T630" i="1"/>
  <c r="S630" i="1"/>
  <c r="R630" i="1"/>
  <c r="Q630" i="1"/>
  <c r="P630" i="1"/>
  <c r="O630" i="1"/>
  <c r="N630" i="1"/>
  <c r="M630" i="1"/>
  <c r="L630" i="1"/>
  <c r="K630" i="1"/>
  <c r="J630" i="1"/>
  <c r="I630" i="1"/>
  <c r="H630" i="1"/>
  <c r="G630" i="1"/>
  <c r="D630" i="1"/>
  <c r="C630" i="1"/>
  <c r="B630" i="1"/>
  <c r="AY629" i="1"/>
  <c r="AX629" i="1"/>
  <c r="AW629" i="1"/>
  <c r="AV629" i="1"/>
  <c r="AU629" i="1"/>
  <c r="AT629" i="1"/>
  <c r="AS629" i="1"/>
  <c r="AR629" i="1"/>
  <c r="AQ629" i="1"/>
  <c r="AP629" i="1"/>
  <c r="AO629" i="1"/>
  <c r="AN629" i="1"/>
  <c r="AM629" i="1"/>
  <c r="AL629" i="1"/>
  <c r="AK629" i="1"/>
  <c r="AJ629" i="1"/>
  <c r="AI629" i="1"/>
  <c r="AH629" i="1"/>
  <c r="AG629" i="1"/>
  <c r="AF629" i="1"/>
  <c r="AE629" i="1"/>
  <c r="AD629" i="1"/>
  <c r="AC629" i="1"/>
  <c r="AB629" i="1"/>
  <c r="AA629" i="1"/>
  <c r="Z629" i="1"/>
  <c r="Y629" i="1"/>
  <c r="X629" i="1"/>
  <c r="W629" i="1"/>
  <c r="V629" i="1"/>
  <c r="U629" i="1"/>
  <c r="T629" i="1"/>
  <c r="S629" i="1"/>
  <c r="R629" i="1"/>
  <c r="Q629" i="1"/>
  <c r="P629" i="1"/>
  <c r="O629" i="1"/>
  <c r="N629" i="1"/>
  <c r="M629" i="1"/>
  <c r="L629" i="1"/>
  <c r="K629" i="1"/>
  <c r="J629" i="1"/>
  <c r="I629" i="1"/>
  <c r="H629" i="1"/>
  <c r="G629" i="1"/>
  <c r="D629" i="1"/>
  <c r="C629" i="1"/>
  <c r="B629" i="1"/>
  <c r="AY628" i="1"/>
  <c r="AX628" i="1"/>
  <c r="AW628" i="1"/>
  <c r="AV628" i="1"/>
  <c r="AU628" i="1"/>
  <c r="AT628" i="1"/>
  <c r="AS628" i="1"/>
  <c r="AR628" i="1"/>
  <c r="AQ628" i="1"/>
  <c r="AP628" i="1"/>
  <c r="AO628" i="1"/>
  <c r="AN628" i="1"/>
  <c r="AM628" i="1"/>
  <c r="AL628" i="1"/>
  <c r="AK628" i="1"/>
  <c r="AJ628" i="1"/>
  <c r="AI628" i="1"/>
  <c r="AH628" i="1"/>
  <c r="AG628" i="1"/>
  <c r="AF628" i="1"/>
  <c r="AE628" i="1"/>
  <c r="AD628" i="1"/>
  <c r="AC628" i="1"/>
  <c r="AB628" i="1"/>
  <c r="AA628" i="1"/>
  <c r="Z628" i="1"/>
  <c r="Y628" i="1"/>
  <c r="X628" i="1"/>
  <c r="W628" i="1"/>
  <c r="V628" i="1"/>
  <c r="U628" i="1"/>
  <c r="T628" i="1"/>
  <c r="S628" i="1"/>
  <c r="R628" i="1"/>
  <c r="Q628" i="1"/>
  <c r="P628" i="1"/>
  <c r="O628" i="1"/>
  <c r="N628" i="1"/>
  <c r="M628" i="1"/>
  <c r="L628" i="1"/>
  <c r="K628" i="1"/>
  <c r="J628" i="1"/>
  <c r="I628" i="1"/>
  <c r="H628" i="1"/>
  <c r="G628" i="1"/>
  <c r="D628" i="1"/>
  <c r="C628" i="1"/>
  <c r="B628" i="1"/>
  <c r="AY627" i="1"/>
  <c r="AX627" i="1"/>
  <c r="AW627" i="1"/>
  <c r="AV627" i="1"/>
  <c r="AU627" i="1"/>
  <c r="AT627" i="1"/>
  <c r="AS627" i="1"/>
  <c r="AR627" i="1"/>
  <c r="AQ627" i="1"/>
  <c r="AP627" i="1"/>
  <c r="AO627" i="1"/>
  <c r="AN627" i="1"/>
  <c r="AM627" i="1"/>
  <c r="AL627" i="1"/>
  <c r="AK627" i="1"/>
  <c r="AJ627" i="1"/>
  <c r="AI627" i="1"/>
  <c r="AH627" i="1"/>
  <c r="AG627" i="1"/>
  <c r="AF627" i="1"/>
  <c r="AE627" i="1"/>
  <c r="AD627" i="1"/>
  <c r="AC627" i="1"/>
  <c r="AB627" i="1"/>
  <c r="AA627" i="1"/>
  <c r="Z627" i="1"/>
  <c r="Y627" i="1"/>
  <c r="X627" i="1"/>
  <c r="W627" i="1"/>
  <c r="V627" i="1"/>
  <c r="U627" i="1"/>
  <c r="T627" i="1"/>
  <c r="S627" i="1"/>
  <c r="R627" i="1"/>
  <c r="Q627" i="1"/>
  <c r="P627" i="1"/>
  <c r="O627" i="1"/>
  <c r="N627" i="1"/>
  <c r="M627" i="1"/>
  <c r="L627" i="1"/>
  <c r="K627" i="1"/>
  <c r="J627" i="1"/>
  <c r="I627" i="1"/>
  <c r="H627" i="1"/>
  <c r="G627" i="1"/>
  <c r="D627" i="1"/>
  <c r="C627" i="1"/>
  <c r="B627" i="1"/>
  <c r="AY626" i="1"/>
  <c r="AY638" i="1" s="1"/>
  <c r="AX626" i="1"/>
  <c r="AX637" i="1" s="1"/>
  <c r="AW626" i="1"/>
  <c r="AW636" i="1" s="1"/>
  <c r="AV626" i="1"/>
  <c r="AV637" i="1" s="1"/>
  <c r="AU626" i="1"/>
  <c r="AU638" i="1" s="1"/>
  <c r="AT626" i="1"/>
  <c r="AT635" i="1" s="1"/>
  <c r="AS626" i="1"/>
  <c r="AS637" i="1" s="1"/>
  <c r="AR626" i="1"/>
  <c r="AR637" i="1" s="1"/>
  <c r="AQ626" i="1"/>
  <c r="AQ638" i="1" s="1"/>
  <c r="AP626" i="1"/>
  <c r="AP638" i="1" s="1"/>
  <c r="AO626" i="1"/>
  <c r="AO636" i="1" s="1"/>
  <c r="AN626" i="1"/>
  <c r="AN637" i="1" s="1"/>
  <c r="AM626" i="1"/>
  <c r="AM638" i="1" s="1"/>
  <c r="AL626" i="1"/>
  <c r="AL635" i="1" s="1"/>
  <c r="AK626" i="1"/>
  <c r="AK638" i="1" s="1"/>
  <c r="AJ626" i="1"/>
  <c r="AJ637" i="1" s="1"/>
  <c r="AI626" i="1"/>
  <c r="AI638" i="1" s="1"/>
  <c r="AH626" i="1"/>
  <c r="AH637" i="1" s="1"/>
  <c r="AG626" i="1"/>
  <c r="AG636" i="1" s="1"/>
  <c r="AF626" i="1"/>
  <c r="AF637" i="1" s="1"/>
  <c r="AE626" i="1"/>
  <c r="AE638" i="1" s="1"/>
  <c r="AD626" i="1"/>
  <c r="AD635" i="1" s="1"/>
  <c r="AC626" i="1"/>
  <c r="AC637" i="1" s="1"/>
  <c r="AB626" i="1"/>
  <c r="AB637" i="1" s="1"/>
  <c r="AA626" i="1"/>
  <c r="AA638" i="1" s="1"/>
  <c r="Z626" i="1"/>
  <c r="Z638" i="1" s="1"/>
  <c r="Y626" i="1"/>
  <c r="Y636" i="1" s="1"/>
  <c r="X626" i="1"/>
  <c r="X637" i="1" s="1"/>
  <c r="W626" i="1"/>
  <c r="W638" i="1" s="1"/>
  <c r="V626" i="1"/>
  <c r="V635" i="1" s="1"/>
  <c r="U626" i="1"/>
  <c r="U638" i="1" s="1"/>
  <c r="T626" i="1"/>
  <c r="T637" i="1" s="1"/>
  <c r="S626" i="1"/>
  <c r="S638" i="1" s="1"/>
  <c r="R626" i="1"/>
  <c r="R637" i="1" s="1"/>
  <c r="Q626" i="1"/>
  <c r="Q636" i="1" s="1"/>
  <c r="P626" i="1"/>
  <c r="P637" i="1" s="1"/>
  <c r="O626" i="1"/>
  <c r="O638" i="1" s="1"/>
  <c r="N626" i="1"/>
  <c r="N635" i="1" s="1"/>
  <c r="M626" i="1"/>
  <c r="M637" i="1" s="1"/>
  <c r="L626" i="1"/>
  <c r="L637" i="1" s="1"/>
  <c r="K626" i="1"/>
  <c r="K638" i="1" s="1"/>
  <c r="J626" i="1"/>
  <c r="J638" i="1" s="1"/>
  <c r="I626" i="1"/>
  <c r="I636" i="1" s="1"/>
  <c r="H626" i="1"/>
  <c r="H637" i="1" s="1"/>
  <c r="G626" i="1"/>
  <c r="G638" i="1" s="1"/>
  <c r="D626" i="1"/>
  <c r="C626" i="1"/>
  <c r="B626" i="1"/>
  <c r="AY617" i="1"/>
  <c r="AX617" i="1"/>
  <c r="AW617" i="1"/>
  <c r="AV617" i="1"/>
  <c r="AU617" i="1"/>
  <c r="AT617" i="1"/>
  <c r="AS617" i="1"/>
  <c r="AR617" i="1"/>
  <c r="AQ617" i="1"/>
  <c r="AP617" i="1"/>
  <c r="AO617" i="1"/>
  <c r="AN617" i="1"/>
  <c r="AM617" i="1"/>
  <c r="AL617" i="1"/>
  <c r="AK617" i="1"/>
  <c r="AJ617" i="1"/>
  <c r="AI617" i="1"/>
  <c r="AH617" i="1"/>
  <c r="AG617" i="1"/>
  <c r="AF617" i="1"/>
  <c r="AE617" i="1"/>
  <c r="AD617" i="1"/>
  <c r="AC617" i="1"/>
  <c r="AB617" i="1"/>
  <c r="AA617" i="1"/>
  <c r="Z617" i="1"/>
  <c r="Y617" i="1"/>
  <c r="X617" i="1"/>
  <c r="W617" i="1"/>
  <c r="V617" i="1"/>
  <c r="U617" i="1"/>
  <c r="T617" i="1"/>
  <c r="S617" i="1"/>
  <c r="R617" i="1"/>
  <c r="Q617" i="1"/>
  <c r="P617" i="1"/>
  <c r="O617" i="1"/>
  <c r="N617" i="1"/>
  <c r="M617" i="1"/>
  <c r="L617" i="1"/>
  <c r="K617" i="1"/>
  <c r="J617" i="1"/>
  <c r="I617" i="1"/>
  <c r="H617" i="1"/>
  <c r="G617" i="1"/>
  <c r="D617" i="1"/>
  <c r="C617" i="1"/>
  <c r="B617" i="1"/>
  <c r="AY616" i="1"/>
  <c r="AX616" i="1"/>
  <c r="AW616" i="1"/>
  <c r="AV616" i="1"/>
  <c r="AU616" i="1"/>
  <c r="AT616" i="1"/>
  <c r="AS616" i="1"/>
  <c r="AR616" i="1"/>
  <c r="AQ616" i="1"/>
  <c r="AP616" i="1"/>
  <c r="AO616" i="1"/>
  <c r="AN616" i="1"/>
  <c r="AM616" i="1"/>
  <c r="AL616" i="1"/>
  <c r="AK616" i="1"/>
  <c r="AJ616" i="1"/>
  <c r="AI616" i="1"/>
  <c r="AH616" i="1"/>
  <c r="AG616" i="1"/>
  <c r="AF616" i="1"/>
  <c r="AE616" i="1"/>
  <c r="AD616" i="1"/>
  <c r="AC616" i="1"/>
  <c r="AB616" i="1"/>
  <c r="AA616" i="1"/>
  <c r="Z616" i="1"/>
  <c r="Y616" i="1"/>
  <c r="X616" i="1"/>
  <c r="W616" i="1"/>
  <c r="V616" i="1"/>
  <c r="U616" i="1"/>
  <c r="T616" i="1"/>
  <c r="S616" i="1"/>
  <c r="R616" i="1"/>
  <c r="Q616" i="1"/>
  <c r="P616" i="1"/>
  <c r="O616" i="1"/>
  <c r="N616" i="1"/>
  <c r="M616" i="1"/>
  <c r="L616" i="1"/>
  <c r="K616" i="1"/>
  <c r="J616" i="1"/>
  <c r="I616" i="1"/>
  <c r="H616" i="1"/>
  <c r="G616" i="1"/>
  <c r="D616" i="1"/>
  <c r="C616" i="1"/>
  <c r="B616" i="1"/>
  <c r="AY615" i="1"/>
  <c r="AX615" i="1"/>
  <c r="AW615" i="1"/>
  <c r="AV615" i="1"/>
  <c r="AU615" i="1"/>
  <c r="AT615" i="1"/>
  <c r="AS615" i="1"/>
  <c r="AR615" i="1"/>
  <c r="AQ615" i="1"/>
  <c r="AP615" i="1"/>
  <c r="AO615" i="1"/>
  <c r="AN615" i="1"/>
  <c r="AM615" i="1"/>
  <c r="AL615" i="1"/>
  <c r="AK615" i="1"/>
  <c r="AJ615" i="1"/>
  <c r="AI615" i="1"/>
  <c r="AH615" i="1"/>
  <c r="AG615" i="1"/>
  <c r="AF615" i="1"/>
  <c r="AE615" i="1"/>
  <c r="AD615" i="1"/>
  <c r="AC615" i="1"/>
  <c r="AB615" i="1"/>
  <c r="AA615" i="1"/>
  <c r="Z615" i="1"/>
  <c r="Y615" i="1"/>
  <c r="X615" i="1"/>
  <c r="W615" i="1"/>
  <c r="V615" i="1"/>
  <c r="U615" i="1"/>
  <c r="T615" i="1"/>
  <c r="S615" i="1"/>
  <c r="R615" i="1"/>
  <c r="Q615" i="1"/>
  <c r="P615" i="1"/>
  <c r="O615" i="1"/>
  <c r="N615" i="1"/>
  <c r="M615" i="1"/>
  <c r="L615" i="1"/>
  <c r="K615" i="1"/>
  <c r="J615" i="1"/>
  <c r="I615" i="1"/>
  <c r="H615" i="1"/>
  <c r="G615" i="1"/>
  <c r="D615" i="1"/>
  <c r="C615" i="1"/>
  <c r="B615" i="1"/>
  <c r="AY614" i="1"/>
  <c r="AX614" i="1"/>
  <c r="AW614" i="1"/>
  <c r="AV614" i="1"/>
  <c r="AU614" i="1"/>
  <c r="AT614" i="1"/>
  <c r="AS614" i="1"/>
  <c r="AR614" i="1"/>
  <c r="AQ614" i="1"/>
  <c r="AP614" i="1"/>
  <c r="AO614" i="1"/>
  <c r="AN614" i="1"/>
  <c r="AM614" i="1"/>
  <c r="AL614" i="1"/>
  <c r="AK614" i="1"/>
  <c r="AJ614" i="1"/>
  <c r="AI614" i="1"/>
  <c r="AH614" i="1"/>
  <c r="AG614" i="1"/>
  <c r="AF614" i="1"/>
  <c r="AE614" i="1"/>
  <c r="AD614" i="1"/>
  <c r="AC614" i="1"/>
  <c r="AB614" i="1"/>
  <c r="AA614" i="1"/>
  <c r="Z614" i="1"/>
  <c r="Y614" i="1"/>
  <c r="X614" i="1"/>
  <c r="W614" i="1"/>
  <c r="V614" i="1"/>
  <c r="U614" i="1"/>
  <c r="T614" i="1"/>
  <c r="S614" i="1"/>
  <c r="R614" i="1"/>
  <c r="Q614" i="1"/>
  <c r="P614" i="1"/>
  <c r="O614" i="1"/>
  <c r="N614" i="1"/>
  <c r="M614" i="1"/>
  <c r="L614" i="1"/>
  <c r="K614" i="1"/>
  <c r="J614" i="1"/>
  <c r="I614" i="1"/>
  <c r="H614" i="1"/>
  <c r="G614" i="1"/>
  <c r="D614" i="1"/>
  <c r="C614" i="1"/>
  <c r="B614" i="1"/>
  <c r="AY613" i="1"/>
  <c r="AX613" i="1"/>
  <c r="AW613" i="1"/>
  <c r="AV613" i="1"/>
  <c r="AU613" i="1"/>
  <c r="AT613" i="1"/>
  <c r="AS613" i="1"/>
  <c r="AR613" i="1"/>
  <c r="AQ613" i="1"/>
  <c r="AP613" i="1"/>
  <c r="AO613" i="1"/>
  <c r="AN613" i="1"/>
  <c r="AM613" i="1"/>
  <c r="AL613" i="1"/>
  <c r="AK613" i="1"/>
  <c r="AJ613" i="1"/>
  <c r="AI613" i="1"/>
  <c r="AH613" i="1"/>
  <c r="AG613" i="1"/>
  <c r="AF613" i="1"/>
  <c r="AE613" i="1"/>
  <c r="AD613" i="1"/>
  <c r="AC613" i="1"/>
  <c r="AB613" i="1"/>
  <c r="AA613" i="1"/>
  <c r="Z613" i="1"/>
  <c r="Y613" i="1"/>
  <c r="X613" i="1"/>
  <c r="W613" i="1"/>
  <c r="V613" i="1"/>
  <c r="U613" i="1"/>
  <c r="T613" i="1"/>
  <c r="S613" i="1"/>
  <c r="R613" i="1"/>
  <c r="Q613" i="1"/>
  <c r="P613" i="1"/>
  <c r="O613" i="1"/>
  <c r="N613" i="1"/>
  <c r="M613" i="1"/>
  <c r="L613" i="1"/>
  <c r="K613" i="1"/>
  <c r="J613" i="1"/>
  <c r="I613" i="1"/>
  <c r="H613" i="1"/>
  <c r="G613" i="1"/>
  <c r="D613" i="1"/>
  <c r="C613" i="1"/>
  <c r="B613" i="1"/>
  <c r="AY612" i="1"/>
  <c r="AX612" i="1"/>
  <c r="AW612" i="1"/>
  <c r="AV612" i="1"/>
  <c r="AU612" i="1"/>
  <c r="AT612" i="1"/>
  <c r="AS612" i="1"/>
  <c r="AR612" i="1"/>
  <c r="AQ612" i="1"/>
  <c r="AP612" i="1"/>
  <c r="AO612" i="1"/>
  <c r="AN612" i="1"/>
  <c r="AM612" i="1"/>
  <c r="AL612" i="1"/>
  <c r="AK612" i="1"/>
  <c r="AJ612" i="1"/>
  <c r="AI612" i="1"/>
  <c r="AH612" i="1"/>
  <c r="AG612" i="1"/>
  <c r="AF612" i="1"/>
  <c r="AE612" i="1"/>
  <c r="AD612" i="1"/>
  <c r="AC612" i="1"/>
  <c r="AB612" i="1"/>
  <c r="AA612" i="1"/>
  <c r="Z612" i="1"/>
  <c r="Y612" i="1"/>
  <c r="X612" i="1"/>
  <c r="W612" i="1"/>
  <c r="V612" i="1"/>
  <c r="U612" i="1"/>
  <c r="T612" i="1"/>
  <c r="S612" i="1"/>
  <c r="R612" i="1"/>
  <c r="Q612" i="1"/>
  <c r="P612" i="1"/>
  <c r="O612" i="1"/>
  <c r="N612" i="1"/>
  <c r="M612" i="1"/>
  <c r="L612" i="1"/>
  <c r="K612" i="1"/>
  <c r="J612" i="1"/>
  <c r="I612" i="1"/>
  <c r="H612" i="1"/>
  <c r="G612" i="1"/>
  <c r="D612" i="1"/>
  <c r="C612" i="1"/>
  <c r="B612" i="1"/>
  <c r="AY611" i="1"/>
  <c r="AX611" i="1"/>
  <c r="AW611" i="1"/>
  <c r="AV611" i="1"/>
  <c r="AU611" i="1"/>
  <c r="AT611" i="1"/>
  <c r="AS611" i="1"/>
  <c r="AR611" i="1"/>
  <c r="AQ611" i="1"/>
  <c r="AP611" i="1"/>
  <c r="AO611" i="1"/>
  <c r="AN611" i="1"/>
  <c r="AM611" i="1"/>
  <c r="AL611" i="1"/>
  <c r="AK611" i="1"/>
  <c r="AJ611" i="1"/>
  <c r="AI611" i="1"/>
  <c r="AH611" i="1"/>
  <c r="AG611" i="1"/>
  <c r="AF611" i="1"/>
  <c r="AE611" i="1"/>
  <c r="AD611" i="1"/>
  <c r="AC611" i="1"/>
  <c r="AB611" i="1"/>
  <c r="AA611" i="1"/>
  <c r="Z611" i="1"/>
  <c r="Y611" i="1"/>
  <c r="X611" i="1"/>
  <c r="W611" i="1"/>
  <c r="V611" i="1"/>
  <c r="U611" i="1"/>
  <c r="T611" i="1"/>
  <c r="S611" i="1"/>
  <c r="R611" i="1"/>
  <c r="Q611" i="1"/>
  <c r="P611" i="1"/>
  <c r="O611" i="1"/>
  <c r="N611" i="1"/>
  <c r="M611" i="1"/>
  <c r="L611" i="1"/>
  <c r="K611" i="1"/>
  <c r="J611" i="1"/>
  <c r="I611" i="1"/>
  <c r="H611" i="1"/>
  <c r="G611" i="1"/>
  <c r="D611" i="1"/>
  <c r="C611" i="1"/>
  <c r="B611" i="1"/>
  <c r="AY610" i="1"/>
  <c r="AX610" i="1"/>
  <c r="AW610" i="1"/>
  <c r="AW623" i="1" s="1"/>
  <c r="AV610" i="1"/>
  <c r="AU610" i="1"/>
  <c r="AT610" i="1"/>
  <c r="AS610" i="1"/>
  <c r="AS623" i="1" s="1"/>
  <c r="AR610" i="1"/>
  <c r="AQ610" i="1"/>
  <c r="AP610" i="1"/>
  <c r="AO610" i="1"/>
  <c r="AO623" i="1" s="1"/>
  <c r="AN610" i="1"/>
  <c r="AM610" i="1"/>
  <c r="AL610" i="1"/>
  <c r="AK610" i="1"/>
  <c r="AK623" i="1" s="1"/>
  <c r="AJ610" i="1"/>
  <c r="AI610" i="1"/>
  <c r="AH610" i="1"/>
  <c r="AG610" i="1"/>
  <c r="AG623" i="1" s="1"/>
  <c r="AF610" i="1"/>
  <c r="AE610" i="1"/>
  <c r="AD610" i="1"/>
  <c r="AC610" i="1"/>
  <c r="AC623" i="1" s="1"/>
  <c r="AB610" i="1"/>
  <c r="AA610" i="1"/>
  <c r="Z610" i="1"/>
  <c r="Y610" i="1"/>
  <c r="Y623" i="1" s="1"/>
  <c r="X610" i="1"/>
  <c r="W610" i="1"/>
  <c r="V610" i="1"/>
  <c r="U610" i="1"/>
  <c r="U623" i="1" s="1"/>
  <c r="T610" i="1"/>
  <c r="S610" i="1"/>
  <c r="R610" i="1"/>
  <c r="Q610" i="1"/>
  <c r="Q623" i="1" s="1"/>
  <c r="P610" i="1"/>
  <c r="O610" i="1"/>
  <c r="N610" i="1"/>
  <c r="M610" i="1"/>
  <c r="M623" i="1" s="1"/>
  <c r="L610" i="1"/>
  <c r="K610" i="1"/>
  <c r="J610" i="1"/>
  <c r="I610" i="1"/>
  <c r="I623" i="1" s="1"/>
  <c r="H610" i="1"/>
  <c r="G610" i="1"/>
  <c r="D610" i="1"/>
  <c r="C610" i="1"/>
  <c r="B610" i="1"/>
  <c r="AY601" i="1"/>
  <c r="AX601" i="1"/>
  <c r="AW601" i="1"/>
  <c r="AV601" i="1"/>
  <c r="AU601" i="1"/>
  <c r="AT601" i="1"/>
  <c r="AS601" i="1"/>
  <c r="AR601" i="1"/>
  <c r="AQ601" i="1"/>
  <c r="AP601" i="1"/>
  <c r="AO601" i="1"/>
  <c r="AN601" i="1"/>
  <c r="AM601" i="1"/>
  <c r="AL601" i="1"/>
  <c r="AK601" i="1"/>
  <c r="AJ601" i="1"/>
  <c r="AI601" i="1"/>
  <c r="AH601" i="1"/>
  <c r="AG601" i="1"/>
  <c r="AF601" i="1"/>
  <c r="AE601" i="1"/>
  <c r="AD601" i="1"/>
  <c r="AC601" i="1"/>
  <c r="AB601" i="1"/>
  <c r="AA601" i="1"/>
  <c r="Z601" i="1"/>
  <c r="Y601" i="1"/>
  <c r="X601" i="1"/>
  <c r="W601" i="1"/>
  <c r="V601" i="1"/>
  <c r="U601" i="1"/>
  <c r="T601" i="1"/>
  <c r="S601" i="1"/>
  <c r="R601" i="1"/>
  <c r="Q601" i="1"/>
  <c r="P601" i="1"/>
  <c r="O601" i="1"/>
  <c r="N601" i="1"/>
  <c r="M601" i="1"/>
  <c r="L601" i="1"/>
  <c r="K601" i="1"/>
  <c r="J601" i="1"/>
  <c r="I601" i="1"/>
  <c r="H601" i="1"/>
  <c r="G601" i="1"/>
  <c r="D601" i="1"/>
  <c r="C601" i="1"/>
  <c r="B601" i="1"/>
  <c r="AY600" i="1"/>
  <c r="AX600" i="1"/>
  <c r="AW600" i="1"/>
  <c r="AV600" i="1"/>
  <c r="AU600" i="1"/>
  <c r="AT600" i="1"/>
  <c r="AS600" i="1"/>
  <c r="AR600" i="1"/>
  <c r="AQ600" i="1"/>
  <c r="AP600" i="1"/>
  <c r="AO600" i="1"/>
  <c r="AN600" i="1"/>
  <c r="AM600" i="1"/>
  <c r="AL600" i="1"/>
  <c r="AK600" i="1"/>
  <c r="AJ600" i="1"/>
  <c r="AI600" i="1"/>
  <c r="AH600" i="1"/>
  <c r="AG600" i="1"/>
  <c r="AF600" i="1"/>
  <c r="AE600" i="1"/>
  <c r="AD600" i="1"/>
  <c r="AC600" i="1"/>
  <c r="AB600" i="1"/>
  <c r="AA600" i="1"/>
  <c r="Z600" i="1"/>
  <c r="Y600" i="1"/>
  <c r="X600" i="1"/>
  <c r="W600" i="1"/>
  <c r="V600" i="1"/>
  <c r="U600" i="1"/>
  <c r="T600" i="1"/>
  <c r="S600" i="1"/>
  <c r="R600" i="1"/>
  <c r="Q600" i="1"/>
  <c r="P600" i="1"/>
  <c r="O600" i="1"/>
  <c r="N600" i="1"/>
  <c r="M600" i="1"/>
  <c r="L600" i="1"/>
  <c r="K600" i="1"/>
  <c r="J600" i="1"/>
  <c r="I600" i="1"/>
  <c r="H600" i="1"/>
  <c r="G600" i="1"/>
  <c r="D600" i="1"/>
  <c r="C600" i="1"/>
  <c r="B600" i="1"/>
  <c r="AY599" i="1"/>
  <c r="AX599" i="1"/>
  <c r="AW599" i="1"/>
  <c r="AV599" i="1"/>
  <c r="AU599" i="1"/>
  <c r="AT599" i="1"/>
  <c r="AS599" i="1"/>
  <c r="AR599" i="1"/>
  <c r="AQ599" i="1"/>
  <c r="AP599" i="1"/>
  <c r="AO599" i="1"/>
  <c r="AN599" i="1"/>
  <c r="AM599" i="1"/>
  <c r="AL599" i="1"/>
  <c r="AK599" i="1"/>
  <c r="AJ599" i="1"/>
  <c r="AI599" i="1"/>
  <c r="AH599" i="1"/>
  <c r="AG599" i="1"/>
  <c r="AF599" i="1"/>
  <c r="AE599" i="1"/>
  <c r="AD599" i="1"/>
  <c r="AC599" i="1"/>
  <c r="AB599" i="1"/>
  <c r="AA599" i="1"/>
  <c r="Z599" i="1"/>
  <c r="Y599" i="1"/>
  <c r="X599" i="1"/>
  <c r="W599" i="1"/>
  <c r="V599" i="1"/>
  <c r="U599" i="1"/>
  <c r="T599" i="1"/>
  <c r="S599" i="1"/>
  <c r="R599" i="1"/>
  <c r="Q599" i="1"/>
  <c r="P599" i="1"/>
  <c r="O599" i="1"/>
  <c r="N599" i="1"/>
  <c r="M599" i="1"/>
  <c r="L599" i="1"/>
  <c r="K599" i="1"/>
  <c r="J599" i="1"/>
  <c r="I599" i="1"/>
  <c r="H599" i="1"/>
  <c r="G599" i="1"/>
  <c r="D599" i="1"/>
  <c r="C599" i="1"/>
  <c r="B599" i="1"/>
  <c r="AY598" i="1"/>
  <c r="AX598" i="1"/>
  <c r="AW598" i="1"/>
  <c r="AV598" i="1"/>
  <c r="AU598" i="1"/>
  <c r="AT598" i="1"/>
  <c r="AS598" i="1"/>
  <c r="AR598" i="1"/>
  <c r="AQ598" i="1"/>
  <c r="AP598" i="1"/>
  <c r="AO598" i="1"/>
  <c r="AN598" i="1"/>
  <c r="AM598" i="1"/>
  <c r="AL598" i="1"/>
  <c r="AK598" i="1"/>
  <c r="AJ598" i="1"/>
  <c r="AI598" i="1"/>
  <c r="AH598" i="1"/>
  <c r="AG598" i="1"/>
  <c r="AF598" i="1"/>
  <c r="AE598" i="1"/>
  <c r="AD598" i="1"/>
  <c r="AC598" i="1"/>
  <c r="AB598" i="1"/>
  <c r="AA598" i="1"/>
  <c r="Z598" i="1"/>
  <c r="Y598" i="1"/>
  <c r="X598" i="1"/>
  <c r="W598" i="1"/>
  <c r="V598" i="1"/>
  <c r="U598" i="1"/>
  <c r="T598" i="1"/>
  <c r="S598" i="1"/>
  <c r="R598" i="1"/>
  <c r="Q598" i="1"/>
  <c r="P598" i="1"/>
  <c r="O598" i="1"/>
  <c r="N598" i="1"/>
  <c r="M598" i="1"/>
  <c r="L598" i="1"/>
  <c r="K598" i="1"/>
  <c r="J598" i="1"/>
  <c r="I598" i="1"/>
  <c r="H598" i="1"/>
  <c r="G598" i="1"/>
  <c r="D598" i="1"/>
  <c r="C598" i="1"/>
  <c r="B598" i="1"/>
  <c r="AY597" i="1"/>
  <c r="AX597" i="1"/>
  <c r="AW597" i="1"/>
  <c r="AV597" i="1"/>
  <c r="AU597" i="1"/>
  <c r="AT597" i="1"/>
  <c r="AS597" i="1"/>
  <c r="AR597" i="1"/>
  <c r="AQ597" i="1"/>
  <c r="AP597" i="1"/>
  <c r="AO597" i="1"/>
  <c r="AN597" i="1"/>
  <c r="AM597" i="1"/>
  <c r="AL597" i="1"/>
  <c r="AK597" i="1"/>
  <c r="AJ597" i="1"/>
  <c r="AI597" i="1"/>
  <c r="AH597" i="1"/>
  <c r="AG597" i="1"/>
  <c r="AF597" i="1"/>
  <c r="AE597" i="1"/>
  <c r="AD597" i="1"/>
  <c r="AC597" i="1"/>
  <c r="AB597" i="1"/>
  <c r="AA597" i="1"/>
  <c r="Z597" i="1"/>
  <c r="Y597" i="1"/>
  <c r="X597" i="1"/>
  <c r="W597" i="1"/>
  <c r="V597" i="1"/>
  <c r="U597" i="1"/>
  <c r="T597" i="1"/>
  <c r="S597" i="1"/>
  <c r="R597" i="1"/>
  <c r="Q597" i="1"/>
  <c r="P597" i="1"/>
  <c r="O597" i="1"/>
  <c r="N597" i="1"/>
  <c r="M597" i="1"/>
  <c r="L597" i="1"/>
  <c r="K597" i="1"/>
  <c r="J597" i="1"/>
  <c r="I597" i="1"/>
  <c r="H597" i="1"/>
  <c r="G597" i="1"/>
  <c r="D597" i="1"/>
  <c r="C597" i="1"/>
  <c r="B597" i="1"/>
  <c r="AY596" i="1"/>
  <c r="AY605" i="1" s="1"/>
  <c r="AX596" i="1"/>
  <c r="AX606" i="1" s="1"/>
  <c r="AW596" i="1"/>
  <c r="AW607" i="1" s="1"/>
  <c r="AV596" i="1"/>
  <c r="AV604" i="1" s="1"/>
  <c r="AU596" i="1"/>
  <c r="AU605" i="1" s="1"/>
  <c r="AT596" i="1"/>
  <c r="AT606" i="1" s="1"/>
  <c r="AS596" i="1"/>
  <c r="AS607" i="1" s="1"/>
  <c r="AR596" i="1"/>
  <c r="AR604" i="1" s="1"/>
  <c r="AQ596" i="1"/>
  <c r="AQ605" i="1" s="1"/>
  <c r="AP596" i="1"/>
  <c r="AP606" i="1" s="1"/>
  <c r="AO596" i="1"/>
  <c r="AO607" i="1" s="1"/>
  <c r="AN596" i="1"/>
  <c r="AN604" i="1" s="1"/>
  <c r="AM596" i="1"/>
  <c r="AM605" i="1" s="1"/>
  <c r="AL596" i="1"/>
  <c r="AL606" i="1" s="1"/>
  <c r="AK596" i="1"/>
  <c r="AK607" i="1" s="1"/>
  <c r="AJ596" i="1"/>
  <c r="AJ604" i="1" s="1"/>
  <c r="AI596" i="1"/>
  <c r="AH596" i="1"/>
  <c r="AH606" i="1" s="1"/>
  <c r="AG596" i="1"/>
  <c r="AG607" i="1" s="1"/>
  <c r="AF596" i="1"/>
  <c r="AF604" i="1" s="1"/>
  <c r="AE596" i="1"/>
  <c r="AE605" i="1" s="1"/>
  <c r="AD596" i="1"/>
  <c r="AD606" i="1" s="1"/>
  <c r="AC596" i="1"/>
  <c r="AC607" i="1" s="1"/>
  <c r="AB596" i="1"/>
  <c r="AB604" i="1" s="1"/>
  <c r="AA596" i="1"/>
  <c r="AA605" i="1" s="1"/>
  <c r="Z596" i="1"/>
  <c r="Z606" i="1" s="1"/>
  <c r="Y596" i="1"/>
  <c r="Y607" i="1" s="1"/>
  <c r="X596" i="1"/>
  <c r="X606" i="1" s="1"/>
  <c r="W596" i="1"/>
  <c r="W605" i="1" s="1"/>
  <c r="V596" i="1"/>
  <c r="V606" i="1" s="1"/>
  <c r="U596" i="1"/>
  <c r="U607" i="1" s="1"/>
  <c r="T596" i="1"/>
  <c r="T604" i="1" s="1"/>
  <c r="S596" i="1"/>
  <c r="S605" i="1" s="1"/>
  <c r="R596" i="1"/>
  <c r="R606" i="1" s="1"/>
  <c r="Q596" i="1"/>
  <c r="Q607" i="1" s="1"/>
  <c r="P596" i="1"/>
  <c r="P607" i="1" s="1"/>
  <c r="O596" i="1"/>
  <c r="O605" i="1" s="1"/>
  <c r="N596" i="1"/>
  <c r="N606" i="1" s="1"/>
  <c r="M596" i="1"/>
  <c r="M607" i="1" s="1"/>
  <c r="L596" i="1"/>
  <c r="L604" i="1" s="1"/>
  <c r="K596" i="1"/>
  <c r="K605" i="1" s="1"/>
  <c r="J596" i="1"/>
  <c r="J606" i="1" s="1"/>
  <c r="I596" i="1"/>
  <c r="I607" i="1" s="1"/>
  <c r="H596" i="1"/>
  <c r="H606" i="1" s="1"/>
  <c r="G596" i="1"/>
  <c r="G605" i="1" s="1"/>
  <c r="D596" i="1"/>
  <c r="C596" i="1"/>
  <c r="B596" i="1"/>
  <c r="AY587" i="1"/>
  <c r="AX587" i="1"/>
  <c r="AW587" i="1"/>
  <c r="AV587" i="1"/>
  <c r="AU587" i="1"/>
  <c r="AT587" i="1"/>
  <c r="AS587" i="1"/>
  <c r="AR587" i="1"/>
  <c r="AQ587" i="1"/>
  <c r="AP587" i="1"/>
  <c r="AO587" i="1"/>
  <c r="AN587" i="1"/>
  <c r="AM587" i="1"/>
  <c r="AL587" i="1"/>
  <c r="AK587" i="1"/>
  <c r="AJ587" i="1"/>
  <c r="AI587" i="1"/>
  <c r="AH587" i="1"/>
  <c r="AG587" i="1"/>
  <c r="AF587" i="1"/>
  <c r="AE587" i="1"/>
  <c r="AD587" i="1"/>
  <c r="AC587" i="1"/>
  <c r="AB587" i="1"/>
  <c r="AA587" i="1"/>
  <c r="Z587" i="1"/>
  <c r="Y587" i="1"/>
  <c r="X587" i="1"/>
  <c r="W587" i="1"/>
  <c r="V587" i="1"/>
  <c r="U587" i="1"/>
  <c r="T587" i="1"/>
  <c r="S587" i="1"/>
  <c r="R587" i="1"/>
  <c r="Q587" i="1"/>
  <c r="P587" i="1"/>
  <c r="O587" i="1"/>
  <c r="N587" i="1"/>
  <c r="M587" i="1"/>
  <c r="L587" i="1"/>
  <c r="K587" i="1"/>
  <c r="J587" i="1"/>
  <c r="I587" i="1"/>
  <c r="H587" i="1"/>
  <c r="G587" i="1"/>
  <c r="D587" i="1"/>
  <c r="C587" i="1"/>
  <c r="B587" i="1"/>
  <c r="AY586" i="1"/>
  <c r="AX586" i="1"/>
  <c r="AW586" i="1"/>
  <c r="AV586" i="1"/>
  <c r="AU586" i="1"/>
  <c r="AT586" i="1"/>
  <c r="AS586" i="1"/>
  <c r="AR586" i="1"/>
  <c r="AQ586" i="1"/>
  <c r="AP586" i="1"/>
  <c r="AO586" i="1"/>
  <c r="AN586" i="1"/>
  <c r="AM586" i="1"/>
  <c r="AL586" i="1"/>
  <c r="AK586" i="1"/>
  <c r="AJ586" i="1"/>
  <c r="AI586" i="1"/>
  <c r="AH586" i="1"/>
  <c r="AG586" i="1"/>
  <c r="AF586" i="1"/>
  <c r="AE586" i="1"/>
  <c r="AD586" i="1"/>
  <c r="AC586" i="1"/>
  <c r="AB586" i="1"/>
  <c r="AA586" i="1"/>
  <c r="Z586" i="1"/>
  <c r="Y586" i="1"/>
  <c r="X586" i="1"/>
  <c r="W586" i="1"/>
  <c r="V586" i="1"/>
  <c r="U586" i="1"/>
  <c r="T586" i="1"/>
  <c r="S586" i="1"/>
  <c r="R586" i="1"/>
  <c r="Q586" i="1"/>
  <c r="P586" i="1"/>
  <c r="O586" i="1"/>
  <c r="N586" i="1"/>
  <c r="M586" i="1"/>
  <c r="L586" i="1"/>
  <c r="K586" i="1"/>
  <c r="J586" i="1"/>
  <c r="I586" i="1"/>
  <c r="H586" i="1"/>
  <c r="G586" i="1"/>
  <c r="D586" i="1"/>
  <c r="C586" i="1"/>
  <c r="B586" i="1"/>
  <c r="AY585" i="1"/>
  <c r="AX585" i="1"/>
  <c r="AW585" i="1"/>
  <c r="AV585" i="1"/>
  <c r="AU585" i="1"/>
  <c r="AT585" i="1"/>
  <c r="AS585" i="1"/>
  <c r="AR585" i="1"/>
  <c r="AQ585" i="1"/>
  <c r="AP585" i="1"/>
  <c r="AO585" i="1"/>
  <c r="AN585" i="1"/>
  <c r="AM585" i="1"/>
  <c r="AL585" i="1"/>
  <c r="AK585" i="1"/>
  <c r="AJ585" i="1"/>
  <c r="AI585" i="1"/>
  <c r="AH585" i="1"/>
  <c r="AG585" i="1"/>
  <c r="AF585" i="1"/>
  <c r="AE585" i="1"/>
  <c r="AD585" i="1"/>
  <c r="AC585" i="1"/>
  <c r="AB585" i="1"/>
  <c r="AA585" i="1"/>
  <c r="Z585" i="1"/>
  <c r="Y585" i="1"/>
  <c r="X585" i="1"/>
  <c r="W585" i="1"/>
  <c r="V585" i="1"/>
  <c r="U585" i="1"/>
  <c r="T585" i="1"/>
  <c r="S585" i="1"/>
  <c r="R585" i="1"/>
  <c r="Q585" i="1"/>
  <c r="P585" i="1"/>
  <c r="O585" i="1"/>
  <c r="N585" i="1"/>
  <c r="M585" i="1"/>
  <c r="L585" i="1"/>
  <c r="K585" i="1"/>
  <c r="J585" i="1"/>
  <c r="I585" i="1"/>
  <c r="H585" i="1"/>
  <c r="G585" i="1"/>
  <c r="D585" i="1"/>
  <c r="C585" i="1"/>
  <c r="B585" i="1"/>
  <c r="AY584" i="1"/>
  <c r="AX584" i="1"/>
  <c r="AW584" i="1"/>
  <c r="AV584" i="1"/>
  <c r="AU584" i="1"/>
  <c r="AT584" i="1"/>
  <c r="AS584" i="1"/>
  <c r="AR584" i="1"/>
  <c r="AQ584" i="1"/>
  <c r="AP584" i="1"/>
  <c r="AO584" i="1"/>
  <c r="AN584" i="1"/>
  <c r="AM584" i="1"/>
  <c r="AL584" i="1"/>
  <c r="AK584" i="1"/>
  <c r="AJ584" i="1"/>
  <c r="AI584" i="1"/>
  <c r="AH584" i="1"/>
  <c r="AG584" i="1"/>
  <c r="AF584" i="1"/>
  <c r="AE584" i="1"/>
  <c r="AD584" i="1"/>
  <c r="AC584" i="1"/>
  <c r="AB584" i="1"/>
  <c r="AA584" i="1"/>
  <c r="Z584" i="1"/>
  <c r="Y584" i="1"/>
  <c r="X584" i="1"/>
  <c r="W584" i="1"/>
  <c r="V584" i="1"/>
  <c r="U584" i="1"/>
  <c r="T584" i="1"/>
  <c r="S584" i="1"/>
  <c r="R584" i="1"/>
  <c r="Q584" i="1"/>
  <c r="P584" i="1"/>
  <c r="O584" i="1"/>
  <c r="N584" i="1"/>
  <c r="M584" i="1"/>
  <c r="L584" i="1"/>
  <c r="K584" i="1"/>
  <c r="J584" i="1"/>
  <c r="I584" i="1"/>
  <c r="H584" i="1"/>
  <c r="G584" i="1"/>
  <c r="D584" i="1"/>
  <c r="C584" i="1"/>
  <c r="B584" i="1"/>
  <c r="AY583" i="1"/>
  <c r="AX583" i="1"/>
  <c r="AW583" i="1"/>
  <c r="AV583" i="1"/>
  <c r="AU583" i="1"/>
  <c r="AT583" i="1"/>
  <c r="AS583" i="1"/>
  <c r="AR583" i="1"/>
  <c r="AQ583" i="1"/>
  <c r="AP583" i="1"/>
  <c r="AO583" i="1"/>
  <c r="AN583" i="1"/>
  <c r="AM583" i="1"/>
  <c r="AL583" i="1"/>
  <c r="AK583" i="1"/>
  <c r="AJ583" i="1"/>
  <c r="AI583" i="1"/>
  <c r="AH583" i="1"/>
  <c r="AG583" i="1"/>
  <c r="AF583" i="1"/>
  <c r="AE583" i="1"/>
  <c r="AD583" i="1"/>
  <c r="AC583" i="1"/>
  <c r="AB583" i="1"/>
  <c r="AA583" i="1"/>
  <c r="Z583" i="1"/>
  <c r="Y583" i="1"/>
  <c r="X583" i="1"/>
  <c r="W583" i="1"/>
  <c r="V583" i="1"/>
  <c r="U583" i="1"/>
  <c r="T583" i="1"/>
  <c r="S583" i="1"/>
  <c r="R583" i="1"/>
  <c r="Q583" i="1"/>
  <c r="P583" i="1"/>
  <c r="O583" i="1"/>
  <c r="N583" i="1"/>
  <c r="M583" i="1"/>
  <c r="L583" i="1"/>
  <c r="K583" i="1"/>
  <c r="J583" i="1"/>
  <c r="I583" i="1"/>
  <c r="H583" i="1"/>
  <c r="G583" i="1"/>
  <c r="D583" i="1"/>
  <c r="C583" i="1"/>
  <c r="B583" i="1"/>
  <c r="AY582" i="1"/>
  <c r="AX582" i="1"/>
  <c r="AW582" i="1"/>
  <c r="AV582" i="1"/>
  <c r="AU582" i="1"/>
  <c r="AT582" i="1"/>
  <c r="AS582" i="1"/>
  <c r="AR582" i="1"/>
  <c r="AQ582" i="1"/>
  <c r="AP582" i="1"/>
  <c r="AO582" i="1"/>
  <c r="AN582" i="1"/>
  <c r="AM582" i="1"/>
  <c r="AL582" i="1"/>
  <c r="AK582" i="1"/>
  <c r="AJ582" i="1"/>
  <c r="AI582" i="1"/>
  <c r="AH582" i="1"/>
  <c r="AG582" i="1"/>
  <c r="AF582" i="1"/>
  <c r="AE582" i="1"/>
  <c r="AD582" i="1"/>
  <c r="AC582" i="1"/>
  <c r="AB582" i="1"/>
  <c r="AA582" i="1"/>
  <c r="Z582" i="1"/>
  <c r="Y582" i="1"/>
  <c r="X582" i="1"/>
  <c r="W582" i="1"/>
  <c r="V582" i="1"/>
  <c r="U582" i="1"/>
  <c r="T582" i="1"/>
  <c r="S582" i="1"/>
  <c r="R582" i="1"/>
  <c r="Q582" i="1"/>
  <c r="P582" i="1"/>
  <c r="O582" i="1"/>
  <c r="N582" i="1"/>
  <c r="M582" i="1"/>
  <c r="L582" i="1"/>
  <c r="K582" i="1"/>
  <c r="J582" i="1"/>
  <c r="I582" i="1"/>
  <c r="H582" i="1"/>
  <c r="G582" i="1"/>
  <c r="D582" i="1"/>
  <c r="C582" i="1"/>
  <c r="B582" i="1"/>
  <c r="AY581" i="1"/>
  <c r="AX581" i="1"/>
  <c r="AW581" i="1"/>
  <c r="AV581" i="1"/>
  <c r="AU581" i="1"/>
  <c r="AT581" i="1"/>
  <c r="AS581" i="1"/>
  <c r="AR581" i="1"/>
  <c r="AQ581" i="1"/>
  <c r="AP581" i="1"/>
  <c r="AO581" i="1"/>
  <c r="AN581" i="1"/>
  <c r="AM581" i="1"/>
  <c r="AL581" i="1"/>
  <c r="AK581" i="1"/>
  <c r="AJ581" i="1"/>
  <c r="AI581" i="1"/>
  <c r="AH581" i="1"/>
  <c r="AG581" i="1"/>
  <c r="AF581" i="1"/>
  <c r="AE581" i="1"/>
  <c r="AD581" i="1"/>
  <c r="AC581" i="1"/>
  <c r="AB581" i="1"/>
  <c r="AA581" i="1"/>
  <c r="Z581" i="1"/>
  <c r="Y581" i="1"/>
  <c r="X581" i="1"/>
  <c r="W581" i="1"/>
  <c r="V581" i="1"/>
  <c r="U581" i="1"/>
  <c r="T581" i="1"/>
  <c r="S581" i="1"/>
  <c r="R581" i="1"/>
  <c r="Q581" i="1"/>
  <c r="P581" i="1"/>
  <c r="O581" i="1"/>
  <c r="N581" i="1"/>
  <c r="M581" i="1"/>
  <c r="L581" i="1"/>
  <c r="K581" i="1"/>
  <c r="J581" i="1"/>
  <c r="I581" i="1"/>
  <c r="H581" i="1"/>
  <c r="G581" i="1"/>
  <c r="D581" i="1"/>
  <c r="C581" i="1"/>
  <c r="B581" i="1"/>
  <c r="AY580" i="1"/>
  <c r="AX580" i="1"/>
  <c r="AW580" i="1"/>
  <c r="AV580" i="1"/>
  <c r="AU580" i="1"/>
  <c r="AT580" i="1"/>
  <c r="AS580" i="1"/>
  <c r="AR580" i="1"/>
  <c r="AQ580" i="1"/>
  <c r="AP580" i="1"/>
  <c r="AO580" i="1"/>
  <c r="AN580" i="1"/>
  <c r="AM580" i="1"/>
  <c r="AL580" i="1"/>
  <c r="AK580" i="1"/>
  <c r="AJ580" i="1"/>
  <c r="AI580" i="1"/>
  <c r="AH580" i="1"/>
  <c r="AG580" i="1"/>
  <c r="AF580" i="1"/>
  <c r="AE580" i="1"/>
  <c r="AD580" i="1"/>
  <c r="AC580" i="1"/>
  <c r="AB580" i="1"/>
  <c r="AA580" i="1"/>
  <c r="Z580" i="1"/>
  <c r="Y580" i="1"/>
  <c r="X580" i="1"/>
  <c r="W580" i="1"/>
  <c r="V580" i="1"/>
  <c r="U580" i="1"/>
  <c r="T580" i="1"/>
  <c r="S580" i="1"/>
  <c r="R580" i="1"/>
  <c r="Q580" i="1"/>
  <c r="P580" i="1"/>
  <c r="O580" i="1"/>
  <c r="N580" i="1"/>
  <c r="M580" i="1"/>
  <c r="L580" i="1"/>
  <c r="K580" i="1"/>
  <c r="J580" i="1"/>
  <c r="I580" i="1"/>
  <c r="H580" i="1"/>
  <c r="G580" i="1"/>
  <c r="D580" i="1"/>
  <c r="C580" i="1"/>
  <c r="B580" i="1"/>
  <c r="AY579" i="1"/>
  <c r="AY593" i="1" s="1"/>
  <c r="AX579" i="1"/>
  <c r="AX590" i="1" s="1"/>
  <c r="AW579" i="1"/>
  <c r="AW591" i="1" s="1"/>
  <c r="AV579" i="1"/>
  <c r="AU579" i="1"/>
  <c r="AU593" i="1" s="1"/>
  <c r="AT579" i="1"/>
  <c r="AT590" i="1" s="1"/>
  <c r="AS579" i="1"/>
  <c r="AS591" i="1" s="1"/>
  <c r="AR579" i="1"/>
  <c r="AQ579" i="1"/>
  <c r="AQ593" i="1" s="1"/>
  <c r="AP579" i="1"/>
  <c r="AP590" i="1" s="1"/>
  <c r="AO579" i="1"/>
  <c r="AO591" i="1" s="1"/>
  <c r="AN579" i="1"/>
  <c r="AM579" i="1"/>
  <c r="AM593" i="1" s="1"/>
  <c r="AL579" i="1"/>
  <c r="AK579" i="1"/>
  <c r="AK591" i="1" s="1"/>
  <c r="AJ579" i="1"/>
  <c r="AI579" i="1"/>
  <c r="AI593" i="1" s="1"/>
  <c r="AH579" i="1"/>
  <c r="AH590" i="1" s="1"/>
  <c r="AG579" i="1"/>
  <c r="AG591" i="1" s="1"/>
  <c r="AF579" i="1"/>
  <c r="AE579" i="1"/>
  <c r="AE593" i="1" s="1"/>
  <c r="AD579" i="1"/>
  <c r="AD590" i="1" s="1"/>
  <c r="AC579" i="1"/>
  <c r="AC591" i="1" s="1"/>
  <c r="AB579" i="1"/>
  <c r="AA579" i="1"/>
  <c r="AA593" i="1" s="1"/>
  <c r="Z579" i="1"/>
  <c r="Z590" i="1" s="1"/>
  <c r="Y579" i="1"/>
  <c r="Y591" i="1" s="1"/>
  <c r="X579" i="1"/>
  <c r="W579" i="1"/>
  <c r="W593" i="1" s="1"/>
  <c r="V579" i="1"/>
  <c r="V590" i="1" s="1"/>
  <c r="U579" i="1"/>
  <c r="U591" i="1" s="1"/>
  <c r="T579" i="1"/>
  <c r="S579" i="1"/>
  <c r="S593" i="1" s="1"/>
  <c r="R579" i="1"/>
  <c r="R590" i="1" s="1"/>
  <c r="Q579" i="1"/>
  <c r="Q591" i="1" s="1"/>
  <c r="P579" i="1"/>
  <c r="O579" i="1"/>
  <c r="O593" i="1" s="1"/>
  <c r="N579" i="1"/>
  <c r="N590" i="1" s="1"/>
  <c r="M579" i="1"/>
  <c r="M591" i="1" s="1"/>
  <c r="L579" i="1"/>
  <c r="K579" i="1"/>
  <c r="K593" i="1" s="1"/>
  <c r="J579" i="1"/>
  <c r="J590" i="1" s="1"/>
  <c r="I579" i="1"/>
  <c r="I591" i="1" s="1"/>
  <c r="H579" i="1"/>
  <c r="G579" i="1"/>
  <c r="G593" i="1" s="1"/>
  <c r="D579" i="1"/>
  <c r="C579" i="1"/>
  <c r="B579" i="1"/>
  <c r="AY570" i="1"/>
  <c r="AX570" i="1"/>
  <c r="AW570" i="1"/>
  <c r="AV570" i="1"/>
  <c r="AU570" i="1"/>
  <c r="AT570" i="1"/>
  <c r="AS570" i="1"/>
  <c r="AR570" i="1"/>
  <c r="AQ570" i="1"/>
  <c r="AP570" i="1"/>
  <c r="AO570" i="1"/>
  <c r="AN570" i="1"/>
  <c r="AM570" i="1"/>
  <c r="AL570" i="1"/>
  <c r="AK570" i="1"/>
  <c r="AJ570" i="1"/>
  <c r="AI570" i="1"/>
  <c r="AH570" i="1"/>
  <c r="AG570" i="1"/>
  <c r="AF570" i="1"/>
  <c r="AE570" i="1"/>
  <c r="AD570" i="1"/>
  <c r="AC570" i="1"/>
  <c r="AB570" i="1"/>
  <c r="AA570" i="1"/>
  <c r="Z570" i="1"/>
  <c r="Y570" i="1"/>
  <c r="X570" i="1"/>
  <c r="W570" i="1"/>
  <c r="V570" i="1"/>
  <c r="U570" i="1"/>
  <c r="T570" i="1"/>
  <c r="S570" i="1"/>
  <c r="R570" i="1"/>
  <c r="Q570" i="1"/>
  <c r="P570" i="1"/>
  <c r="O570" i="1"/>
  <c r="N570" i="1"/>
  <c r="M570" i="1"/>
  <c r="L570" i="1"/>
  <c r="K570" i="1"/>
  <c r="J570" i="1"/>
  <c r="I570" i="1"/>
  <c r="H570" i="1"/>
  <c r="G570" i="1"/>
  <c r="D570" i="1"/>
  <c r="C570" i="1"/>
  <c r="B570" i="1"/>
  <c r="AY569" i="1"/>
  <c r="AX569" i="1"/>
  <c r="AW569" i="1"/>
  <c r="AV569" i="1"/>
  <c r="AU569" i="1"/>
  <c r="AT569" i="1"/>
  <c r="AS569" i="1"/>
  <c r="AR569" i="1"/>
  <c r="AQ569" i="1"/>
  <c r="AP569" i="1"/>
  <c r="AO569" i="1"/>
  <c r="AN569" i="1"/>
  <c r="AM569" i="1"/>
  <c r="AL569" i="1"/>
  <c r="AK569" i="1"/>
  <c r="AJ569" i="1"/>
  <c r="AI569" i="1"/>
  <c r="AH569" i="1"/>
  <c r="AG569" i="1"/>
  <c r="AF569" i="1"/>
  <c r="AE569" i="1"/>
  <c r="AD569" i="1"/>
  <c r="AC569" i="1"/>
  <c r="AB569" i="1"/>
  <c r="AA569" i="1"/>
  <c r="Z569" i="1"/>
  <c r="Y569" i="1"/>
  <c r="X569" i="1"/>
  <c r="W569" i="1"/>
  <c r="V569" i="1"/>
  <c r="U569" i="1"/>
  <c r="T569" i="1"/>
  <c r="S569" i="1"/>
  <c r="R569" i="1"/>
  <c r="Q569" i="1"/>
  <c r="P569" i="1"/>
  <c r="O569" i="1"/>
  <c r="N569" i="1"/>
  <c r="M569" i="1"/>
  <c r="L569" i="1"/>
  <c r="K569" i="1"/>
  <c r="J569" i="1"/>
  <c r="I569" i="1"/>
  <c r="H569" i="1"/>
  <c r="G569" i="1"/>
  <c r="D569" i="1"/>
  <c r="C569" i="1"/>
  <c r="B569" i="1"/>
  <c r="AY568" i="1"/>
  <c r="AX568" i="1"/>
  <c r="AW568" i="1"/>
  <c r="AV568" i="1"/>
  <c r="AU568" i="1"/>
  <c r="AT568" i="1"/>
  <c r="AS568" i="1"/>
  <c r="AR568" i="1"/>
  <c r="AQ568" i="1"/>
  <c r="AP568" i="1"/>
  <c r="AO568" i="1"/>
  <c r="AN568" i="1"/>
  <c r="AM568" i="1"/>
  <c r="AL568" i="1"/>
  <c r="AK568" i="1"/>
  <c r="AJ568" i="1"/>
  <c r="AI568" i="1"/>
  <c r="AH568" i="1"/>
  <c r="AG568" i="1"/>
  <c r="AF568" i="1"/>
  <c r="AE568" i="1"/>
  <c r="AD568" i="1"/>
  <c r="AC568" i="1"/>
  <c r="AB568" i="1"/>
  <c r="AA568" i="1"/>
  <c r="Z568" i="1"/>
  <c r="Y568" i="1"/>
  <c r="X568" i="1"/>
  <c r="W568" i="1"/>
  <c r="V568" i="1"/>
  <c r="U568" i="1"/>
  <c r="T568" i="1"/>
  <c r="S568" i="1"/>
  <c r="R568" i="1"/>
  <c r="Q568" i="1"/>
  <c r="P568" i="1"/>
  <c r="O568" i="1"/>
  <c r="N568" i="1"/>
  <c r="M568" i="1"/>
  <c r="L568" i="1"/>
  <c r="K568" i="1"/>
  <c r="J568" i="1"/>
  <c r="I568" i="1"/>
  <c r="H568" i="1"/>
  <c r="G568" i="1"/>
  <c r="D568" i="1"/>
  <c r="C568" i="1"/>
  <c r="B568" i="1"/>
  <c r="AY567" i="1"/>
  <c r="AX567" i="1"/>
  <c r="AW567" i="1"/>
  <c r="AV567" i="1"/>
  <c r="AU567" i="1"/>
  <c r="AT567" i="1"/>
  <c r="AS567" i="1"/>
  <c r="AR567" i="1"/>
  <c r="AQ567" i="1"/>
  <c r="AP567" i="1"/>
  <c r="AO567" i="1"/>
  <c r="AN567" i="1"/>
  <c r="AM567" i="1"/>
  <c r="AL567" i="1"/>
  <c r="AK567" i="1"/>
  <c r="AJ567" i="1"/>
  <c r="AI567" i="1"/>
  <c r="AH567" i="1"/>
  <c r="AG567" i="1"/>
  <c r="AF567" i="1"/>
  <c r="AE567" i="1"/>
  <c r="AD567" i="1"/>
  <c r="AC567" i="1"/>
  <c r="AB567" i="1"/>
  <c r="AA567" i="1"/>
  <c r="Z567" i="1"/>
  <c r="Y567" i="1"/>
  <c r="X567" i="1"/>
  <c r="W567" i="1"/>
  <c r="V567" i="1"/>
  <c r="U567" i="1"/>
  <c r="T567" i="1"/>
  <c r="S567" i="1"/>
  <c r="R567" i="1"/>
  <c r="Q567" i="1"/>
  <c r="P567" i="1"/>
  <c r="O567" i="1"/>
  <c r="N567" i="1"/>
  <c r="M567" i="1"/>
  <c r="L567" i="1"/>
  <c r="K567" i="1"/>
  <c r="J567" i="1"/>
  <c r="I567" i="1"/>
  <c r="H567" i="1"/>
  <c r="G567" i="1"/>
  <c r="D567" i="1"/>
  <c r="C567" i="1"/>
  <c r="B567" i="1"/>
  <c r="AY566" i="1"/>
  <c r="AX566" i="1"/>
  <c r="AW566" i="1"/>
  <c r="AV566" i="1"/>
  <c r="AU566" i="1"/>
  <c r="AT566" i="1"/>
  <c r="AS566" i="1"/>
  <c r="AR566" i="1"/>
  <c r="AQ566" i="1"/>
  <c r="AP566" i="1"/>
  <c r="AO566" i="1"/>
  <c r="AN566" i="1"/>
  <c r="AM566" i="1"/>
  <c r="AL566" i="1"/>
  <c r="AK566" i="1"/>
  <c r="AJ566" i="1"/>
  <c r="AI566" i="1"/>
  <c r="AH566" i="1"/>
  <c r="AG566" i="1"/>
  <c r="AF566" i="1"/>
  <c r="AE566" i="1"/>
  <c r="AD566" i="1"/>
  <c r="AC566" i="1"/>
  <c r="AB566" i="1"/>
  <c r="AA566" i="1"/>
  <c r="Z566" i="1"/>
  <c r="Y566" i="1"/>
  <c r="X566" i="1"/>
  <c r="W566" i="1"/>
  <c r="V566" i="1"/>
  <c r="U566" i="1"/>
  <c r="T566" i="1"/>
  <c r="S566" i="1"/>
  <c r="R566" i="1"/>
  <c r="Q566" i="1"/>
  <c r="P566" i="1"/>
  <c r="O566" i="1"/>
  <c r="N566" i="1"/>
  <c r="M566" i="1"/>
  <c r="L566" i="1"/>
  <c r="K566" i="1"/>
  <c r="J566" i="1"/>
  <c r="I566" i="1"/>
  <c r="H566" i="1"/>
  <c r="G566" i="1"/>
  <c r="D566" i="1"/>
  <c r="C566" i="1"/>
  <c r="B566" i="1"/>
  <c r="AY565" i="1"/>
  <c r="AX565" i="1"/>
  <c r="AW565" i="1"/>
  <c r="AV565" i="1"/>
  <c r="AU565" i="1"/>
  <c r="AT565" i="1"/>
  <c r="AS565" i="1"/>
  <c r="AR565" i="1"/>
  <c r="AQ565" i="1"/>
  <c r="AP565" i="1"/>
  <c r="AO565" i="1"/>
  <c r="AN565" i="1"/>
  <c r="AM565" i="1"/>
  <c r="AL565" i="1"/>
  <c r="AK565" i="1"/>
  <c r="AJ565" i="1"/>
  <c r="AI565" i="1"/>
  <c r="AH565" i="1"/>
  <c r="AG565" i="1"/>
  <c r="AF565" i="1"/>
  <c r="AE565" i="1"/>
  <c r="AD565" i="1"/>
  <c r="AC565" i="1"/>
  <c r="AB565" i="1"/>
  <c r="AA565" i="1"/>
  <c r="Z565" i="1"/>
  <c r="Y565" i="1"/>
  <c r="X565" i="1"/>
  <c r="W565" i="1"/>
  <c r="V565" i="1"/>
  <c r="U565" i="1"/>
  <c r="T565" i="1"/>
  <c r="S565" i="1"/>
  <c r="R565" i="1"/>
  <c r="Q565" i="1"/>
  <c r="P565" i="1"/>
  <c r="O565" i="1"/>
  <c r="N565" i="1"/>
  <c r="M565" i="1"/>
  <c r="L565" i="1"/>
  <c r="K565" i="1"/>
  <c r="J565" i="1"/>
  <c r="I565" i="1"/>
  <c r="H565" i="1"/>
  <c r="G565" i="1"/>
  <c r="D565" i="1"/>
  <c r="C565" i="1"/>
  <c r="B565" i="1"/>
  <c r="AY564" i="1"/>
  <c r="AX564" i="1"/>
  <c r="AW564" i="1"/>
  <c r="AV564" i="1"/>
  <c r="AU564" i="1"/>
  <c r="AT564" i="1"/>
  <c r="AS564" i="1"/>
  <c r="AR564" i="1"/>
  <c r="AQ564" i="1"/>
  <c r="AP564" i="1"/>
  <c r="AO564" i="1"/>
  <c r="AN564" i="1"/>
  <c r="AM564" i="1"/>
  <c r="AL564" i="1"/>
  <c r="AK564" i="1"/>
  <c r="AJ564" i="1"/>
  <c r="AI564" i="1"/>
  <c r="AH564" i="1"/>
  <c r="AG564" i="1"/>
  <c r="AF564" i="1"/>
  <c r="AE564" i="1"/>
  <c r="AD564" i="1"/>
  <c r="AC564" i="1"/>
  <c r="AB564" i="1"/>
  <c r="AA564" i="1"/>
  <c r="Z564" i="1"/>
  <c r="Y564" i="1"/>
  <c r="X564" i="1"/>
  <c r="W564" i="1"/>
  <c r="V564" i="1"/>
  <c r="U564" i="1"/>
  <c r="T564" i="1"/>
  <c r="S564" i="1"/>
  <c r="R564" i="1"/>
  <c r="Q564" i="1"/>
  <c r="P564" i="1"/>
  <c r="O564" i="1"/>
  <c r="N564" i="1"/>
  <c r="M564" i="1"/>
  <c r="L564" i="1"/>
  <c r="K564" i="1"/>
  <c r="J564" i="1"/>
  <c r="I564" i="1"/>
  <c r="H564" i="1"/>
  <c r="G564" i="1"/>
  <c r="D564" i="1"/>
  <c r="C564" i="1"/>
  <c r="B564" i="1"/>
  <c r="AY563" i="1"/>
  <c r="AX563" i="1"/>
  <c r="AW563" i="1"/>
  <c r="AV563" i="1"/>
  <c r="AU563" i="1"/>
  <c r="AT563" i="1"/>
  <c r="AS563" i="1"/>
  <c r="AR563" i="1"/>
  <c r="AQ563" i="1"/>
  <c r="AP563" i="1"/>
  <c r="AO563" i="1"/>
  <c r="AN563" i="1"/>
  <c r="AM563" i="1"/>
  <c r="AL563" i="1"/>
  <c r="AK563" i="1"/>
  <c r="AJ563" i="1"/>
  <c r="AI563" i="1"/>
  <c r="AH563" i="1"/>
  <c r="AG563" i="1"/>
  <c r="AF563" i="1"/>
  <c r="AE563" i="1"/>
  <c r="AD563" i="1"/>
  <c r="AC563" i="1"/>
  <c r="AB563" i="1"/>
  <c r="AA563" i="1"/>
  <c r="Z563" i="1"/>
  <c r="Y563" i="1"/>
  <c r="X563" i="1"/>
  <c r="W563" i="1"/>
  <c r="V563" i="1"/>
  <c r="U563" i="1"/>
  <c r="T563" i="1"/>
  <c r="S563" i="1"/>
  <c r="R563" i="1"/>
  <c r="Q563" i="1"/>
  <c r="P563" i="1"/>
  <c r="O563" i="1"/>
  <c r="N563" i="1"/>
  <c r="M563" i="1"/>
  <c r="L563" i="1"/>
  <c r="K563" i="1"/>
  <c r="J563" i="1"/>
  <c r="I563" i="1"/>
  <c r="H563" i="1"/>
  <c r="G563" i="1"/>
  <c r="D563" i="1"/>
  <c r="C563" i="1"/>
  <c r="B563" i="1"/>
  <c r="AY562" i="1"/>
  <c r="AX562" i="1"/>
  <c r="AW562" i="1"/>
  <c r="AV562" i="1"/>
  <c r="AU562" i="1"/>
  <c r="AT562" i="1"/>
  <c r="AS562" i="1"/>
  <c r="AR562" i="1"/>
  <c r="AQ562" i="1"/>
  <c r="AP562" i="1"/>
  <c r="AO562" i="1"/>
  <c r="AN562" i="1"/>
  <c r="AM562" i="1"/>
  <c r="AL562" i="1"/>
  <c r="AK562" i="1"/>
  <c r="AJ562" i="1"/>
  <c r="AI562" i="1"/>
  <c r="AH562" i="1"/>
  <c r="AG562" i="1"/>
  <c r="AF562" i="1"/>
  <c r="AE562" i="1"/>
  <c r="AD562" i="1"/>
  <c r="AC562" i="1"/>
  <c r="AB562" i="1"/>
  <c r="AA562" i="1"/>
  <c r="Z562" i="1"/>
  <c r="Y562" i="1"/>
  <c r="X562" i="1"/>
  <c r="W562" i="1"/>
  <c r="V562" i="1"/>
  <c r="U562" i="1"/>
  <c r="T562" i="1"/>
  <c r="S562" i="1"/>
  <c r="R562" i="1"/>
  <c r="Q562" i="1"/>
  <c r="P562" i="1"/>
  <c r="O562" i="1"/>
  <c r="N562" i="1"/>
  <c r="M562" i="1"/>
  <c r="L562" i="1"/>
  <c r="K562" i="1"/>
  <c r="J562" i="1"/>
  <c r="I562" i="1"/>
  <c r="H562" i="1"/>
  <c r="G562" i="1"/>
  <c r="D562" i="1"/>
  <c r="C562" i="1"/>
  <c r="B562" i="1"/>
  <c r="AY561" i="1"/>
  <c r="AX561" i="1"/>
  <c r="AW561" i="1"/>
  <c r="AV561" i="1"/>
  <c r="AU561" i="1"/>
  <c r="AT561" i="1"/>
  <c r="AS561" i="1"/>
  <c r="AR561" i="1"/>
  <c r="AQ561" i="1"/>
  <c r="AP561" i="1"/>
  <c r="AO561" i="1"/>
  <c r="AN561" i="1"/>
  <c r="AM561" i="1"/>
  <c r="AL561" i="1"/>
  <c r="AK561" i="1"/>
  <c r="AJ561" i="1"/>
  <c r="AI561" i="1"/>
  <c r="AH561" i="1"/>
  <c r="AG561" i="1"/>
  <c r="AF561" i="1"/>
  <c r="AE561" i="1"/>
  <c r="AD561" i="1"/>
  <c r="AC561" i="1"/>
  <c r="AB561" i="1"/>
  <c r="AA561" i="1"/>
  <c r="Z561" i="1"/>
  <c r="Y561" i="1"/>
  <c r="X561" i="1"/>
  <c r="W561" i="1"/>
  <c r="V561" i="1"/>
  <c r="U561" i="1"/>
  <c r="T561" i="1"/>
  <c r="S561" i="1"/>
  <c r="R561" i="1"/>
  <c r="Q561" i="1"/>
  <c r="P561" i="1"/>
  <c r="O561" i="1"/>
  <c r="N561" i="1"/>
  <c r="M561" i="1"/>
  <c r="L561" i="1"/>
  <c r="K561" i="1"/>
  <c r="J561" i="1"/>
  <c r="I561" i="1"/>
  <c r="H561" i="1"/>
  <c r="G561" i="1"/>
  <c r="D561" i="1"/>
  <c r="C561" i="1"/>
  <c r="B561" i="1"/>
  <c r="AY560" i="1"/>
  <c r="AX560" i="1"/>
  <c r="AW560" i="1"/>
  <c r="AV560" i="1"/>
  <c r="AU560" i="1"/>
  <c r="AT560" i="1"/>
  <c r="AS560" i="1"/>
  <c r="AR560" i="1"/>
  <c r="AQ560" i="1"/>
  <c r="AP560" i="1"/>
  <c r="AO560" i="1"/>
  <c r="AN560" i="1"/>
  <c r="AM560" i="1"/>
  <c r="AL560" i="1"/>
  <c r="AK560" i="1"/>
  <c r="AJ560" i="1"/>
  <c r="AI560" i="1"/>
  <c r="AH560" i="1"/>
  <c r="AG560" i="1"/>
  <c r="AF560" i="1"/>
  <c r="AE560" i="1"/>
  <c r="AD560" i="1"/>
  <c r="AC560" i="1"/>
  <c r="AB560" i="1"/>
  <c r="AA560" i="1"/>
  <c r="Z560" i="1"/>
  <c r="Y560" i="1"/>
  <c r="X560" i="1"/>
  <c r="W560" i="1"/>
  <c r="V560" i="1"/>
  <c r="U560" i="1"/>
  <c r="T560" i="1"/>
  <c r="S560" i="1"/>
  <c r="R560" i="1"/>
  <c r="Q560" i="1"/>
  <c r="P560" i="1"/>
  <c r="O560" i="1"/>
  <c r="N560" i="1"/>
  <c r="M560" i="1"/>
  <c r="L560" i="1"/>
  <c r="K560" i="1"/>
  <c r="J560" i="1"/>
  <c r="I560" i="1"/>
  <c r="H560" i="1"/>
  <c r="G560" i="1"/>
  <c r="D560" i="1"/>
  <c r="C560" i="1"/>
  <c r="B560" i="1"/>
  <c r="AY559" i="1"/>
  <c r="AX559" i="1"/>
  <c r="AW559" i="1"/>
  <c r="AV559" i="1"/>
  <c r="AU559" i="1"/>
  <c r="AT559" i="1"/>
  <c r="AS559" i="1"/>
  <c r="AR559" i="1"/>
  <c r="AQ559" i="1"/>
  <c r="AP559" i="1"/>
  <c r="AO559" i="1"/>
  <c r="AN559" i="1"/>
  <c r="AM559" i="1"/>
  <c r="AL559" i="1"/>
  <c r="AK559" i="1"/>
  <c r="AJ559" i="1"/>
  <c r="AI559" i="1"/>
  <c r="AH559" i="1"/>
  <c r="AG559" i="1"/>
  <c r="AF559" i="1"/>
  <c r="AE559" i="1"/>
  <c r="AD559" i="1"/>
  <c r="AC559" i="1"/>
  <c r="AB559" i="1"/>
  <c r="AA559" i="1"/>
  <c r="Z559" i="1"/>
  <c r="Y559" i="1"/>
  <c r="X559" i="1"/>
  <c r="W559" i="1"/>
  <c r="V559" i="1"/>
  <c r="U559" i="1"/>
  <c r="T559" i="1"/>
  <c r="S559" i="1"/>
  <c r="R559" i="1"/>
  <c r="Q559" i="1"/>
  <c r="P559" i="1"/>
  <c r="O559" i="1"/>
  <c r="N559" i="1"/>
  <c r="M559" i="1"/>
  <c r="L559" i="1"/>
  <c r="K559" i="1"/>
  <c r="J559" i="1"/>
  <c r="I559" i="1"/>
  <c r="H559" i="1"/>
  <c r="G559" i="1"/>
  <c r="D559" i="1"/>
  <c r="C559" i="1"/>
  <c r="B559" i="1"/>
  <c r="AY558" i="1"/>
  <c r="AX558" i="1"/>
  <c r="AW558" i="1"/>
  <c r="AV558" i="1"/>
  <c r="AU558" i="1"/>
  <c r="AT558" i="1"/>
  <c r="AS558" i="1"/>
  <c r="AR558" i="1"/>
  <c r="AQ558" i="1"/>
  <c r="AP558" i="1"/>
  <c r="AO558" i="1"/>
  <c r="AN558" i="1"/>
  <c r="AM558" i="1"/>
  <c r="AL558" i="1"/>
  <c r="AK558" i="1"/>
  <c r="AJ558" i="1"/>
  <c r="AI558" i="1"/>
  <c r="AH558" i="1"/>
  <c r="AG558" i="1"/>
  <c r="AF558" i="1"/>
  <c r="AE558" i="1"/>
  <c r="AD558" i="1"/>
  <c r="AC558" i="1"/>
  <c r="AB558" i="1"/>
  <c r="AA558" i="1"/>
  <c r="Z558" i="1"/>
  <c r="Y558" i="1"/>
  <c r="X558" i="1"/>
  <c r="W558" i="1"/>
  <c r="V558" i="1"/>
  <c r="U558" i="1"/>
  <c r="T558" i="1"/>
  <c r="S558" i="1"/>
  <c r="R558" i="1"/>
  <c r="Q558" i="1"/>
  <c r="P558" i="1"/>
  <c r="O558" i="1"/>
  <c r="N558" i="1"/>
  <c r="M558" i="1"/>
  <c r="L558" i="1"/>
  <c r="K558" i="1"/>
  <c r="J558" i="1"/>
  <c r="I558" i="1"/>
  <c r="H558" i="1"/>
  <c r="G558" i="1"/>
  <c r="D558" i="1"/>
  <c r="C558" i="1"/>
  <c r="B558" i="1"/>
  <c r="AY557" i="1"/>
  <c r="AX557" i="1"/>
  <c r="AW557" i="1"/>
  <c r="AV557" i="1"/>
  <c r="AU557" i="1"/>
  <c r="AT557" i="1"/>
  <c r="AS557" i="1"/>
  <c r="AR557" i="1"/>
  <c r="AQ557" i="1"/>
  <c r="AP557" i="1"/>
  <c r="AO557" i="1"/>
  <c r="AN557" i="1"/>
  <c r="AM557" i="1"/>
  <c r="AL557" i="1"/>
  <c r="AK557" i="1"/>
  <c r="AJ557" i="1"/>
  <c r="AI557" i="1"/>
  <c r="AH557" i="1"/>
  <c r="AG557" i="1"/>
  <c r="AF557" i="1"/>
  <c r="AE557" i="1"/>
  <c r="AD557" i="1"/>
  <c r="AC557" i="1"/>
  <c r="AB557" i="1"/>
  <c r="AA557" i="1"/>
  <c r="Z557" i="1"/>
  <c r="Y557" i="1"/>
  <c r="X557" i="1"/>
  <c r="W557" i="1"/>
  <c r="V557" i="1"/>
  <c r="U557" i="1"/>
  <c r="T557" i="1"/>
  <c r="S557" i="1"/>
  <c r="R557" i="1"/>
  <c r="Q557" i="1"/>
  <c r="P557" i="1"/>
  <c r="O557" i="1"/>
  <c r="N557" i="1"/>
  <c r="M557" i="1"/>
  <c r="L557" i="1"/>
  <c r="K557" i="1"/>
  <c r="J557" i="1"/>
  <c r="I557" i="1"/>
  <c r="H557" i="1"/>
  <c r="G557" i="1"/>
  <c r="D557" i="1"/>
  <c r="C557" i="1"/>
  <c r="B557" i="1"/>
  <c r="AY556" i="1"/>
  <c r="AX556" i="1"/>
  <c r="AW556" i="1"/>
  <c r="AV556" i="1"/>
  <c r="AU556" i="1"/>
  <c r="AT556" i="1"/>
  <c r="AS556" i="1"/>
  <c r="AR556" i="1"/>
  <c r="AQ556" i="1"/>
  <c r="AP556" i="1"/>
  <c r="AO556" i="1"/>
  <c r="AN556" i="1"/>
  <c r="AM556" i="1"/>
  <c r="AL556" i="1"/>
  <c r="AK556" i="1"/>
  <c r="AJ556" i="1"/>
  <c r="AI556" i="1"/>
  <c r="AH556" i="1"/>
  <c r="AG556" i="1"/>
  <c r="AF556" i="1"/>
  <c r="AE556" i="1"/>
  <c r="AD556" i="1"/>
  <c r="AC556" i="1"/>
  <c r="AB556" i="1"/>
  <c r="AA556" i="1"/>
  <c r="Z556" i="1"/>
  <c r="Y556" i="1"/>
  <c r="X556" i="1"/>
  <c r="W556" i="1"/>
  <c r="V556" i="1"/>
  <c r="U556" i="1"/>
  <c r="T556" i="1"/>
  <c r="S556" i="1"/>
  <c r="R556" i="1"/>
  <c r="Q556" i="1"/>
  <c r="P556" i="1"/>
  <c r="O556" i="1"/>
  <c r="N556" i="1"/>
  <c r="M556" i="1"/>
  <c r="L556" i="1"/>
  <c r="K556" i="1"/>
  <c r="J556" i="1"/>
  <c r="I556" i="1"/>
  <c r="H556" i="1"/>
  <c r="G556" i="1"/>
  <c r="D556" i="1"/>
  <c r="C556" i="1"/>
  <c r="B556" i="1"/>
  <c r="AY555" i="1"/>
  <c r="AX555" i="1"/>
  <c r="AW555" i="1"/>
  <c r="AV555" i="1"/>
  <c r="AU555" i="1"/>
  <c r="AT555" i="1"/>
  <c r="AS555" i="1"/>
  <c r="AR555" i="1"/>
  <c r="AQ555" i="1"/>
  <c r="AP555" i="1"/>
  <c r="AO555" i="1"/>
  <c r="AN555" i="1"/>
  <c r="AM555" i="1"/>
  <c r="AL555" i="1"/>
  <c r="AK555" i="1"/>
  <c r="AJ555" i="1"/>
  <c r="AI555" i="1"/>
  <c r="AH555" i="1"/>
  <c r="AG555" i="1"/>
  <c r="AF555" i="1"/>
  <c r="AE555" i="1"/>
  <c r="AD555" i="1"/>
  <c r="AC555" i="1"/>
  <c r="AB555" i="1"/>
  <c r="AA555" i="1"/>
  <c r="Z555" i="1"/>
  <c r="Y555" i="1"/>
  <c r="X555" i="1"/>
  <c r="W555" i="1"/>
  <c r="V555" i="1"/>
  <c r="U555" i="1"/>
  <c r="T555" i="1"/>
  <c r="S555" i="1"/>
  <c r="R555" i="1"/>
  <c r="Q555" i="1"/>
  <c r="P555" i="1"/>
  <c r="O555" i="1"/>
  <c r="N555" i="1"/>
  <c r="M555" i="1"/>
  <c r="L555" i="1"/>
  <c r="K555" i="1"/>
  <c r="J555" i="1"/>
  <c r="I555" i="1"/>
  <c r="H555" i="1"/>
  <c r="G555" i="1"/>
  <c r="D555" i="1"/>
  <c r="C555" i="1"/>
  <c r="B555" i="1"/>
  <c r="AY554" i="1"/>
  <c r="AX554" i="1"/>
  <c r="AW554" i="1"/>
  <c r="AV554" i="1"/>
  <c r="AU554" i="1"/>
  <c r="AT554" i="1"/>
  <c r="AS554" i="1"/>
  <c r="AR554" i="1"/>
  <c r="AQ554" i="1"/>
  <c r="AP554" i="1"/>
  <c r="AO554" i="1"/>
  <c r="AN554" i="1"/>
  <c r="AM554" i="1"/>
  <c r="AL554" i="1"/>
  <c r="AK554" i="1"/>
  <c r="AJ554" i="1"/>
  <c r="AI554" i="1"/>
  <c r="AH554" i="1"/>
  <c r="AG554" i="1"/>
  <c r="AF554" i="1"/>
  <c r="AE554" i="1"/>
  <c r="AD554" i="1"/>
  <c r="AC554" i="1"/>
  <c r="AB554" i="1"/>
  <c r="AA554" i="1"/>
  <c r="Z554" i="1"/>
  <c r="Y554" i="1"/>
  <c r="X554" i="1"/>
  <c r="W554" i="1"/>
  <c r="V554" i="1"/>
  <c r="U554" i="1"/>
  <c r="T554" i="1"/>
  <c r="S554" i="1"/>
  <c r="R554" i="1"/>
  <c r="Q554" i="1"/>
  <c r="P554" i="1"/>
  <c r="O554" i="1"/>
  <c r="N554" i="1"/>
  <c r="M554" i="1"/>
  <c r="L554" i="1"/>
  <c r="K554" i="1"/>
  <c r="J554" i="1"/>
  <c r="I554" i="1"/>
  <c r="H554" i="1"/>
  <c r="G554" i="1"/>
  <c r="D554" i="1"/>
  <c r="C554" i="1"/>
  <c r="B554" i="1"/>
  <c r="AY553" i="1"/>
  <c r="AX553" i="1"/>
  <c r="AW553" i="1"/>
  <c r="AV553" i="1"/>
  <c r="AU553" i="1"/>
  <c r="AT553" i="1"/>
  <c r="AS553" i="1"/>
  <c r="AR553" i="1"/>
  <c r="AQ553" i="1"/>
  <c r="AP553" i="1"/>
  <c r="AO553" i="1"/>
  <c r="AN553" i="1"/>
  <c r="AM553" i="1"/>
  <c r="AL553" i="1"/>
  <c r="AK553" i="1"/>
  <c r="AJ553" i="1"/>
  <c r="AI553" i="1"/>
  <c r="AH553" i="1"/>
  <c r="AG553" i="1"/>
  <c r="AF553" i="1"/>
  <c r="AE553" i="1"/>
  <c r="AD553" i="1"/>
  <c r="AC553" i="1"/>
  <c r="AB553" i="1"/>
  <c r="AA553" i="1"/>
  <c r="Z553" i="1"/>
  <c r="Y553" i="1"/>
  <c r="X553" i="1"/>
  <c r="W553" i="1"/>
  <c r="V553" i="1"/>
  <c r="U553" i="1"/>
  <c r="T553" i="1"/>
  <c r="S553" i="1"/>
  <c r="R553" i="1"/>
  <c r="Q553" i="1"/>
  <c r="P553" i="1"/>
  <c r="O553" i="1"/>
  <c r="N553" i="1"/>
  <c r="M553" i="1"/>
  <c r="L553" i="1"/>
  <c r="K553" i="1"/>
  <c r="J553" i="1"/>
  <c r="I553" i="1"/>
  <c r="H553" i="1"/>
  <c r="G553" i="1"/>
  <c r="D553" i="1"/>
  <c r="C553" i="1"/>
  <c r="B553" i="1"/>
  <c r="AY552" i="1"/>
  <c r="AX552" i="1"/>
  <c r="AW552" i="1"/>
  <c r="AV552" i="1"/>
  <c r="AU552" i="1"/>
  <c r="AT552" i="1"/>
  <c r="AS552" i="1"/>
  <c r="AR552" i="1"/>
  <c r="AQ552" i="1"/>
  <c r="AP552" i="1"/>
  <c r="AO552" i="1"/>
  <c r="AN552" i="1"/>
  <c r="AM552" i="1"/>
  <c r="AL552" i="1"/>
  <c r="AK552" i="1"/>
  <c r="AJ552" i="1"/>
  <c r="AI552" i="1"/>
  <c r="AH552" i="1"/>
  <c r="AG552" i="1"/>
  <c r="AF552" i="1"/>
  <c r="AE552" i="1"/>
  <c r="AD552" i="1"/>
  <c r="AC552" i="1"/>
  <c r="AB552" i="1"/>
  <c r="AA552" i="1"/>
  <c r="Z552" i="1"/>
  <c r="Y552" i="1"/>
  <c r="X552" i="1"/>
  <c r="W552" i="1"/>
  <c r="V552" i="1"/>
  <c r="U552" i="1"/>
  <c r="T552" i="1"/>
  <c r="S552" i="1"/>
  <c r="R552" i="1"/>
  <c r="Q552" i="1"/>
  <c r="P552" i="1"/>
  <c r="O552" i="1"/>
  <c r="N552" i="1"/>
  <c r="M552" i="1"/>
  <c r="L552" i="1"/>
  <c r="K552" i="1"/>
  <c r="J552" i="1"/>
  <c r="I552" i="1"/>
  <c r="H552" i="1"/>
  <c r="G552" i="1"/>
  <c r="D552" i="1"/>
  <c r="C552" i="1"/>
  <c r="B552" i="1"/>
  <c r="AY551" i="1"/>
  <c r="AX551" i="1"/>
  <c r="AW551" i="1"/>
  <c r="AV551" i="1"/>
  <c r="AU551" i="1"/>
  <c r="AT551" i="1"/>
  <c r="AS551" i="1"/>
  <c r="AR551" i="1"/>
  <c r="AQ551" i="1"/>
  <c r="AP551" i="1"/>
  <c r="AO551" i="1"/>
  <c r="AN551" i="1"/>
  <c r="AM551" i="1"/>
  <c r="AL551" i="1"/>
  <c r="AK551" i="1"/>
  <c r="AJ551" i="1"/>
  <c r="AI551" i="1"/>
  <c r="AH551" i="1"/>
  <c r="AG551" i="1"/>
  <c r="AF551" i="1"/>
  <c r="AE551" i="1"/>
  <c r="AD551" i="1"/>
  <c r="AC551" i="1"/>
  <c r="AB551" i="1"/>
  <c r="AA551" i="1"/>
  <c r="Z551" i="1"/>
  <c r="Y551" i="1"/>
  <c r="X551" i="1"/>
  <c r="W551" i="1"/>
  <c r="V551" i="1"/>
  <c r="U551" i="1"/>
  <c r="T551" i="1"/>
  <c r="S551" i="1"/>
  <c r="R551" i="1"/>
  <c r="Q551" i="1"/>
  <c r="P551" i="1"/>
  <c r="O551" i="1"/>
  <c r="N551" i="1"/>
  <c r="M551" i="1"/>
  <c r="L551" i="1"/>
  <c r="K551" i="1"/>
  <c r="J551" i="1"/>
  <c r="I551" i="1"/>
  <c r="H551" i="1"/>
  <c r="G551" i="1"/>
  <c r="D551" i="1"/>
  <c r="C551" i="1"/>
  <c r="B551" i="1"/>
  <c r="AY550" i="1"/>
  <c r="AX550" i="1"/>
  <c r="AW550" i="1"/>
  <c r="AV550" i="1"/>
  <c r="AU550" i="1"/>
  <c r="AT550" i="1"/>
  <c r="AS550" i="1"/>
  <c r="AR550" i="1"/>
  <c r="AQ550" i="1"/>
  <c r="AP550" i="1"/>
  <c r="AO550" i="1"/>
  <c r="AN550" i="1"/>
  <c r="AM550" i="1"/>
  <c r="AL550" i="1"/>
  <c r="AK550" i="1"/>
  <c r="AJ550" i="1"/>
  <c r="AI550" i="1"/>
  <c r="AH550" i="1"/>
  <c r="AG550" i="1"/>
  <c r="AF550" i="1"/>
  <c r="AE550" i="1"/>
  <c r="AD550" i="1"/>
  <c r="AC550" i="1"/>
  <c r="AB550" i="1"/>
  <c r="AA550" i="1"/>
  <c r="Z550" i="1"/>
  <c r="Y550" i="1"/>
  <c r="X550" i="1"/>
  <c r="W550" i="1"/>
  <c r="V550" i="1"/>
  <c r="U550" i="1"/>
  <c r="T550" i="1"/>
  <c r="S550" i="1"/>
  <c r="R550" i="1"/>
  <c r="Q550" i="1"/>
  <c r="P550" i="1"/>
  <c r="O550" i="1"/>
  <c r="N550" i="1"/>
  <c r="M550" i="1"/>
  <c r="L550" i="1"/>
  <c r="K550" i="1"/>
  <c r="J550" i="1"/>
  <c r="I550" i="1"/>
  <c r="H550" i="1"/>
  <c r="G550" i="1"/>
  <c r="D550" i="1"/>
  <c r="C550" i="1"/>
  <c r="B550" i="1"/>
  <c r="AY549" i="1"/>
  <c r="AX549" i="1"/>
  <c r="AW549" i="1"/>
  <c r="AV549" i="1"/>
  <c r="AU549" i="1"/>
  <c r="AT549" i="1"/>
  <c r="AS549" i="1"/>
  <c r="AR549" i="1"/>
  <c r="AQ549" i="1"/>
  <c r="AP549" i="1"/>
  <c r="AO549" i="1"/>
  <c r="AN549" i="1"/>
  <c r="AM549" i="1"/>
  <c r="AL549" i="1"/>
  <c r="AK549" i="1"/>
  <c r="AJ549" i="1"/>
  <c r="AI549" i="1"/>
  <c r="AH549" i="1"/>
  <c r="AG549" i="1"/>
  <c r="AF549" i="1"/>
  <c r="AE549" i="1"/>
  <c r="AD549" i="1"/>
  <c r="AC549" i="1"/>
  <c r="AB549" i="1"/>
  <c r="AA549" i="1"/>
  <c r="Z549" i="1"/>
  <c r="Y549" i="1"/>
  <c r="X549" i="1"/>
  <c r="W549" i="1"/>
  <c r="V549" i="1"/>
  <c r="U549" i="1"/>
  <c r="T549" i="1"/>
  <c r="S549" i="1"/>
  <c r="R549" i="1"/>
  <c r="Q549" i="1"/>
  <c r="P549" i="1"/>
  <c r="O549" i="1"/>
  <c r="N549" i="1"/>
  <c r="M549" i="1"/>
  <c r="L549" i="1"/>
  <c r="K549" i="1"/>
  <c r="J549" i="1"/>
  <c r="I549" i="1"/>
  <c r="H549" i="1"/>
  <c r="G549" i="1"/>
  <c r="D549" i="1"/>
  <c r="C549" i="1"/>
  <c r="B549" i="1"/>
  <c r="AY548" i="1"/>
  <c r="AX548" i="1"/>
  <c r="AW548" i="1"/>
  <c r="AV548" i="1"/>
  <c r="AU548" i="1"/>
  <c r="AT548" i="1"/>
  <c r="AS548" i="1"/>
  <c r="AR548" i="1"/>
  <c r="AQ548" i="1"/>
  <c r="AP548" i="1"/>
  <c r="AO548" i="1"/>
  <c r="AN548" i="1"/>
  <c r="AM548" i="1"/>
  <c r="AL548" i="1"/>
  <c r="AK548" i="1"/>
  <c r="AJ548" i="1"/>
  <c r="AI548" i="1"/>
  <c r="AH548" i="1"/>
  <c r="AG548" i="1"/>
  <c r="AF548" i="1"/>
  <c r="AE548" i="1"/>
  <c r="AD548" i="1"/>
  <c r="AC548" i="1"/>
  <c r="AB548" i="1"/>
  <c r="AA548" i="1"/>
  <c r="Z548" i="1"/>
  <c r="Y548" i="1"/>
  <c r="X548" i="1"/>
  <c r="W548" i="1"/>
  <c r="V548" i="1"/>
  <c r="U548" i="1"/>
  <c r="T548" i="1"/>
  <c r="S548" i="1"/>
  <c r="R548" i="1"/>
  <c r="Q548" i="1"/>
  <c r="P548" i="1"/>
  <c r="O548" i="1"/>
  <c r="N548" i="1"/>
  <c r="M548" i="1"/>
  <c r="L548" i="1"/>
  <c r="K548" i="1"/>
  <c r="J548" i="1"/>
  <c r="I548" i="1"/>
  <c r="H548" i="1"/>
  <c r="G548" i="1"/>
  <c r="D548" i="1"/>
  <c r="C548" i="1"/>
  <c r="B548" i="1"/>
  <c r="AY547" i="1"/>
  <c r="AX547" i="1"/>
  <c r="AW547" i="1"/>
  <c r="AV547" i="1"/>
  <c r="AU547" i="1"/>
  <c r="AT547" i="1"/>
  <c r="AS547" i="1"/>
  <c r="AR547" i="1"/>
  <c r="AQ547" i="1"/>
  <c r="AP547" i="1"/>
  <c r="AO547" i="1"/>
  <c r="AN547" i="1"/>
  <c r="AM547" i="1"/>
  <c r="AL547" i="1"/>
  <c r="AK547" i="1"/>
  <c r="AJ547" i="1"/>
  <c r="AI547" i="1"/>
  <c r="AH547" i="1"/>
  <c r="AG547" i="1"/>
  <c r="AF547" i="1"/>
  <c r="AE547" i="1"/>
  <c r="AD547" i="1"/>
  <c r="AC547" i="1"/>
  <c r="AB547" i="1"/>
  <c r="AA547" i="1"/>
  <c r="Z547" i="1"/>
  <c r="Y547" i="1"/>
  <c r="X547" i="1"/>
  <c r="W547" i="1"/>
  <c r="V547" i="1"/>
  <c r="U547" i="1"/>
  <c r="T547" i="1"/>
  <c r="S547" i="1"/>
  <c r="R547" i="1"/>
  <c r="Q547" i="1"/>
  <c r="P547" i="1"/>
  <c r="O547" i="1"/>
  <c r="N547" i="1"/>
  <c r="M547" i="1"/>
  <c r="L547" i="1"/>
  <c r="K547" i="1"/>
  <c r="J547" i="1"/>
  <c r="I547" i="1"/>
  <c r="H547" i="1"/>
  <c r="G547" i="1"/>
  <c r="D547" i="1"/>
  <c r="C547" i="1"/>
  <c r="B547" i="1"/>
  <c r="AY546" i="1"/>
  <c r="AY573" i="1" s="1"/>
  <c r="AX546" i="1"/>
  <c r="AW546" i="1"/>
  <c r="AW572" i="1" s="1"/>
  <c r="AW482" i="1" s="1"/>
  <c r="AV546" i="1"/>
  <c r="AU546" i="1"/>
  <c r="AT546" i="1"/>
  <c r="AS546" i="1"/>
  <c r="AR546" i="1"/>
  <c r="AQ546" i="1"/>
  <c r="AQ573" i="1" s="1"/>
  <c r="AP546" i="1"/>
  <c r="AP574" i="1" s="1"/>
  <c r="AO546" i="1"/>
  <c r="AO575" i="1" s="1"/>
  <c r="AN546" i="1"/>
  <c r="AM546" i="1"/>
  <c r="AM573" i="1" s="1"/>
  <c r="AL546" i="1"/>
  <c r="AL574" i="1" s="1"/>
  <c r="AK546" i="1"/>
  <c r="AJ546" i="1"/>
  <c r="AI546" i="1"/>
  <c r="AI573" i="1" s="1"/>
  <c r="AH546" i="1"/>
  <c r="AG546" i="1"/>
  <c r="AG572" i="1" s="1"/>
  <c r="AG482" i="1" s="1"/>
  <c r="AF546" i="1"/>
  <c r="AE546" i="1"/>
  <c r="AD546" i="1"/>
  <c r="AD571" i="1" s="1"/>
  <c r="AC546" i="1"/>
  <c r="AB546" i="1"/>
  <c r="AA546" i="1"/>
  <c r="AA573" i="1" s="1"/>
  <c r="Z546" i="1"/>
  <c r="Z574" i="1" s="1"/>
  <c r="Y546" i="1"/>
  <c r="Y575" i="1" s="1"/>
  <c r="X546" i="1"/>
  <c r="W546" i="1"/>
  <c r="W573" i="1" s="1"/>
  <c r="V546" i="1"/>
  <c r="V574" i="1" s="1"/>
  <c r="U546" i="1"/>
  <c r="T546" i="1"/>
  <c r="S546" i="1"/>
  <c r="S573" i="1" s="1"/>
  <c r="R546" i="1"/>
  <c r="Q546" i="1"/>
  <c r="Q572" i="1" s="1"/>
  <c r="Q482" i="1" s="1"/>
  <c r="P546" i="1"/>
  <c r="O546" i="1"/>
  <c r="O571" i="1" s="1"/>
  <c r="N546" i="1"/>
  <c r="M546" i="1"/>
  <c r="L546" i="1"/>
  <c r="K546" i="1"/>
  <c r="K573" i="1" s="1"/>
  <c r="J546" i="1"/>
  <c r="J574" i="1" s="1"/>
  <c r="I546" i="1"/>
  <c r="I575" i="1" s="1"/>
  <c r="H546" i="1"/>
  <c r="G546" i="1"/>
  <c r="D546" i="1"/>
  <c r="C546" i="1"/>
  <c r="B546" i="1"/>
  <c r="AY537" i="1"/>
  <c r="AX537" i="1"/>
  <c r="AW537" i="1"/>
  <c r="AV537" i="1"/>
  <c r="AU537" i="1"/>
  <c r="AT537" i="1"/>
  <c r="AS537" i="1"/>
  <c r="AR537" i="1"/>
  <c r="AQ537" i="1"/>
  <c r="AP537" i="1"/>
  <c r="AO537" i="1"/>
  <c r="AN537" i="1"/>
  <c r="AM537" i="1"/>
  <c r="AL537" i="1"/>
  <c r="AK537" i="1"/>
  <c r="AJ537" i="1"/>
  <c r="AI537" i="1"/>
  <c r="AH537" i="1"/>
  <c r="AG537" i="1"/>
  <c r="AF537" i="1"/>
  <c r="AE537" i="1"/>
  <c r="AD537" i="1"/>
  <c r="AC537" i="1"/>
  <c r="AB537" i="1"/>
  <c r="AA537" i="1"/>
  <c r="Z537" i="1"/>
  <c r="Y537" i="1"/>
  <c r="X537" i="1"/>
  <c r="W537" i="1"/>
  <c r="V537" i="1"/>
  <c r="U537" i="1"/>
  <c r="T537" i="1"/>
  <c r="S537" i="1"/>
  <c r="R537" i="1"/>
  <c r="Q537" i="1"/>
  <c r="P537" i="1"/>
  <c r="O537" i="1"/>
  <c r="N537" i="1"/>
  <c r="M537" i="1"/>
  <c r="L537" i="1"/>
  <c r="K537" i="1"/>
  <c r="J537" i="1"/>
  <c r="I537" i="1"/>
  <c r="H537" i="1"/>
  <c r="G537" i="1"/>
  <c r="D537" i="1"/>
  <c r="C537" i="1"/>
  <c r="B537" i="1"/>
  <c r="AY536" i="1"/>
  <c r="AX536" i="1"/>
  <c r="AW536" i="1"/>
  <c r="AV536" i="1"/>
  <c r="AU536" i="1"/>
  <c r="AT536" i="1"/>
  <c r="AS536" i="1"/>
  <c r="AR536" i="1"/>
  <c r="AQ536" i="1"/>
  <c r="AP536" i="1"/>
  <c r="AO536" i="1"/>
  <c r="AN536" i="1"/>
  <c r="AM536" i="1"/>
  <c r="AL536" i="1"/>
  <c r="AK536" i="1"/>
  <c r="AJ536" i="1"/>
  <c r="AI536" i="1"/>
  <c r="AH536" i="1"/>
  <c r="AG536" i="1"/>
  <c r="AF536" i="1"/>
  <c r="AE536" i="1"/>
  <c r="AD536" i="1"/>
  <c r="AC536" i="1"/>
  <c r="AB536" i="1"/>
  <c r="AA536" i="1"/>
  <c r="Z536" i="1"/>
  <c r="Y536" i="1"/>
  <c r="X536" i="1"/>
  <c r="W536" i="1"/>
  <c r="V536" i="1"/>
  <c r="U536" i="1"/>
  <c r="T536" i="1"/>
  <c r="S536" i="1"/>
  <c r="R536" i="1"/>
  <c r="Q536" i="1"/>
  <c r="P536" i="1"/>
  <c r="O536" i="1"/>
  <c r="N536" i="1"/>
  <c r="M536" i="1"/>
  <c r="L536" i="1"/>
  <c r="K536" i="1"/>
  <c r="J536" i="1"/>
  <c r="I536" i="1"/>
  <c r="H536" i="1"/>
  <c r="G536" i="1"/>
  <c r="D536" i="1"/>
  <c r="C536" i="1"/>
  <c r="B536" i="1"/>
  <c r="AY535" i="1"/>
  <c r="AX535" i="1"/>
  <c r="AW535" i="1"/>
  <c r="AV535" i="1"/>
  <c r="AU535" i="1"/>
  <c r="AT535" i="1"/>
  <c r="AS535" i="1"/>
  <c r="AR535" i="1"/>
  <c r="AQ535" i="1"/>
  <c r="AP535" i="1"/>
  <c r="AO535" i="1"/>
  <c r="AN535" i="1"/>
  <c r="AM535" i="1"/>
  <c r="AL535" i="1"/>
  <c r="AK535" i="1"/>
  <c r="AJ535" i="1"/>
  <c r="AI535" i="1"/>
  <c r="AH535" i="1"/>
  <c r="AG535" i="1"/>
  <c r="AF535" i="1"/>
  <c r="AE535" i="1"/>
  <c r="AD535" i="1"/>
  <c r="AC535" i="1"/>
  <c r="AB535" i="1"/>
  <c r="AA535" i="1"/>
  <c r="Z535" i="1"/>
  <c r="Y535" i="1"/>
  <c r="X535" i="1"/>
  <c r="W535" i="1"/>
  <c r="V535" i="1"/>
  <c r="U535" i="1"/>
  <c r="T535" i="1"/>
  <c r="S535" i="1"/>
  <c r="R535" i="1"/>
  <c r="Q535" i="1"/>
  <c r="P535" i="1"/>
  <c r="O535" i="1"/>
  <c r="N535" i="1"/>
  <c r="M535" i="1"/>
  <c r="L535" i="1"/>
  <c r="K535" i="1"/>
  <c r="J535" i="1"/>
  <c r="I535" i="1"/>
  <c r="H535" i="1"/>
  <c r="G535" i="1"/>
  <c r="D535" i="1"/>
  <c r="C535" i="1"/>
  <c r="B535" i="1"/>
  <c r="AY534" i="1"/>
  <c r="AX534" i="1"/>
  <c r="AW534" i="1"/>
  <c r="AV534" i="1"/>
  <c r="AU534" i="1"/>
  <c r="AT534" i="1"/>
  <c r="AS534" i="1"/>
  <c r="AR534" i="1"/>
  <c r="AQ534" i="1"/>
  <c r="AP534" i="1"/>
  <c r="AO534" i="1"/>
  <c r="AN534" i="1"/>
  <c r="AM534" i="1"/>
  <c r="AL534" i="1"/>
  <c r="AK534" i="1"/>
  <c r="AJ534" i="1"/>
  <c r="AI534" i="1"/>
  <c r="AH534" i="1"/>
  <c r="AG534" i="1"/>
  <c r="AF534" i="1"/>
  <c r="AE534" i="1"/>
  <c r="AD534" i="1"/>
  <c r="AC534" i="1"/>
  <c r="AB534" i="1"/>
  <c r="AA534" i="1"/>
  <c r="Z534" i="1"/>
  <c r="Y534" i="1"/>
  <c r="X534" i="1"/>
  <c r="W534" i="1"/>
  <c r="V534" i="1"/>
  <c r="U534" i="1"/>
  <c r="T534" i="1"/>
  <c r="S534" i="1"/>
  <c r="R534" i="1"/>
  <c r="Q534" i="1"/>
  <c r="P534" i="1"/>
  <c r="O534" i="1"/>
  <c r="N534" i="1"/>
  <c r="M534" i="1"/>
  <c r="L534" i="1"/>
  <c r="K534" i="1"/>
  <c r="J534" i="1"/>
  <c r="I534" i="1"/>
  <c r="H534" i="1"/>
  <c r="G534" i="1"/>
  <c r="D534" i="1"/>
  <c r="C534" i="1"/>
  <c r="B534" i="1"/>
  <c r="AY533" i="1"/>
  <c r="AX533" i="1"/>
  <c r="AW533" i="1"/>
  <c r="AV533" i="1"/>
  <c r="AU533" i="1"/>
  <c r="AT533" i="1"/>
  <c r="AS533" i="1"/>
  <c r="AR533" i="1"/>
  <c r="AQ533" i="1"/>
  <c r="AP533" i="1"/>
  <c r="AO533" i="1"/>
  <c r="AN533" i="1"/>
  <c r="AM533" i="1"/>
  <c r="AL533" i="1"/>
  <c r="AK533" i="1"/>
  <c r="AJ533" i="1"/>
  <c r="AI533" i="1"/>
  <c r="AH533" i="1"/>
  <c r="AG533" i="1"/>
  <c r="AF533" i="1"/>
  <c r="AE533" i="1"/>
  <c r="AD533" i="1"/>
  <c r="AC533" i="1"/>
  <c r="AB533" i="1"/>
  <c r="AA533" i="1"/>
  <c r="Z533" i="1"/>
  <c r="Y533" i="1"/>
  <c r="X533" i="1"/>
  <c r="W533" i="1"/>
  <c r="V533" i="1"/>
  <c r="U533" i="1"/>
  <c r="T533" i="1"/>
  <c r="S533" i="1"/>
  <c r="R533" i="1"/>
  <c r="Q533" i="1"/>
  <c r="P533" i="1"/>
  <c r="O533" i="1"/>
  <c r="N533" i="1"/>
  <c r="M533" i="1"/>
  <c r="L533" i="1"/>
  <c r="K533" i="1"/>
  <c r="J533" i="1"/>
  <c r="I533" i="1"/>
  <c r="H533" i="1"/>
  <c r="G533" i="1"/>
  <c r="D533" i="1"/>
  <c r="C533" i="1"/>
  <c r="B533" i="1"/>
  <c r="AY532" i="1"/>
  <c r="AY543" i="1" s="1"/>
  <c r="AX532" i="1"/>
  <c r="AX540" i="1" s="1"/>
  <c r="AW532" i="1"/>
  <c r="AW541" i="1" s="1"/>
  <c r="AV532" i="1"/>
  <c r="AV542" i="1" s="1"/>
  <c r="AU532" i="1"/>
  <c r="AU543" i="1" s="1"/>
  <c r="AT532" i="1"/>
  <c r="AT540" i="1" s="1"/>
  <c r="AS532" i="1"/>
  <c r="AS541" i="1" s="1"/>
  <c r="AR532" i="1"/>
  <c r="AQ532" i="1"/>
  <c r="AQ543" i="1" s="1"/>
  <c r="AP532" i="1"/>
  <c r="AP540" i="1" s="1"/>
  <c r="AO532" i="1"/>
  <c r="AO541" i="1" s="1"/>
  <c r="AN532" i="1"/>
  <c r="AN542" i="1" s="1"/>
  <c r="AM532" i="1"/>
  <c r="AM543" i="1" s="1"/>
  <c r="AL532" i="1"/>
  <c r="AL540" i="1" s="1"/>
  <c r="AK532" i="1"/>
  <c r="AK541" i="1" s="1"/>
  <c r="AJ532" i="1"/>
  <c r="AJ542" i="1" s="1"/>
  <c r="AI532" i="1"/>
  <c r="AI543" i="1" s="1"/>
  <c r="AH532" i="1"/>
  <c r="AH540" i="1" s="1"/>
  <c r="AG532" i="1"/>
  <c r="AG541" i="1" s="1"/>
  <c r="AF532" i="1"/>
  <c r="AF542" i="1" s="1"/>
  <c r="AE532" i="1"/>
  <c r="AE543" i="1" s="1"/>
  <c r="AD532" i="1"/>
  <c r="AD540" i="1" s="1"/>
  <c r="AC532" i="1"/>
  <c r="AC541" i="1" s="1"/>
  <c r="AB532" i="1"/>
  <c r="AB542" i="1" s="1"/>
  <c r="AA532" i="1"/>
  <c r="AA543" i="1" s="1"/>
  <c r="Z532" i="1"/>
  <c r="Z540" i="1" s="1"/>
  <c r="Y532" i="1"/>
  <c r="Y541" i="1" s="1"/>
  <c r="X532" i="1"/>
  <c r="X542" i="1" s="1"/>
  <c r="W532" i="1"/>
  <c r="W543" i="1" s="1"/>
  <c r="V532" i="1"/>
  <c r="V540" i="1" s="1"/>
  <c r="U532" i="1"/>
  <c r="U541" i="1" s="1"/>
  <c r="T532" i="1"/>
  <c r="T542" i="1" s="1"/>
  <c r="S532" i="1"/>
  <c r="S543" i="1" s="1"/>
  <c r="R532" i="1"/>
  <c r="R540" i="1" s="1"/>
  <c r="Q532" i="1"/>
  <c r="Q541" i="1" s="1"/>
  <c r="P532" i="1"/>
  <c r="P542" i="1" s="1"/>
  <c r="O532" i="1"/>
  <c r="O543" i="1" s="1"/>
  <c r="N532" i="1"/>
  <c r="N540" i="1" s="1"/>
  <c r="M532" i="1"/>
  <c r="M541" i="1" s="1"/>
  <c r="L532" i="1"/>
  <c r="L542" i="1" s="1"/>
  <c r="K532" i="1"/>
  <c r="K543" i="1" s="1"/>
  <c r="J532" i="1"/>
  <c r="J540" i="1" s="1"/>
  <c r="I532" i="1"/>
  <c r="I541" i="1" s="1"/>
  <c r="H532" i="1"/>
  <c r="H542" i="1" s="1"/>
  <c r="G532" i="1"/>
  <c r="G543" i="1" s="1"/>
  <c r="D532" i="1"/>
  <c r="C532" i="1"/>
  <c r="B532" i="1"/>
  <c r="AY523" i="1"/>
  <c r="AX523" i="1"/>
  <c r="AW523" i="1"/>
  <c r="AV523" i="1"/>
  <c r="AU523" i="1"/>
  <c r="AT523" i="1"/>
  <c r="AS523" i="1"/>
  <c r="AR523" i="1"/>
  <c r="AQ523" i="1"/>
  <c r="AP523" i="1"/>
  <c r="AO523" i="1"/>
  <c r="AN523" i="1"/>
  <c r="AM523" i="1"/>
  <c r="AL523" i="1"/>
  <c r="AK523" i="1"/>
  <c r="AJ523" i="1"/>
  <c r="AI523" i="1"/>
  <c r="AH523" i="1"/>
  <c r="AG523" i="1"/>
  <c r="AF523" i="1"/>
  <c r="AE523" i="1"/>
  <c r="AD523" i="1"/>
  <c r="AC523" i="1"/>
  <c r="AB523" i="1"/>
  <c r="AA523" i="1"/>
  <c r="Z523" i="1"/>
  <c r="Y523" i="1"/>
  <c r="X523" i="1"/>
  <c r="W523" i="1"/>
  <c r="V523" i="1"/>
  <c r="U523" i="1"/>
  <c r="T523" i="1"/>
  <c r="S523" i="1"/>
  <c r="R523" i="1"/>
  <c r="Q523" i="1"/>
  <c r="P523" i="1"/>
  <c r="O523" i="1"/>
  <c r="N523" i="1"/>
  <c r="M523" i="1"/>
  <c r="L523" i="1"/>
  <c r="K523" i="1"/>
  <c r="J523" i="1"/>
  <c r="I523" i="1"/>
  <c r="H523" i="1"/>
  <c r="G523" i="1"/>
  <c r="D523" i="1"/>
  <c r="C523" i="1"/>
  <c r="B523" i="1"/>
  <c r="AY522" i="1"/>
  <c r="AX522" i="1"/>
  <c r="AW522" i="1"/>
  <c r="AV522" i="1"/>
  <c r="AU522" i="1"/>
  <c r="AT522" i="1"/>
  <c r="AS522" i="1"/>
  <c r="AR522" i="1"/>
  <c r="AQ522" i="1"/>
  <c r="AP522" i="1"/>
  <c r="AO522" i="1"/>
  <c r="AN522" i="1"/>
  <c r="AM522" i="1"/>
  <c r="AL522" i="1"/>
  <c r="AK522" i="1"/>
  <c r="AJ522" i="1"/>
  <c r="AI522" i="1"/>
  <c r="AH522" i="1"/>
  <c r="AG522" i="1"/>
  <c r="AF522" i="1"/>
  <c r="AE522" i="1"/>
  <c r="AD522" i="1"/>
  <c r="AC522" i="1"/>
  <c r="AB522" i="1"/>
  <c r="AA522" i="1"/>
  <c r="Z522" i="1"/>
  <c r="Y522" i="1"/>
  <c r="X522" i="1"/>
  <c r="W522" i="1"/>
  <c r="V522" i="1"/>
  <c r="U522" i="1"/>
  <c r="T522" i="1"/>
  <c r="S522" i="1"/>
  <c r="R522" i="1"/>
  <c r="Q522" i="1"/>
  <c r="P522" i="1"/>
  <c r="O522" i="1"/>
  <c r="N522" i="1"/>
  <c r="M522" i="1"/>
  <c r="L522" i="1"/>
  <c r="K522" i="1"/>
  <c r="J522" i="1"/>
  <c r="I522" i="1"/>
  <c r="H522" i="1"/>
  <c r="G522" i="1"/>
  <c r="D522" i="1"/>
  <c r="C522" i="1"/>
  <c r="B522" i="1"/>
  <c r="AY521" i="1"/>
  <c r="AX521" i="1"/>
  <c r="AW521" i="1"/>
  <c r="AV521" i="1"/>
  <c r="AU521" i="1"/>
  <c r="AT521" i="1"/>
  <c r="AS521" i="1"/>
  <c r="AR521" i="1"/>
  <c r="AQ521" i="1"/>
  <c r="AP521" i="1"/>
  <c r="AO521" i="1"/>
  <c r="AN521" i="1"/>
  <c r="AM521" i="1"/>
  <c r="AL521" i="1"/>
  <c r="AK521" i="1"/>
  <c r="AJ521" i="1"/>
  <c r="AI521" i="1"/>
  <c r="AH521" i="1"/>
  <c r="AG521" i="1"/>
  <c r="AF521" i="1"/>
  <c r="AE521" i="1"/>
  <c r="AD521" i="1"/>
  <c r="AC521" i="1"/>
  <c r="AB521" i="1"/>
  <c r="AA521" i="1"/>
  <c r="Z521" i="1"/>
  <c r="Y521" i="1"/>
  <c r="X521" i="1"/>
  <c r="W521" i="1"/>
  <c r="V521" i="1"/>
  <c r="U521" i="1"/>
  <c r="T521" i="1"/>
  <c r="S521" i="1"/>
  <c r="R521" i="1"/>
  <c r="Q521" i="1"/>
  <c r="P521" i="1"/>
  <c r="O521" i="1"/>
  <c r="N521" i="1"/>
  <c r="M521" i="1"/>
  <c r="L521" i="1"/>
  <c r="K521" i="1"/>
  <c r="J521" i="1"/>
  <c r="I521" i="1"/>
  <c r="H521" i="1"/>
  <c r="G521" i="1"/>
  <c r="D521" i="1"/>
  <c r="C521" i="1"/>
  <c r="B521" i="1"/>
  <c r="AY520" i="1"/>
  <c r="AX520" i="1"/>
  <c r="AW520" i="1"/>
  <c r="AV520" i="1"/>
  <c r="AU520" i="1"/>
  <c r="AT520" i="1"/>
  <c r="AS520" i="1"/>
  <c r="AR520" i="1"/>
  <c r="AQ520" i="1"/>
  <c r="AP520" i="1"/>
  <c r="AO520" i="1"/>
  <c r="AN520" i="1"/>
  <c r="AM520" i="1"/>
  <c r="AL520" i="1"/>
  <c r="AK520" i="1"/>
  <c r="AJ520" i="1"/>
  <c r="AI520" i="1"/>
  <c r="AH520" i="1"/>
  <c r="AG520" i="1"/>
  <c r="AF520" i="1"/>
  <c r="AE520" i="1"/>
  <c r="AD520" i="1"/>
  <c r="AC520" i="1"/>
  <c r="AB520" i="1"/>
  <c r="AA520" i="1"/>
  <c r="Z520" i="1"/>
  <c r="Y520" i="1"/>
  <c r="X520" i="1"/>
  <c r="W520" i="1"/>
  <c r="V520" i="1"/>
  <c r="U520" i="1"/>
  <c r="T520" i="1"/>
  <c r="S520" i="1"/>
  <c r="R520" i="1"/>
  <c r="Q520" i="1"/>
  <c r="P520" i="1"/>
  <c r="O520" i="1"/>
  <c r="N520" i="1"/>
  <c r="M520" i="1"/>
  <c r="L520" i="1"/>
  <c r="K520" i="1"/>
  <c r="J520" i="1"/>
  <c r="I520" i="1"/>
  <c r="H520" i="1"/>
  <c r="G520" i="1"/>
  <c r="D520" i="1"/>
  <c r="C520" i="1"/>
  <c r="B520" i="1"/>
  <c r="AY519" i="1"/>
  <c r="AX519" i="1"/>
  <c r="AW519" i="1"/>
  <c r="AV519" i="1"/>
  <c r="AU519" i="1"/>
  <c r="AT519" i="1"/>
  <c r="AS519" i="1"/>
  <c r="AR519" i="1"/>
  <c r="AQ519" i="1"/>
  <c r="AP519" i="1"/>
  <c r="AO519" i="1"/>
  <c r="AN519" i="1"/>
  <c r="AM519" i="1"/>
  <c r="AL519" i="1"/>
  <c r="AK519" i="1"/>
  <c r="AJ519" i="1"/>
  <c r="AI519" i="1"/>
  <c r="AH519" i="1"/>
  <c r="AG519" i="1"/>
  <c r="AF519" i="1"/>
  <c r="AE519" i="1"/>
  <c r="AD519" i="1"/>
  <c r="AC519" i="1"/>
  <c r="AB519" i="1"/>
  <c r="AA519" i="1"/>
  <c r="Z519" i="1"/>
  <c r="Y519" i="1"/>
  <c r="X519" i="1"/>
  <c r="W519" i="1"/>
  <c r="V519" i="1"/>
  <c r="U519" i="1"/>
  <c r="T519" i="1"/>
  <c r="S519" i="1"/>
  <c r="R519" i="1"/>
  <c r="Q519" i="1"/>
  <c r="P519" i="1"/>
  <c r="O519" i="1"/>
  <c r="N519" i="1"/>
  <c r="M519" i="1"/>
  <c r="L519" i="1"/>
  <c r="K519" i="1"/>
  <c r="J519" i="1"/>
  <c r="I519" i="1"/>
  <c r="H519" i="1"/>
  <c r="G519" i="1"/>
  <c r="D519" i="1"/>
  <c r="C519" i="1"/>
  <c r="B519" i="1"/>
  <c r="AY518" i="1"/>
  <c r="AX518" i="1"/>
  <c r="AW518" i="1"/>
  <c r="AV518" i="1"/>
  <c r="AU518" i="1"/>
  <c r="AT518" i="1"/>
  <c r="AS518" i="1"/>
  <c r="AR518" i="1"/>
  <c r="AQ518" i="1"/>
  <c r="AP518" i="1"/>
  <c r="AO518" i="1"/>
  <c r="AN518" i="1"/>
  <c r="AM518" i="1"/>
  <c r="AL518" i="1"/>
  <c r="AK518" i="1"/>
  <c r="AJ518" i="1"/>
  <c r="AI518" i="1"/>
  <c r="AH518" i="1"/>
  <c r="AG518" i="1"/>
  <c r="AF518" i="1"/>
  <c r="AE518" i="1"/>
  <c r="AD518" i="1"/>
  <c r="AC518" i="1"/>
  <c r="AB518" i="1"/>
  <c r="AA518" i="1"/>
  <c r="Z518" i="1"/>
  <c r="Y518" i="1"/>
  <c r="X518" i="1"/>
  <c r="W518" i="1"/>
  <c r="V518" i="1"/>
  <c r="U518" i="1"/>
  <c r="T518" i="1"/>
  <c r="S518" i="1"/>
  <c r="R518" i="1"/>
  <c r="Q518" i="1"/>
  <c r="P518" i="1"/>
  <c r="O518" i="1"/>
  <c r="N518" i="1"/>
  <c r="M518" i="1"/>
  <c r="L518" i="1"/>
  <c r="K518" i="1"/>
  <c r="J518" i="1"/>
  <c r="I518" i="1"/>
  <c r="H518" i="1"/>
  <c r="G518" i="1"/>
  <c r="D518" i="1"/>
  <c r="C518" i="1"/>
  <c r="B518" i="1"/>
  <c r="AY517" i="1"/>
  <c r="AX517" i="1"/>
  <c r="AW517" i="1"/>
  <c r="AV517" i="1"/>
  <c r="AU517" i="1"/>
  <c r="AT517" i="1"/>
  <c r="AS517" i="1"/>
  <c r="AR517" i="1"/>
  <c r="AQ517" i="1"/>
  <c r="AP517" i="1"/>
  <c r="AO517" i="1"/>
  <c r="AN517" i="1"/>
  <c r="AM517" i="1"/>
  <c r="AL517" i="1"/>
  <c r="AK517" i="1"/>
  <c r="AJ517" i="1"/>
  <c r="AI517" i="1"/>
  <c r="AH517" i="1"/>
  <c r="AG517" i="1"/>
  <c r="AF517" i="1"/>
  <c r="AE517" i="1"/>
  <c r="AD517" i="1"/>
  <c r="AC517" i="1"/>
  <c r="AB517" i="1"/>
  <c r="AA517" i="1"/>
  <c r="Z517" i="1"/>
  <c r="Y517" i="1"/>
  <c r="X517" i="1"/>
  <c r="W517" i="1"/>
  <c r="V517" i="1"/>
  <c r="U517" i="1"/>
  <c r="T517" i="1"/>
  <c r="S517" i="1"/>
  <c r="R517" i="1"/>
  <c r="Q517" i="1"/>
  <c r="P517" i="1"/>
  <c r="O517" i="1"/>
  <c r="N517" i="1"/>
  <c r="M517" i="1"/>
  <c r="L517" i="1"/>
  <c r="K517" i="1"/>
  <c r="J517" i="1"/>
  <c r="I517" i="1"/>
  <c r="H517" i="1"/>
  <c r="G517" i="1"/>
  <c r="D517" i="1"/>
  <c r="C517" i="1"/>
  <c r="B517" i="1"/>
  <c r="AY516" i="1"/>
  <c r="AX516" i="1"/>
  <c r="AW516" i="1"/>
  <c r="AV516" i="1"/>
  <c r="AU516" i="1"/>
  <c r="AT516" i="1"/>
  <c r="AS516" i="1"/>
  <c r="AR516" i="1"/>
  <c r="AQ516" i="1"/>
  <c r="AP516" i="1"/>
  <c r="AO516" i="1"/>
  <c r="AN516" i="1"/>
  <c r="AM516" i="1"/>
  <c r="AL516" i="1"/>
  <c r="AK516" i="1"/>
  <c r="AJ516" i="1"/>
  <c r="AI516" i="1"/>
  <c r="AH516" i="1"/>
  <c r="AG516" i="1"/>
  <c r="AF516" i="1"/>
  <c r="AE516" i="1"/>
  <c r="AD516" i="1"/>
  <c r="AC516" i="1"/>
  <c r="AB516" i="1"/>
  <c r="AA516" i="1"/>
  <c r="Z516" i="1"/>
  <c r="Y516" i="1"/>
  <c r="X516" i="1"/>
  <c r="W516" i="1"/>
  <c r="V516" i="1"/>
  <c r="U516" i="1"/>
  <c r="T516" i="1"/>
  <c r="S516" i="1"/>
  <c r="R516" i="1"/>
  <c r="Q516" i="1"/>
  <c r="P516" i="1"/>
  <c r="O516" i="1"/>
  <c r="N516" i="1"/>
  <c r="M516" i="1"/>
  <c r="L516" i="1"/>
  <c r="K516" i="1"/>
  <c r="J516" i="1"/>
  <c r="I516" i="1"/>
  <c r="H516" i="1"/>
  <c r="G516" i="1"/>
  <c r="D516" i="1"/>
  <c r="C516" i="1"/>
  <c r="B516" i="1"/>
  <c r="AY515" i="1"/>
  <c r="AX515" i="1"/>
  <c r="AW515" i="1"/>
  <c r="AV515" i="1"/>
  <c r="AU515" i="1"/>
  <c r="AT515" i="1"/>
  <c r="AS515" i="1"/>
  <c r="AR515" i="1"/>
  <c r="AQ515" i="1"/>
  <c r="AP515" i="1"/>
  <c r="AO515" i="1"/>
  <c r="AN515" i="1"/>
  <c r="AM515" i="1"/>
  <c r="AL515" i="1"/>
  <c r="AK515" i="1"/>
  <c r="AJ515" i="1"/>
  <c r="AI515" i="1"/>
  <c r="AH515" i="1"/>
  <c r="AG515" i="1"/>
  <c r="AF515" i="1"/>
  <c r="AE515" i="1"/>
  <c r="AD515" i="1"/>
  <c r="AC515" i="1"/>
  <c r="AB515" i="1"/>
  <c r="AA515" i="1"/>
  <c r="Z515" i="1"/>
  <c r="Y515" i="1"/>
  <c r="X515" i="1"/>
  <c r="W515" i="1"/>
  <c r="V515" i="1"/>
  <c r="U515" i="1"/>
  <c r="T515" i="1"/>
  <c r="S515" i="1"/>
  <c r="R515" i="1"/>
  <c r="Q515" i="1"/>
  <c r="P515" i="1"/>
  <c r="O515" i="1"/>
  <c r="N515" i="1"/>
  <c r="M515" i="1"/>
  <c r="L515" i="1"/>
  <c r="K515" i="1"/>
  <c r="J515" i="1"/>
  <c r="I515" i="1"/>
  <c r="H515" i="1"/>
  <c r="G515" i="1"/>
  <c r="D515" i="1"/>
  <c r="C515" i="1"/>
  <c r="B515" i="1"/>
  <c r="AY514" i="1"/>
  <c r="AX514" i="1"/>
  <c r="AW514" i="1"/>
  <c r="AV514" i="1"/>
  <c r="AU514" i="1"/>
  <c r="AT514" i="1"/>
  <c r="AS514" i="1"/>
  <c r="AR514" i="1"/>
  <c r="AQ514" i="1"/>
  <c r="AP514" i="1"/>
  <c r="AO514" i="1"/>
  <c r="AN514" i="1"/>
  <c r="AM514" i="1"/>
  <c r="AL514" i="1"/>
  <c r="AK514" i="1"/>
  <c r="AJ514" i="1"/>
  <c r="AI514" i="1"/>
  <c r="AH514" i="1"/>
  <c r="AG514" i="1"/>
  <c r="AF514" i="1"/>
  <c r="AE514" i="1"/>
  <c r="AD514" i="1"/>
  <c r="AC514" i="1"/>
  <c r="AB514" i="1"/>
  <c r="AA514" i="1"/>
  <c r="Z514" i="1"/>
  <c r="Y514" i="1"/>
  <c r="X514" i="1"/>
  <c r="W514" i="1"/>
  <c r="V514" i="1"/>
  <c r="U514" i="1"/>
  <c r="T514" i="1"/>
  <c r="S514" i="1"/>
  <c r="R514" i="1"/>
  <c r="Q514" i="1"/>
  <c r="P514" i="1"/>
  <c r="O514" i="1"/>
  <c r="N514" i="1"/>
  <c r="M514" i="1"/>
  <c r="L514" i="1"/>
  <c r="K514" i="1"/>
  <c r="J514" i="1"/>
  <c r="I514" i="1"/>
  <c r="H514" i="1"/>
  <c r="G514" i="1"/>
  <c r="D514" i="1"/>
  <c r="C514" i="1"/>
  <c r="B514" i="1"/>
  <c r="AY513" i="1"/>
  <c r="AX513" i="1"/>
  <c r="AW513" i="1"/>
  <c r="AV513" i="1"/>
  <c r="AU513" i="1"/>
  <c r="AT513" i="1"/>
  <c r="AS513" i="1"/>
  <c r="AR513" i="1"/>
  <c r="AQ513" i="1"/>
  <c r="AP513" i="1"/>
  <c r="AO513" i="1"/>
  <c r="AN513" i="1"/>
  <c r="AM513" i="1"/>
  <c r="AL513" i="1"/>
  <c r="AK513" i="1"/>
  <c r="AJ513" i="1"/>
  <c r="AI513" i="1"/>
  <c r="AH513" i="1"/>
  <c r="AG513" i="1"/>
  <c r="AF513" i="1"/>
  <c r="AE513" i="1"/>
  <c r="AD513" i="1"/>
  <c r="AC513" i="1"/>
  <c r="AB513" i="1"/>
  <c r="AA513" i="1"/>
  <c r="Z513" i="1"/>
  <c r="Y513" i="1"/>
  <c r="X513" i="1"/>
  <c r="W513" i="1"/>
  <c r="V513" i="1"/>
  <c r="U513" i="1"/>
  <c r="T513" i="1"/>
  <c r="S513" i="1"/>
  <c r="R513" i="1"/>
  <c r="Q513" i="1"/>
  <c r="P513" i="1"/>
  <c r="O513" i="1"/>
  <c r="N513" i="1"/>
  <c r="M513" i="1"/>
  <c r="L513" i="1"/>
  <c r="K513" i="1"/>
  <c r="J513" i="1"/>
  <c r="I513" i="1"/>
  <c r="H513" i="1"/>
  <c r="G513" i="1"/>
  <c r="D513" i="1"/>
  <c r="C513" i="1"/>
  <c r="B513" i="1"/>
  <c r="AY512" i="1"/>
  <c r="AY527" i="1" s="1"/>
  <c r="AX512" i="1"/>
  <c r="AX528" i="1" s="1"/>
  <c r="AW512" i="1"/>
  <c r="AW529" i="1" s="1"/>
  <c r="AV512" i="1"/>
  <c r="AV526" i="1" s="1"/>
  <c r="AU512" i="1"/>
  <c r="AU527" i="1" s="1"/>
  <c r="AT512" i="1"/>
  <c r="AT528" i="1" s="1"/>
  <c r="AS512" i="1"/>
  <c r="AS529" i="1" s="1"/>
  <c r="AR512" i="1"/>
  <c r="AR526" i="1" s="1"/>
  <c r="AQ512" i="1"/>
  <c r="AQ527" i="1" s="1"/>
  <c r="AP512" i="1"/>
  <c r="AP528" i="1" s="1"/>
  <c r="AO512" i="1"/>
  <c r="AO529" i="1" s="1"/>
  <c r="AN512" i="1"/>
  <c r="AN526" i="1" s="1"/>
  <c r="AM512" i="1"/>
  <c r="AM527" i="1" s="1"/>
  <c r="AL512" i="1"/>
  <c r="AL528" i="1" s="1"/>
  <c r="AK512" i="1"/>
  <c r="AK529" i="1" s="1"/>
  <c r="AJ512" i="1"/>
  <c r="AJ526" i="1" s="1"/>
  <c r="AI512" i="1"/>
  <c r="AI527" i="1" s="1"/>
  <c r="AH512" i="1"/>
  <c r="AH528" i="1" s="1"/>
  <c r="AG512" i="1"/>
  <c r="AG529" i="1" s="1"/>
  <c r="AF512" i="1"/>
  <c r="AF526" i="1" s="1"/>
  <c r="AE512" i="1"/>
  <c r="AE527" i="1" s="1"/>
  <c r="AD512" i="1"/>
  <c r="AD528" i="1" s="1"/>
  <c r="AC512" i="1"/>
  <c r="AC529" i="1" s="1"/>
  <c r="AB512" i="1"/>
  <c r="AB526" i="1" s="1"/>
  <c r="AA512" i="1"/>
  <c r="AA527" i="1" s="1"/>
  <c r="Z512" i="1"/>
  <c r="Z528" i="1" s="1"/>
  <c r="Y512" i="1"/>
  <c r="Y529" i="1" s="1"/>
  <c r="X512" i="1"/>
  <c r="X526" i="1" s="1"/>
  <c r="W512" i="1"/>
  <c r="W527" i="1" s="1"/>
  <c r="V512" i="1"/>
  <c r="V528" i="1" s="1"/>
  <c r="U512" i="1"/>
  <c r="U529" i="1" s="1"/>
  <c r="T512" i="1"/>
  <c r="T526" i="1" s="1"/>
  <c r="S512" i="1"/>
  <c r="S527" i="1" s="1"/>
  <c r="R512" i="1"/>
  <c r="R528" i="1" s="1"/>
  <c r="Q512" i="1"/>
  <c r="Q529" i="1" s="1"/>
  <c r="P512" i="1"/>
  <c r="P526" i="1" s="1"/>
  <c r="O512" i="1"/>
  <c r="O527" i="1" s="1"/>
  <c r="N512" i="1"/>
  <c r="N528" i="1" s="1"/>
  <c r="M512" i="1"/>
  <c r="M529" i="1" s="1"/>
  <c r="L512" i="1"/>
  <c r="L526" i="1" s="1"/>
  <c r="K512" i="1"/>
  <c r="K527" i="1" s="1"/>
  <c r="J512" i="1"/>
  <c r="J528" i="1" s="1"/>
  <c r="I512" i="1"/>
  <c r="I529" i="1" s="1"/>
  <c r="H512" i="1"/>
  <c r="H526" i="1" s="1"/>
  <c r="G512" i="1"/>
  <c r="G527" i="1" s="1"/>
  <c r="D512" i="1"/>
  <c r="C512" i="1"/>
  <c r="B512" i="1"/>
  <c r="AY503" i="1"/>
  <c r="AX503" i="1"/>
  <c r="AW503" i="1"/>
  <c r="AV503" i="1"/>
  <c r="AU503" i="1"/>
  <c r="AT503" i="1"/>
  <c r="AS503" i="1"/>
  <c r="AR503" i="1"/>
  <c r="AQ503" i="1"/>
  <c r="AP503" i="1"/>
  <c r="AO503" i="1"/>
  <c r="AN503" i="1"/>
  <c r="AM503" i="1"/>
  <c r="AL503" i="1"/>
  <c r="AK503" i="1"/>
  <c r="AJ503" i="1"/>
  <c r="AI503" i="1"/>
  <c r="AH503" i="1"/>
  <c r="AG503" i="1"/>
  <c r="AF503" i="1"/>
  <c r="AE503" i="1"/>
  <c r="AD503" i="1"/>
  <c r="AC503" i="1"/>
  <c r="AB503" i="1"/>
  <c r="AA503" i="1"/>
  <c r="Z503" i="1"/>
  <c r="Y503" i="1"/>
  <c r="X503" i="1"/>
  <c r="W503" i="1"/>
  <c r="V503" i="1"/>
  <c r="U503" i="1"/>
  <c r="T503" i="1"/>
  <c r="S503" i="1"/>
  <c r="R503" i="1"/>
  <c r="Q503" i="1"/>
  <c r="P503" i="1"/>
  <c r="O503" i="1"/>
  <c r="N503" i="1"/>
  <c r="M503" i="1"/>
  <c r="L503" i="1"/>
  <c r="K503" i="1"/>
  <c r="J503" i="1"/>
  <c r="I503" i="1"/>
  <c r="H503" i="1"/>
  <c r="G503" i="1"/>
  <c r="D503" i="1"/>
  <c r="C503" i="1"/>
  <c r="B503" i="1"/>
  <c r="AY502" i="1"/>
  <c r="AX502" i="1"/>
  <c r="AW502" i="1"/>
  <c r="AV502" i="1"/>
  <c r="AU502" i="1"/>
  <c r="AT502" i="1"/>
  <c r="AS502" i="1"/>
  <c r="AR502" i="1"/>
  <c r="AQ502" i="1"/>
  <c r="AP502" i="1"/>
  <c r="AO502" i="1"/>
  <c r="AN502" i="1"/>
  <c r="AM502" i="1"/>
  <c r="AL502" i="1"/>
  <c r="AK502" i="1"/>
  <c r="AJ502" i="1"/>
  <c r="AI502" i="1"/>
  <c r="AH502" i="1"/>
  <c r="AG502" i="1"/>
  <c r="AF502" i="1"/>
  <c r="AE502" i="1"/>
  <c r="AD502" i="1"/>
  <c r="AC502" i="1"/>
  <c r="AB502" i="1"/>
  <c r="AA502" i="1"/>
  <c r="Z502" i="1"/>
  <c r="Y502" i="1"/>
  <c r="X502" i="1"/>
  <c r="W502" i="1"/>
  <c r="V502" i="1"/>
  <c r="U502" i="1"/>
  <c r="T502" i="1"/>
  <c r="S502" i="1"/>
  <c r="R502" i="1"/>
  <c r="Q502" i="1"/>
  <c r="P502" i="1"/>
  <c r="O502" i="1"/>
  <c r="N502" i="1"/>
  <c r="M502" i="1"/>
  <c r="L502" i="1"/>
  <c r="K502" i="1"/>
  <c r="J502" i="1"/>
  <c r="I502" i="1"/>
  <c r="H502" i="1"/>
  <c r="G502" i="1"/>
  <c r="D502" i="1"/>
  <c r="C502" i="1"/>
  <c r="B502" i="1"/>
  <c r="AY501" i="1"/>
  <c r="AX501" i="1"/>
  <c r="AW501" i="1"/>
  <c r="AV501" i="1"/>
  <c r="AU501" i="1"/>
  <c r="AT501" i="1"/>
  <c r="AS501" i="1"/>
  <c r="AR501" i="1"/>
  <c r="AQ501" i="1"/>
  <c r="AP501" i="1"/>
  <c r="AO501" i="1"/>
  <c r="AN501" i="1"/>
  <c r="AM501" i="1"/>
  <c r="AL501" i="1"/>
  <c r="AK501" i="1"/>
  <c r="AJ501" i="1"/>
  <c r="AI501" i="1"/>
  <c r="AH501" i="1"/>
  <c r="AG501" i="1"/>
  <c r="AF501" i="1"/>
  <c r="AE501" i="1"/>
  <c r="AD501" i="1"/>
  <c r="AC501" i="1"/>
  <c r="AB501" i="1"/>
  <c r="AA501" i="1"/>
  <c r="Z501" i="1"/>
  <c r="Y501" i="1"/>
  <c r="X501" i="1"/>
  <c r="W501" i="1"/>
  <c r="V501" i="1"/>
  <c r="U501" i="1"/>
  <c r="T501" i="1"/>
  <c r="S501" i="1"/>
  <c r="R501" i="1"/>
  <c r="Q501" i="1"/>
  <c r="P501" i="1"/>
  <c r="O501" i="1"/>
  <c r="N501" i="1"/>
  <c r="M501" i="1"/>
  <c r="L501" i="1"/>
  <c r="K501" i="1"/>
  <c r="J501" i="1"/>
  <c r="I501" i="1"/>
  <c r="H501" i="1"/>
  <c r="G501" i="1"/>
  <c r="D501" i="1"/>
  <c r="C501" i="1"/>
  <c r="B501" i="1"/>
  <c r="AY500" i="1"/>
  <c r="AX500" i="1"/>
  <c r="AW500" i="1"/>
  <c r="AV500" i="1"/>
  <c r="AU500" i="1"/>
  <c r="AT500" i="1"/>
  <c r="AS500" i="1"/>
  <c r="AR500" i="1"/>
  <c r="AQ500" i="1"/>
  <c r="AP500" i="1"/>
  <c r="AO500" i="1"/>
  <c r="AN500" i="1"/>
  <c r="AM500" i="1"/>
  <c r="AL500" i="1"/>
  <c r="AK500" i="1"/>
  <c r="AJ500" i="1"/>
  <c r="AI500" i="1"/>
  <c r="AH500" i="1"/>
  <c r="AG500" i="1"/>
  <c r="AF500" i="1"/>
  <c r="AE500" i="1"/>
  <c r="AD500" i="1"/>
  <c r="AC500" i="1"/>
  <c r="AB500" i="1"/>
  <c r="AA500" i="1"/>
  <c r="Z500" i="1"/>
  <c r="Y500" i="1"/>
  <c r="X500" i="1"/>
  <c r="W500" i="1"/>
  <c r="V500" i="1"/>
  <c r="U500" i="1"/>
  <c r="T500" i="1"/>
  <c r="S500" i="1"/>
  <c r="R500" i="1"/>
  <c r="Q500" i="1"/>
  <c r="P500" i="1"/>
  <c r="O500" i="1"/>
  <c r="N500" i="1"/>
  <c r="M500" i="1"/>
  <c r="L500" i="1"/>
  <c r="K500" i="1"/>
  <c r="J500" i="1"/>
  <c r="I500" i="1"/>
  <c r="H500" i="1"/>
  <c r="G500" i="1"/>
  <c r="D500" i="1"/>
  <c r="C500" i="1"/>
  <c r="B500" i="1"/>
  <c r="AY499" i="1"/>
  <c r="AX499" i="1"/>
  <c r="AW499" i="1"/>
  <c r="AV499" i="1"/>
  <c r="AU499" i="1"/>
  <c r="AT499" i="1"/>
  <c r="AS499" i="1"/>
  <c r="AR499" i="1"/>
  <c r="AQ499" i="1"/>
  <c r="AP499" i="1"/>
  <c r="AO499" i="1"/>
  <c r="AN499" i="1"/>
  <c r="AM499" i="1"/>
  <c r="AL499" i="1"/>
  <c r="AK499" i="1"/>
  <c r="AJ499" i="1"/>
  <c r="AI499" i="1"/>
  <c r="AH499" i="1"/>
  <c r="AG499" i="1"/>
  <c r="AF499" i="1"/>
  <c r="AE499" i="1"/>
  <c r="AD499" i="1"/>
  <c r="AC499" i="1"/>
  <c r="AB499" i="1"/>
  <c r="AA499" i="1"/>
  <c r="Z499" i="1"/>
  <c r="Y499" i="1"/>
  <c r="X499" i="1"/>
  <c r="W499" i="1"/>
  <c r="V499" i="1"/>
  <c r="U499" i="1"/>
  <c r="T499" i="1"/>
  <c r="S499" i="1"/>
  <c r="R499" i="1"/>
  <c r="Q499" i="1"/>
  <c r="P499" i="1"/>
  <c r="O499" i="1"/>
  <c r="N499" i="1"/>
  <c r="M499" i="1"/>
  <c r="L499" i="1"/>
  <c r="K499" i="1"/>
  <c r="J499" i="1"/>
  <c r="I499" i="1"/>
  <c r="H499" i="1"/>
  <c r="G499" i="1"/>
  <c r="D499" i="1"/>
  <c r="C499" i="1"/>
  <c r="B499" i="1"/>
  <c r="AY498" i="1"/>
  <c r="AX498" i="1"/>
  <c r="AW498" i="1"/>
  <c r="AV498" i="1"/>
  <c r="AU498" i="1"/>
  <c r="AT498" i="1"/>
  <c r="AS498" i="1"/>
  <c r="AR498" i="1"/>
  <c r="AQ498" i="1"/>
  <c r="AP498" i="1"/>
  <c r="AO498" i="1"/>
  <c r="AN498" i="1"/>
  <c r="AM498" i="1"/>
  <c r="AL498" i="1"/>
  <c r="AK498" i="1"/>
  <c r="AJ498" i="1"/>
  <c r="AI498" i="1"/>
  <c r="AH498" i="1"/>
  <c r="AG498" i="1"/>
  <c r="AF498" i="1"/>
  <c r="AE498" i="1"/>
  <c r="AD498" i="1"/>
  <c r="AC498" i="1"/>
  <c r="AB498" i="1"/>
  <c r="AA498" i="1"/>
  <c r="Z498" i="1"/>
  <c r="Y498" i="1"/>
  <c r="X498" i="1"/>
  <c r="W498" i="1"/>
  <c r="V498" i="1"/>
  <c r="U498" i="1"/>
  <c r="T498" i="1"/>
  <c r="S498" i="1"/>
  <c r="R498" i="1"/>
  <c r="Q498" i="1"/>
  <c r="P498" i="1"/>
  <c r="O498" i="1"/>
  <c r="N498" i="1"/>
  <c r="M498" i="1"/>
  <c r="L498" i="1"/>
  <c r="K498" i="1"/>
  <c r="J498" i="1"/>
  <c r="I498" i="1"/>
  <c r="H498" i="1"/>
  <c r="G498" i="1"/>
  <c r="D498" i="1"/>
  <c r="C498" i="1"/>
  <c r="B498" i="1"/>
  <c r="AY497" i="1"/>
  <c r="AX497" i="1"/>
  <c r="AW497" i="1"/>
  <c r="AV497" i="1"/>
  <c r="AU497" i="1"/>
  <c r="AU504" i="1" s="1"/>
  <c r="AT497" i="1"/>
  <c r="AT505" i="1" s="1"/>
  <c r="AT479" i="1" s="1"/>
  <c r="AS497" i="1"/>
  <c r="AR497" i="1"/>
  <c r="AQ497" i="1"/>
  <c r="AQ508" i="1" s="1"/>
  <c r="AP497" i="1"/>
  <c r="AO497" i="1"/>
  <c r="AN497" i="1"/>
  <c r="AM497" i="1"/>
  <c r="AM508" i="1" s="1"/>
  <c r="AL497" i="1"/>
  <c r="AK497" i="1"/>
  <c r="AJ497" i="1"/>
  <c r="AI497" i="1"/>
  <c r="AH497" i="1"/>
  <c r="AG497" i="1"/>
  <c r="AF497" i="1"/>
  <c r="AE497" i="1"/>
  <c r="AE504" i="1" s="1"/>
  <c r="AD497" i="1"/>
  <c r="AD505" i="1" s="1"/>
  <c r="AD479" i="1" s="1"/>
  <c r="AC497" i="1"/>
  <c r="AB497" i="1"/>
  <c r="AA497" i="1"/>
  <c r="AA508" i="1" s="1"/>
  <c r="Z497" i="1"/>
  <c r="Z509" i="1" s="1"/>
  <c r="Y497" i="1"/>
  <c r="X497" i="1"/>
  <c r="W497" i="1"/>
  <c r="W508" i="1" s="1"/>
  <c r="V497" i="1"/>
  <c r="U497" i="1"/>
  <c r="T497" i="1"/>
  <c r="S497" i="1"/>
  <c r="S504" i="1" s="1"/>
  <c r="R497" i="1"/>
  <c r="Q497" i="1"/>
  <c r="P497" i="1"/>
  <c r="O497" i="1"/>
  <c r="N497" i="1"/>
  <c r="N505" i="1" s="1"/>
  <c r="N479" i="1" s="1"/>
  <c r="M497" i="1"/>
  <c r="L497" i="1"/>
  <c r="K497" i="1"/>
  <c r="K508" i="1" s="1"/>
  <c r="J497" i="1"/>
  <c r="J509" i="1" s="1"/>
  <c r="I497" i="1"/>
  <c r="H497" i="1"/>
  <c r="G497" i="1"/>
  <c r="G508" i="1" s="1"/>
  <c r="D497" i="1"/>
  <c r="C497" i="1"/>
  <c r="B497" i="1"/>
  <c r="D492" i="1"/>
  <c r="D491" i="1"/>
  <c r="D490" i="1"/>
  <c r="D489" i="1"/>
  <c r="D488" i="1"/>
  <c r="D487" i="1"/>
  <c r="D486" i="1"/>
  <c r="D485" i="1"/>
  <c r="D484" i="1"/>
  <c r="D483" i="1"/>
  <c r="D482" i="1"/>
  <c r="D481" i="1"/>
  <c r="D480" i="1"/>
  <c r="D494" i="1" s="1"/>
  <c r="D479" i="1"/>
  <c r="AX477" i="1"/>
  <c r="AW477" i="1"/>
  <c r="AT477" i="1"/>
  <c r="AS477" i="1"/>
  <c r="AP477" i="1"/>
  <c r="AO477" i="1"/>
  <c r="AL477" i="1"/>
  <c r="AK477" i="1"/>
  <c r="AH477" i="1"/>
  <c r="AG477" i="1"/>
  <c r="AD477" i="1"/>
  <c r="AC477" i="1"/>
  <c r="Z477" i="1"/>
  <c r="Y477" i="1"/>
  <c r="V477" i="1"/>
  <c r="U477" i="1"/>
  <c r="R477" i="1"/>
  <c r="AY476" i="1"/>
  <c r="AV476" i="1"/>
  <c r="AU476" i="1"/>
  <c r="AR476" i="1"/>
  <c r="AQ476" i="1"/>
  <c r="AN476" i="1"/>
  <c r="AM476" i="1"/>
  <c r="AJ476" i="1"/>
  <c r="AI476" i="1"/>
  <c r="AF476" i="1"/>
  <c r="AE476" i="1"/>
  <c r="AB476" i="1"/>
  <c r="AA476" i="1"/>
  <c r="X476" i="1"/>
  <c r="W476" i="1"/>
  <c r="T476" i="1"/>
  <c r="S476" i="1"/>
  <c r="AY475" i="1"/>
  <c r="AX475" i="1"/>
  <c r="AW475" i="1"/>
  <c r="AV475" i="1"/>
  <c r="AU475" i="1"/>
  <c r="AT475" i="1"/>
  <c r="AS475" i="1"/>
  <c r="AR475" i="1"/>
  <c r="AQ475" i="1"/>
  <c r="AP475" i="1"/>
  <c r="AO475" i="1"/>
  <c r="AN475" i="1"/>
  <c r="AM475" i="1"/>
  <c r="AL475" i="1"/>
  <c r="AK475" i="1"/>
  <c r="AJ475" i="1"/>
  <c r="AI475" i="1"/>
  <c r="AH475" i="1"/>
  <c r="AG475" i="1"/>
  <c r="AF475" i="1"/>
  <c r="AE475" i="1"/>
  <c r="AD475" i="1"/>
  <c r="AC475" i="1"/>
  <c r="AB475" i="1"/>
  <c r="AA475" i="1"/>
  <c r="Z475" i="1"/>
  <c r="Y475" i="1"/>
  <c r="X475" i="1"/>
  <c r="W475" i="1"/>
  <c r="V475" i="1"/>
  <c r="U475" i="1"/>
  <c r="T475" i="1"/>
  <c r="S475" i="1"/>
  <c r="R475" i="1"/>
  <c r="Q475" i="1"/>
  <c r="P475" i="1"/>
  <c r="O475" i="1"/>
  <c r="N475" i="1"/>
  <c r="M475" i="1"/>
  <c r="L475" i="1"/>
  <c r="K475" i="1"/>
  <c r="J475" i="1"/>
  <c r="I475" i="1"/>
  <c r="H475" i="1"/>
  <c r="G475" i="1"/>
  <c r="AY474" i="1"/>
  <c r="AX474" i="1"/>
  <c r="AX476" i="1" s="1"/>
  <c r="AW474" i="1"/>
  <c r="AW476" i="1" s="1"/>
  <c r="AV474" i="1"/>
  <c r="AU474" i="1"/>
  <c r="AT474" i="1"/>
  <c r="AT476" i="1" s="1"/>
  <c r="AS474" i="1"/>
  <c r="AS476" i="1" s="1"/>
  <c r="AR474" i="1"/>
  <c r="AQ474" i="1"/>
  <c r="AP474" i="1"/>
  <c r="AP476" i="1" s="1"/>
  <c r="AO474" i="1"/>
  <c r="AO476" i="1" s="1"/>
  <c r="AN474" i="1"/>
  <c r="AM474" i="1"/>
  <c r="AL474" i="1"/>
  <c r="AL476" i="1" s="1"/>
  <c r="AK474" i="1"/>
  <c r="AK476" i="1" s="1"/>
  <c r="AJ474" i="1"/>
  <c r="AI474" i="1"/>
  <c r="AH474" i="1"/>
  <c r="AH476" i="1" s="1"/>
  <c r="AG474" i="1"/>
  <c r="AG476" i="1" s="1"/>
  <c r="AF474" i="1"/>
  <c r="AE474" i="1"/>
  <c r="AD474" i="1"/>
  <c r="AD476" i="1" s="1"/>
  <c r="AC474" i="1"/>
  <c r="AC476" i="1" s="1"/>
  <c r="AB474" i="1"/>
  <c r="AA474" i="1"/>
  <c r="Z474" i="1"/>
  <c r="Z476" i="1" s="1"/>
  <c r="Y474" i="1"/>
  <c r="Y476" i="1" s="1"/>
  <c r="X474" i="1"/>
  <c r="W474" i="1"/>
  <c r="V474" i="1"/>
  <c r="V476" i="1" s="1"/>
  <c r="U474" i="1"/>
  <c r="U476" i="1" s="1"/>
  <c r="T474" i="1"/>
  <c r="S474" i="1"/>
  <c r="R474" i="1"/>
  <c r="R476" i="1" s="1"/>
  <c r="Q474" i="1"/>
  <c r="P474" i="1"/>
  <c r="O474" i="1"/>
  <c r="N474" i="1"/>
  <c r="M474" i="1"/>
  <c r="L474" i="1"/>
  <c r="K474" i="1"/>
  <c r="J474" i="1"/>
  <c r="I474" i="1"/>
  <c r="H474" i="1"/>
  <c r="G474" i="1"/>
  <c r="AY473" i="1"/>
  <c r="AY468" i="1" s="1"/>
  <c r="AX473" i="1"/>
  <c r="AW473" i="1"/>
  <c r="AV473" i="1"/>
  <c r="AU473" i="1"/>
  <c r="AU468" i="1" s="1"/>
  <c r="AT473" i="1"/>
  <c r="AS473" i="1"/>
  <c r="AR473" i="1"/>
  <c r="AQ473" i="1"/>
  <c r="AQ468" i="1" s="1"/>
  <c r="AP473" i="1"/>
  <c r="AO473" i="1"/>
  <c r="AN473" i="1"/>
  <c r="AM473" i="1"/>
  <c r="AM468" i="1" s="1"/>
  <c r="AL473" i="1"/>
  <c r="AK473" i="1"/>
  <c r="AJ473" i="1"/>
  <c r="AI473" i="1"/>
  <c r="AI468" i="1" s="1"/>
  <c r="AH473" i="1"/>
  <c r="AG473" i="1"/>
  <c r="AF473" i="1"/>
  <c r="AE473" i="1"/>
  <c r="AE468" i="1" s="1"/>
  <c r="AD473" i="1"/>
  <c r="AC473" i="1"/>
  <c r="AB473" i="1"/>
  <c r="AA473" i="1"/>
  <c r="AA468" i="1" s="1"/>
  <c r="Z473" i="1"/>
  <c r="Y473" i="1"/>
  <c r="X473" i="1"/>
  <c r="W473" i="1"/>
  <c r="W468" i="1" s="1"/>
  <c r="V473" i="1"/>
  <c r="U473" i="1"/>
  <c r="T473" i="1"/>
  <c r="S473" i="1"/>
  <c r="S468" i="1" s="1"/>
  <c r="R473" i="1"/>
  <c r="Q473" i="1"/>
  <c r="P473" i="1"/>
  <c r="O473" i="1"/>
  <c r="N473" i="1"/>
  <c r="M473" i="1"/>
  <c r="L473" i="1"/>
  <c r="K473" i="1"/>
  <c r="J473" i="1"/>
  <c r="I473" i="1"/>
  <c r="H473" i="1"/>
  <c r="G473" i="1"/>
  <c r="AY472" i="1"/>
  <c r="AY477" i="1" s="1"/>
  <c r="AX472" i="1"/>
  <c r="AW472" i="1"/>
  <c r="AV472" i="1"/>
  <c r="AV477" i="1" s="1"/>
  <c r="AU472" i="1"/>
  <c r="AU477" i="1" s="1"/>
  <c r="AT472" i="1"/>
  <c r="AS472" i="1"/>
  <c r="AR472" i="1"/>
  <c r="AR477" i="1" s="1"/>
  <c r="AQ472" i="1"/>
  <c r="AQ477" i="1" s="1"/>
  <c r="AP472" i="1"/>
  <c r="AO472" i="1"/>
  <c r="AN472" i="1"/>
  <c r="AN477" i="1" s="1"/>
  <c r="AM472" i="1"/>
  <c r="AM477" i="1" s="1"/>
  <c r="AL472" i="1"/>
  <c r="AK472" i="1"/>
  <c r="AJ472" i="1"/>
  <c r="AJ477" i="1" s="1"/>
  <c r="AI472" i="1"/>
  <c r="AI477" i="1" s="1"/>
  <c r="AH472" i="1"/>
  <c r="AG472" i="1"/>
  <c r="AF472" i="1"/>
  <c r="AF477" i="1" s="1"/>
  <c r="AE472" i="1"/>
  <c r="AE477" i="1" s="1"/>
  <c r="AD472" i="1"/>
  <c r="AC472" i="1"/>
  <c r="AB472" i="1"/>
  <c r="AB477" i="1" s="1"/>
  <c r="AA472" i="1"/>
  <c r="AA477" i="1" s="1"/>
  <c r="Z472" i="1"/>
  <c r="Y472" i="1"/>
  <c r="X472" i="1"/>
  <c r="X477" i="1" s="1"/>
  <c r="W472" i="1"/>
  <c r="W477" i="1" s="1"/>
  <c r="V472" i="1"/>
  <c r="U472" i="1"/>
  <c r="T472" i="1"/>
  <c r="T477" i="1" s="1"/>
  <c r="S472" i="1"/>
  <c r="S477" i="1" s="1"/>
  <c r="R472" i="1"/>
  <c r="Q472" i="1"/>
  <c r="P472" i="1"/>
  <c r="O472" i="1"/>
  <c r="N472" i="1"/>
  <c r="M472" i="1"/>
  <c r="L472" i="1"/>
  <c r="K472" i="1"/>
  <c r="J472" i="1"/>
  <c r="I472" i="1"/>
  <c r="H472" i="1"/>
  <c r="G472" i="1"/>
  <c r="AW468" i="1"/>
  <c r="AS468" i="1"/>
  <c r="AO468" i="1"/>
  <c r="AK468" i="1"/>
  <c r="AG468" i="1"/>
  <c r="AC468" i="1"/>
  <c r="Y468" i="1"/>
  <c r="U468" i="1"/>
  <c r="AY448" i="1"/>
  <c r="AX448" i="1"/>
  <c r="AW448" i="1"/>
  <c r="AV448" i="1"/>
  <c r="AU448" i="1"/>
  <c r="AT448" i="1"/>
  <c r="AS448" i="1"/>
  <c r="AR448" i="1"/>
  <c r="AQ448" i="1"/>
  <c r="AP448" i="1"/>
  <c r="AO448" i="1"/>
  <c r="AN448" i="1"/>
  <c r="AM448" i="1"/>
  <c r="AL448" i="1"/>
  <c r="AK448" i="1"/>
  <c r="AJ448" i="1"/>
  <c r="AI448" i="1"/>
  <c r="AH448" i="1"/>
  <c r="AG448" i="1"/>
  <c r="AF448" i="1"/>
  <c r="AE448" i="1"/>
  <c r="AD448" i="1"/>
  <c r="AC448" i="1"/>
  <c r="AB448" i="1"/>
  <c r="AA448" i="1"/>
  <c r="Z448" i="1"/>
  <c r="Y448" i="1"/>
  <c r="X448" i="1"/>
  <c r="W448" i="1"/>
  <c r="V448" i="1"/>
  <c r="U448" i="1"/>
  <c r="T448" i="1"/>
  <c r="S448" i="1"/>
  <c r="R448" i="1"/>
  <c r="Q448" i="1"/>
  <c r="P448" i="1"/>
  <c r="O448" i="1"/>
  <c r="N448" i="1"/>
  <c r="M448" i="1"/>
  <c r="L448" i="1"/>
  <c r="K448" i="1"/>
  <c r="J448" i="1"/>
  <c r="I448" i="1"/>
  <c r="H448" i="1"/>
  <c r="G448" i="1"/>
  <c r="D448" i="1"/>
  <c r="C448" i="1"/>
  <c r="B448" i="1"/>
  <c r="AY447" i="1"/>
  <c r="AX447" i="1"/>
  <c r="AW447" i="1"/>
  <c r="AV447" i="1"/>
  <c r="AU447" i="1"/>
  <c r="AT447" i="1"/>
  <c r="AS447" i="1"/>
  <c r="AR447" i="1"/>
  <c r="AQ447" i="1"/>
  <c r="AP447" i="1"/>
  <c r="AO447" i="1"/>
  <c r="AN447" i="1"/>
  <c r="AM447" i="1"/>
  <c r="AL447" i="1"/>
  <c r="AK447" i="1"/>
  <c r="AJ447" i="1"/>
  <c r="AI447" i="1"/>
  <c r="AH447" i="1"/>
  <c r="AG447" i="1"/>
  <c r="AF447" i="1"/>
  <c r="AE447" i="1"/>
  <c r="AD447" i="1"/>
  <c r="AC447" i="1"/>
  <c r="AB447" i="1"/>
  <c r="AA447" i="1"/>
  <c r="Z447" i="1"/>
  <c r="Y447" i="1"/>
  <c r="X447" i="1"/>
  <c r="W447" i="1"/>
  <c r="V447" i="1"/>
  <c r="U447" i="1"/>
  <c r="T447" i="1"/>
  <c r="S447" i="1"/>
  <c r="R447" i="1"/>
  <c r="Q447" i="1"/>
  <c r="P447" i="1"/>
  <c r="O447" i="1"/>
  <c r="N447" i="1"/>
  <c r="M447" i="1"/>
  <c r="L447" i="1"/>
  <c r="K447" i="1"/>
  <c r="J447" i="1"/>
  <c r="I447" i="1"/>
  <c r="H447" i="1"/>
  <c r="G447" i="1"/>
  <c r="D447" i="1"/>
  <c r="C447" i="1"/>
  <c r="B447" i="1"/>
  <c r="AY446" i="1"/>
  <c r="AX446" i="1"/>
  <c r="AW446" i="1"/>
  <c r="AV446" i="1"/>
  <c r="AU446" i="1"/>
  <c r="AT446" i="1"/>
  <c r="AS446" i="1"/>
  <c r="AR446" i="1"/>
  <c r="AQ446" i="1"/>
  <c r="AP446" i="1"/>
  <c r="AO446" i="1"/>
  <c r="AN446" i="1"/>
  <c r="AM446" i="1"/>
  <c r="AL446" i="1"/>
  <c r="AK446" i="1"/>
  <c r="AJ446" i="1"/>
  <c r="AI446" i="1"/>
  <c r="AH446" i="1"/>
  <c r="AG446" i="1"/>
  <c r="AF446" i="1"/>
  <c r="AE446" i="1"/>
  <c r="AD446" i="1"/>
  <c r="AC446" i="1"/>
  <c r="AB446" i="1"/>
  <c r="AA446" i="1"/>
  <c r="Z446" i="1"/>
  <c r="Y446" i="1"/>
  <c r="X446" i="1"/>
  <c r="W446" i="1"/>
  <c r="V446" i="1"/>
  <c r="U446" i="1"/>
  <c r="T446" i="1"/>
  <c r="S446" i="1"/>
  <c r="R446" i="1"/>
  <c r="Q446" i="1"/>
  <c r="P446" i="1"/>
  <c r="O446" i="1"/>
  <c r="N446" i="1"/>
  <c r="M446" i="1"/>
  <c r="L446" i="1"/>
  <c r="K446" i="1"/>
  <c r="J446" i="1"/>
  <c r="I446" i="1"/>
  <c r="H446" i="1"/>
  <c r="G446" i="1"/>
  <c r="D446" i="1"/>
  <c r="C446" i="1"/>
  <c r="B446" i="1"/>
  <c r="AY445" i="1"/>
  <c r="AX445" i="1"/>
  <c r="AW445" i="1"/>
  <c r="AV445" i="1"/>
  <c r="AU445" i="1"/>
  <c r="AT445" i="1"/>
  <c r="AS445" i="1"/>
  <c r="AR445" i="1"/>
  <c r="AQ445" i="1"/>
  <c r="AP445" i="1"/>
  <c r="AO445" i="1"/>
  <c r="AN445" i="1"/>
  <c r="AM445" i="1"/>
  <c r="AL445" i="1"/>
  <c r="AK445" i="1"/>
  <c r="AJ445" i="1"/>
  <c r="AI445" i="1"/>
  <c r="AH445" i="1"/>
  <c r="AG445" i="1"/>
  <c r="AF445" i="1"/>
  <c r="AE445" i="1"/>
  <c r="AD445" i="1"/>
  <c r="AC445" i="1"/>
  <c r="AB445" i="1"/>
  <c r="AA445" i="1"/>
  <c r="Z445" i="1"/>
  <c r="Y445" i="1"/>
  <c r="X445" i="1"/>
  <c r="W445" i="1"/>
  <c r="V445" i="1"/>
  <c r="U445" i="1"/>
  <c r="T445" i="1"/>
  <c r="S445" i="1"/>
  <c r="R445" i="1"/>
  <c r="Q445" i="1"/>
  <c r="P445" i="1"/>
  <c r="O445" i="1"/>
  <c r="N445" i="1"/>
  <c r="M445" i="1"/>
  <c r="L445" i="1"/>
  <c r="K445" i="1"/>
  <c r="J445" i="1"/>
  <c r="I445" i="1"/>
  <c r="H445" i="1"/>
  <c r="G445" i="1"/>
  <c r="D445" i="1"/>
  <c r="C445" i="1"/>
  <c r="B445" i="1"/>
  <c r="AY444" i="1"/>
  <c r="AX444" i="1"/>
  <c r="AW444" i="1"/>
  <c r="AV444" i="1"/>
  <c r="AU444" i="1"/>
  <c r="AT444" i="1"/>
  <c r="AS444" i="1"/>
  <c r="AR444" i="1"/>
  <c r="AQ444" i="1"/>
  <c r="AP444" i="1"/>
  <c r="AO444" i="1"/>
  <c r="AN444" i="1"/>
  <c r="AM444" i="1"/>
  <c r="AL444" i="1"/>
  <c r="AK444" i="1"/>
  <c r="AJ444" i="1"/>
  <c r="AI444" i="1"/>
  <c r="AH444" i="1"/>
  <c r="AG444" i="1"/>
  <c r="AF444" i="1"/>
  <c r="AE444" i="1"/>
  <c r="AD444" i="1"/>
  <c r="AC444" i="1"/>
  <c r="AB444" i="1"/>
  <c r="AA444" i="1"/>
  <c r="Z444" i="1"/>
  <c r="Y444" i="1"/>
  <c r="X444" i="1"/>
  <c r="W444" i="1"/>
  <c r="V444" i="1"/>
  <c r="U444" i="1"/>
  <c r="T444" i="1"/>
  <c r="S444" i="1"/>
  <c r="R444" i="1"/>
  <c r="Q444" i="1"/>
  <c r="P444" i="1"/>
  <c r="O444" i="1"/>
  <c r="N444" i="1"/>
  <c r="M444" i="1"/>
  <c r="L444" i="1"/>
  <c r="K444" i="1"/>
  <c r="J444" i="1"/>
  <c r="I444" i="1"/>
  <c r="H444" i="1"/>
  <c r="G444" i="1"/>
  <c r="D444" i="1"/>
  <c r="C444" i="1"/>
  <c r="B444" i="1"/>
  <c r="AY443" i="1"/>
  <c r="AX443" i="1"/>
  <c r="AW443" i="1"/>
  <c r="AV443" i="1"/>
  <c r="AU443" i="1"/>
  <c r="AT443" i="1"/>
  <c r="AS443" i="1"/>
  <c r="AR443" i="1"/>
  <c r="AQ443" i="1"/>
  <c r="AP443" i="1"/>
  <c r="AO443" i="1"/>
  <c r="AN443" i="1"/>
  <c r="AM443" i="1"/>
  <c r="AL443" i="1"/>
  <c r="AK443" i="1"/>
  <c r="AJ443" i="1"/>
  <c r="AI443" i="1"/>
  <c r="AH443" i="1"/>
  <c r="AG443" i="1"/>
  <c r="AF443" i="1"/>
  <c r="AE443" i="1"/>
  <c r="AD443" i="1"/>
  <c r="AC443" i="1"/>
  <c r="AB443" i="1"/>
  <c r="AA443" i="1"/>
  <c r="Z443" i="1"/>
  <c r="Y443" i="1"/>
  <c r="X443" i="1"/>
  <c r="W443" i="1"/>
  <c r="V443" i="1"/>
  <c r="U443" i="1"/>
  <c r="T443" i="1"/>
  <c r="S443" i="1"/>
  <c r="R443" i="1"/>
  <c r="Q443" i="1"/>
  <c r="P443" i="1"/>
  <c r="O443" i="1"/>
  <c r="N443" i="1"/>
  <c r="M443" i="1"/>
  <c r="L443" i="1"/>
  <c r="K443" i="1"/>
  <c r="J443" i="1"/>
  <c r="I443" i="1"/>
  <c r="H443" i="1"/>
  <c r="G443" i="1"/>
  <c r="D443" i="1"/>
  <c r="C443" i="1"/>
  <c r="B443" i="1"/>
  <c r="AY442" i="1"/>
  <c r="AX442" i="1"/>
  <c r="AW442" i="1"/>
  <c r="AV442" i="1"/>
  <c r="AU442" i="1"/>
  <c r="AT442" i="1"/>
  <c r="AS442" i="1"/>
  <c r="AR442" i="1"/>
  <c r="AQ442" i="1"/>
  <c r="AP442" i="1"/>
  <c r="AO442" i="1"/>
  <c r="AN442" i="1"/>
  <c r="AM442" i="1"/>
  <c r="AL442" i="1"/>
  <c r="AK442" i="1"/>
  <c r="AJ442" i="1"/>
  <c r="AI442" i="1"/>
  <c r="AH442" i="1"/>
  <c r="AG442" i="1"/>
  <c r="AF442" i="1"/>
  <c r="AE442" i="1"/>
  <c r="AD442" i="1"/>
  <c r="AC442" i="1"/>
  <c r="AB442" i="1"/>
  <c r="AA442" i="1"/>
  <c r="Z442" i="1"/>
  <c r="Y442" i="1"/>
  <c r="X442" i="1"/>
  <c r="W442" i="1"/>
  <c r="V442" i="1"/>
  <c r="U442" i="1"/>
  <c r="T442" i="1"/>
  <c r="S442" i="1"/>
  <c r="R442" i="1"/>
  <c r="Q442" i="1"/>
  <c r="P442" i="1"/>
  <c r="O442" i="1"/>
  <c r="N442" i="1"/>
  <c r="M442" i="1"/>
  <c r="L442" i="1"/>
  <c r="K442" i="1"/>
  <c r="J442" i="1"/>
  <c r="I442" i="1"/>
  <c r="H442" i="1"/>
  <c r="G442" i="1"/>
  <c r="D442" i="1"/>
  <c r="C442" i="1"/>
  <c r="B442" i="1"/>
  <c r="AY441" i="1"/>
  <c r="AX441" i="1"/>
  <c r="AW441" i="1"/>
  <c r="AV441" i="1"/>
  <c r="AU441" i="1"/>
  <c r="AT441" i="1"/>
  <c r="AS441" i="1"/>
  <c r="AR441" i="1"/>
  <c r="AQ441" i="1"/>
  <c r="AP441" i="1"/>
  <c r="AO441" i="1"/>
  <c r="AN441" i="1"/>
  <c r="AM441" i="1"/>
  <c r="AL441" i="1"/>
  <c r="AK441" i="1"/>
  <c r="AJ441" i="1"/>
  <c r="AI441" i="1"/>
  <c r="AH441" i="1"/>
  <c r="AG441" i="1"/>
  <c r="AF441" i="1"/>
  <c r="AE441" i="1"/>
  <c r="AD441" i="1"/>
  <c r="AC441" i="1"/>
  <c r="AB441" i="1"/>
  <c r="AA441" i="1"/>
  <c r="Z441" i="1"/>
  <c r="Y441" i="1"/>
  <c r="X441" i="1"/>
  <c r="W441" i="1"/>
  <c r="V441" i="1"/>
  <c r="U441" i="1"/>
  <c r="T441" i="1"/>
  <c r="S441" i="1"/>
  <c r="R441" i="1"/>
  <c r="Q441" i="1"/>
  <c r="P441" i="1"/>
  <c r="O441" i="1"/>
  <c r="N441" i="1"/>
  <c r="M441" i="1"/>
  <c r="L441" i="1"/>
  <c r="K441" i="1"/>
  <c r="J441" i="1"/>
  <c r="I441" i="1"/>
  <c r="H441" i="1"/>
  <c r="G441" i="1"/>
  <c r="D441" i="1"/>
  <c r="C441" i="1"/>
  <c r="B441" i="1"/>
  <c r="AY440" i="1"/>
  <c r="AX440" i="1"/>
  <c r="AW440" i="1"/>
  <c r="AV440" i="1"/>
  <c r="AU440" i="1"/>
  <c r="AT440" i="1"/>
  <c r="AS440" i="1"/>
  <c r="AR440" i="1"/>
  <c r="AQ440" i="1"/>
  <c r="AP440" i="1"/>
  <c r="AO440" i="1"/>
  <c r="AN440" i="1"/>
  <c r="AM440" i="1"/>
  <c r="AL440" i="1"/>
  <c r="AK440" i="1"/>
  <c r="AJ440" i="1"/>
  <c r="AI440" i="1"/>
  <c r="AH440" i="1"/>
  <c r="AG440" i="1"/>
  <c r="AF440" i="1"/>
  <c r="AE440" i="1"/>
  <c r="AD440" i="1"/>
  <c r="AC440" i="1"/>
  <c r="AB440" i="1"/>
  <c r="AA440" i="1"/>
  <c r="Z440" i="1"/>
  <c r="Y440" i="1"/>
  <c r="X440" i="1"/>
  <c r="W440" i="1"/>
  <c r="V440" i="1"/>
  <c r="U440" i="1"/>
  <c r="T440" i="1"/>
  <c r="S440" i="1"/>
  <c r="R440" i="1"/>
  <c r="Q440" i="1"/>
  <c r="P440" i="1"/>
  <c r="O440" i="1"/>
  <c r="N440" i="1"/>
  <c r="M440" i="1"/>
  <c r="L440" i="1"/>
  <c r="K440" i="1"/>
  <c r="J440" i="1"/>
  <c r="I440" i="1"/>
  <c r="H440" i="1"/>
  <c r="G440" i="1"/>
  <c r="D440" i="1"/>
  <c r="C440" i="1"/>
  <c r="B440" i="1"/>
  <c r="AY439" i="1"/>
  <c r="AX439" i="1"/>
  <c r="AW439" i="1"/>
  <c r="AV439" i="1"/>
  <c r="AU439" i="1"/>
  <c r="AT439" i="1"/>
  <c r="AS439" i="1"/>
  <c r="AR439" i="1"/>
  <c r="AQ439" i="1"/>
  <c r="AP439" i="1"/>
  <c r="AO439" i="1"/>
  <c r="AN439" i="1"/>
  <c r="AM439" i="1"/>
  <c r="AL439" i="1"/>
  <c r="AK439" i="1"/>
  <c r="AJ439" i="1"/>
  <c r="AI439" i="1"/>
  <c r="AH439" i="1"/>
  <c r="AG439" i="1"/>
  <c r="AF439" i="1"/>
  <c r="AE439" i="1"/>
  <c r="AD439" i="1"/>
  <c r="AC439" i="1"/>
  <c r="AB439" i="1"/>
  <c r="AA439" i="1"/>
  <c r="Z439" i="1"/>
  <c r="Y439" i="1"/>
  <c r="X439" i="1"/>
  <c r="W439" i="1"/>
  <c r="V439" i="1"/>
  <c r="U439" i="1"/>
  <c r="T439" i="1"/>
  <c r="S439" i="1"/>
  <c r="R439" i="1"/>
  <c r="Q439" i="1"/>
  <c r="P439" i="1"/>
  <c r="O439" i="1"/>
  <c r="N439" i="1"/>
  <c r="M439" i="1"/>
  <c r="L439" i="1"/>
  <c r="K439" i="1"/>
  <c r="J439" i="1"/>
  <c r="I439" i="1"/>
  <c r="H439" i="1"/>
  <c r="G439" i="1"/>
  <c r="D439" i="1"/>
  <c r="C439" i="1"/>
  <c r="B439" i="1"/>
  <c r="AY438" i="1"/>
  <c r="AX438" i="1"/>
  <c r="AW438" i="1"/>
  <c r="AV438" i="1"/>
  <c r="AU438" i="1"/>
  <c r="AT438" i="1"/>
  <c r="AS438" i="1"/>
  <c r="AR438" i="1"/>
  <c r="AQ438" i="1"/>
  <c r="AP438" i="1"/>
  <c r="AO438" i="1"/>
  <c r="AN438" i="1"/>
  <c r="AM438" i="1"/>
  <c r="AL438" i="1"/>
  <c r="AK438" i="1"/>
  <c r="AJ438" i="1"/>
  <c r="AI438" i="1"/>
  <c r="AH438" i="1"/>
  <c r="AG438" i="1"/>
  <c r="AF438" i="1"/>
  <c r="AE438" i="1"/>
  <c r="AD438" i="1"/>
  <c r="AC438" i="1"/>
  <c r="AB438" i="1"/>
  <c r="AA438" i="1"/>
  <c r="Z438" i="1"/>
  <c r="Y438" i="1"/>
  <c r="X438" i="1"/>
  <c r="W438" i="1"/>
  <c r="V438" i="1"/>
  <c r="U438" i="1"/>
  <c r="T438" i="1"/>
  <c r="S438" i="1"/>
  <c r="R438" i="1"/>
  <c r="Q438" i="1"/>
  <c r="P438" i="1"/>
  <c r="O438" i="1"/>
  <c r="N438" i="1"/>
  <c r="M438" i="1"/>
  <c r="L438" i="1"/>
  <c r="K438" i="1"/>
  <c r="J438" i="1"/>
  <c r="I438" i="1"/>
  <c r="H438" i="1"/>
  <c r="G438" i="1"/>
  <c r="D438" i="1"/>
  <c r="C438" i="1"/>
  <c r="B438" i="1"/>
  <c r="AY437" i="1"/>
  <c r="AX437" i="1"/>
  <c r="AW437" i="1"/>
  <c r="AV437" i="1"/>
  <c r="AU437" i="1"/>
  <c r="AT437" i="1"/>
  <c r="AS437" i="1"/>
  <c r="AR437" i="1"/>
  <c r="AQ437" i="1"/>
  <c r="AP437" i="1"/>
  <c r="AO437" i="1"/>
  <c r="AN437" i="1"/>
  <c r="AM437" i="1"/>
  <c r="AL437" i="1"/>
  <c r="AK437" i="1"/>
  <c r="AJ437" i="1"/>
  <c r="AI437" i="1"/>
  <c r="AH437" i="1"/>
  <c r="AG437" i="1"/>
  <c r="AF437" i="1"/>
  <c r="AE437" i="1"/>
  <c r="AD437" i="1"/>
  <c r="AC437" i="1"/>
  <c r="AB437" i="1"/>
  <c r="AA437" i="1"/>
  <c r="Z437" i="1"/>
  <c r="Y437" i="1"/>
  <c r="X437" i="1"/>
  <c r="W437" i="1"/>
  <c r="V437" i="1"/>
  <c r="U437" i="1"/>
  <c r="T437" i="1"/>
  <c r="S437" i="1"/>
  <c r="R437" i="1"/>
  <c r="Q437" i="1"/>
  <c r="P437" i="1"/>
  <c r="O437" i="1"/>
  <c r="N437" i="1"/>
  <c r="M437" i="1"/>
  <c r="L437" i="1"/>
  <c r="K437" i="1"/>
  <c r="J437" i="1"/>
  <c r="I437" i="1"/>
  <c r="H437" i="1"/>
  <c r="G437" i="1"/>
  <c r="D437" i="1"/>
  <c r="C437" i="1"/>
  <c r="B437" i="1"/>
  <c r="AY436" i="1"/>
  <c r="AX436" i="1"/>
  <c r="AW436" i="1"/>
  <c r="AV436" i="1"/>
  <c r="AU436" i="1"/>
  <c r="AT436" i="1"/>
  <c r="AS436" i="1"/>
  <c r="AR436" i="1"/>
  <c r="AQ436" i="1"/>
  <c r="AP436" i="1"/>
  <c r="AO436" i="1"/>
  <c r="AN436" i="1"/>
  <c r="AM436" i="1"/>
  <c r="AL436" i="1"/>
  <c r="AK436" i="1"/>
  <c r="AJ436" i="1"/>
  <c r="AI436" i="1"/>
  <c r="AH436" i="1"/>
  <c r="AG436" i="1"/>
  <c r="AF436" i="1"/>
  <c r="AE436" i="1"/>
  <c r="AD436" i="1"/>
  <c r="AC436" i="1"/>
  <c r="AB436" i="1"/>
  <c r="AA436" i="1"/>
  <c r="Z436" i="1"/>
  <c r="Y436" i="1"/>
  <c r="X436" i="1"/>
  <c r="W436" i="1"/>
  <c r="V436" i="1"/>
  <c r="U436" i="1"/>
  <c r="T436" i="1"/>
  <c r="S436" i="1"/>
  <c r="R436" i="1"/>
  <c r="Q436" i="1"/>
  <c r="P436" i="1"/>
  <c r="O436" i="1"/>
  <c r="N436" i="1"/>
  <c r="M436" i="1"/>
  <c r="L436" i="1"/>
  <c r="K436" i="1"/>
  <c r="J436" i="1"/>
  <c r="I436" i="1"/>
  <c r="H436" i="1"/>
  <c r="G436" i="1"/>
  <c r="D436" i="1"/>
  <c r="C436" i="1"/>
  <c r="B436" i="1"/>
  <c r="AY435" i="1"/>
  <c r="AX435" i="1"/>
  <c r="AW435" i="1"/>
  <c r="AV435" i="1"/>
  <c r="AU435" i="1"/>
  <c r="AT435" i="1"/>
  <c r="AS435" i="1"/>
  <c r="AR435" i="1"/>
  <c r="AQ435" i="1"/>
  <c r="AP435" i="1"/>
  <c r="AO435" i="1"/>
  <c r="AN435" i="1"/>
  <c r="AM435" i="1"/>
  <c r="AL435" i="1"/>
  <c r="AK435" i="1"/>
  <c r="AJ435" i="1"/>
  <c r="AI435" i="1"/>
  <c r="AH435" i="1"/>
  <c r="AG435" i="1"/>
  <c r="AF435" i="1"/>
  <c r="AE435" i="1"/>
  <c r="AD435" i="1"/>
  <c r="AC435" i="1"/>
  <c r="AB435" i="1"/>
  <c r="AA435" i="1"/>
  <c r="Z435" i="1"/>
  <c r="Y435" i="1"/>
  <c r="X435" i="1"/>
  <c r="W435" i="1"/>
  <c r="V435" i="1"/>
  <c r="U435" i="1"/>
  <c r="T435" i="1"/>
  <c r="S435" i="1"/>
  <c r="R435" i="1"/>
  <c r="Q435" i="1"/>
  <c r="P435" i="1"/>
  <c r="O435" i="1"/>
  <c r="N435" i="1"/>
  <c r="M435" i="1"/>
  <c r="L435" i="1"/>
  <c r="K435" i="1"/>
  <c r="J435" i="1"/>
  <c r="I435" i="1"/>
  <c r="H435" i="1"/>
  <c r="G435" i="1"/>
  <c r="D435" i="1"/>
  <c r="C435" i="1"/>
  <c r="B435" i="1"/>
  <c r="AY434" i="1"/>
  <c r="AX434" i="1"/>
  <c r="AW434" i="1"/>
  <c r="AV434" i="1"/>
  <c r="AU434" i="1"/>
  <c r="AT434" i="1"/>
  <c r="AS434" i="1"/>
  <c r="AR434" i="1"/>
  <c r="AQ434" i="1"/>
  <c r="AP434" i="1"/>
  <c r="AO434" i="1"/>
  <c r="AN434" i="1"/>
  <c r="AM434" i="1"/>
  <c r="AL434" i="1"/>
  <c r="AK434" i="1"/>
  <c r="AJ434" i="1"/>
  <c r="AI434" i="1"/>
  <c r="AH434" i="1"/>
  <c r="AG434" i="1"/>
  <c r="AF434" i="1"/>
  <c r="AE434" i="1"/>
  <c r="AD434" i="1"/>
  <c r="AC434" i="1"/>
  <c r="AB434" i="1"/>
  <c r="AA434" i="1"/>
  <c r="Z434" i="1"/>
  <c r="Y434" i="1"/>
  <c r="X434" i="1"/>
  <c r="W434" i="1"/>
  <c r="V434" i="1"/>
  <c r="U434" i="1"/>
  <c r="T434" i="1"/>
  <c r="S434" i="1"/>
  <c r="R434" i="1"/>
  <c r="Q434" i="1"/>
  <c r="P434" i="1"/>
  <c r="O434" i="1"/>
  <c r="N434" i="1"/>
  <c r="M434" i="1"/>
  <c r="L434" i="1"/>
  <c r="K434" i="1"/>
  <c r="J434" i="1"/>
  <c r="I434" i="1"/>
  <c r="H434" i="1"/>
  <c r="G434" i="1"/>
  <c r="D434" i="1"/>
  <c r="C434" i="1"/>
  <c r="B434" i="1"/>
  <c r="AY433" i="1"/>
  <c r="AX433" i="1"/>
  <c r="AW433" i="1"/>
  <c r="AV433" i="1"/>
  <c r="AU433" i="1"/>
  <c r="AT433" i="1"/>
  <c r="AS433" i="1"/>
  <c r="AR433" i="1"/>
  <c r="AQ433" i="1"/>
  <c r="AP433" i="1"/>
  <c r="AO433" i="1"/>
  <c r="AN433" i="1"/>
  <c r="AM433" i="1"/>
  <c r="AL433" i="1"/>
  <c r="AK433" i="1"/>
  <c r="AJ433" i="1"/>
  <c r="AI433" i="1"/>
  <c r="AH433" i="1"/>
  <c r="AG433" i="1"/>
  <c r="AF433" i="1"/>
  <c r="AE433" i="1"/>
  <c r="AD433" i="1"/>
  <c r="AC433" i="1"/>
  <c r="AB433" i="1"/>
  <c r="AA433" i="1"/>
  <c r="Z433" i="1"/>
  <c r="Y433" i="1"/>
  <c r="X433" i="1"/>
  <c r="W433" i="1"/>
  <c r="V433" i="1"/>
  <c r="U433" i="1"/>
  <c r="T433" i="1"/>
  <c r="S433" i="1"/>
  <c r="R433" i="1"/>
  <c r="Q433" i="1"/>
  <c r="P433" i="1"/>
  <c r="O433" i="1"/>
  <c r="N433" i="1"/>
  <c r="M433" i="1"/>
  <c r="L433" i="1"/>
  <c r="K433" i="1"/>
  <c r="J433" i="1"/>
  <c r="I433" i="1"/>
  <c r="H433" i="1"/>
  <c r="G433" i="1"/>
  <c r="D433" i="1"/>
  <c r="C433" i="1"/>
  <c r="B433" i="1"/>
  <c r="AY432" i="1"/>
  <c r="AX432" i="1"/>
  <c r="AW432" i="1"/>
  <c r="AV432" i="1"/>
  <c r="AU432" i="1"/>
  <c r="AT432" i="1"/>
  <c r="AS432" i="1"/>
  <c r="AR432" i="1"/>
  <c r="AQ432" i="1"/>
  <c r="AP432" i="1"/>
  <c r="AO432" i="1"/>
  <c r="AN432" i="1"/>
  <c r="AM432" i="1"/>
  <c r="AL432" i="1"/>
  <c r="AK432" i="1"/>
  <c r="AJ432" i="1"/>
  <c r="AI432" i="1"/>
  <c r="AH432" i="1"/>
  <c r="AG432" i="1"/>
  <c r="AF432" i="1"/>
  <c r="AE432" i="1"/>
  <c r="AD432" i="1"/>
  <c r="AC432" i="1"/>
  <c r="AB432" i="1"/>
  <c r="AA432" i="1"/>
  <c r="Z432" i="1"/>
  <c r="Y432" i="1"/>
  <c r="X432" i="1"/>
  <c r="W432" i="1"/>
  <c r="V432" i="1"/>
  <c r="U432" i="1"/>
  <c r="T432" i="1"/>
  <c r="S432" i="1"/>
  <c r="R432" i="1"/>
  <c r="Q432" i="1"/>
  <c r="P432" i="1"/>
  <c r="O432" i="1"/>
  <c r="N432" i="1"/>
  <c r="M432" i="1"/>
  <c r="L432" i="1"/>
  <c r="K432" i="1"/>
  <c r="J432" i="1"/>
  <c r="I432" i="1"/>
  <c r="H432" i="1"/>
  <c r="G432" i="1"/>
  <c r="D432" i="1"/>
  <c r="C432" i="1"/>
  <c r="B432" i="1"/>
  <c r="AY431" i="1"/>
  <c r="AX431" i="1"/>
  <c r="AW431" i="1"/>
  <c r="AV431" i="1"/>
  <c r="AU431" i="1"/>
  <c r="AT431" i="1"/>
  <c r="AS431" i="1"/>
  <c r="AR431" i="1"/>
  <c r="AQ431" i="1"/>
  <c r="AP431" i="1"/>
  <c r="AO431" i="1"/>
  <c r="AN431" i="1"/>
  <c r="AM431" i="1"/>
  <c r="AL431" i="1"/>
  <c r="AK431" i="1"/>
  <c r="AJ431" i="1"/>
  <c r="AI431" i="1"/>
  <c r="AH431" i="1"/>
  <c r="AG431" i="1"/>
  <c r="AF431" i="1"/>
  <c r="AE431" i="1"/>
  <c r="AD431" i="1"/>
  <c r="AC431" i="1"/>
  <c r="AB431" i="1"/>
  <c r="AA431" i="1"/>
  <c r="Z431" i="1"/>
  <c r="Y431" i="1"/>
  <c r="X431" i="1"/>
  <c r="W431" i="1"/>
  <c r="V431" i="1"/>
  <c r="U431" i="1"/>
  <c r="T431" i="1"/>
  <c r="S431" i="1"/>
  <c r="R431" i="1"/>
  <c r="Q431" i="1"/>
  <c r="P431" i="1"/>
  <c r="O431" i="1"/>
  <c r="N431" i="1"/>
  <c r="M431" i="1"/>
  <c r="L431" i="1"/>
  <c r="K431" i="1"/>
  <c r="J431" i="1"/>
  <c r="I431" i="1"/>
  <c r="H431" i="1"/>
  <c r="G431" i="1"/>
  <c r="D431" i="1"/>
  <c r="C431" i="1"/>
  <c r="B431" i="1"/>
  <c r="AY430" i="1"/>
  <c r="AX430" i="1"/>
  <c r="AW430" i="1"/>
  <c r="AV430" i="1"/>
  <c r="AU430" i="1"/>
  <c r="AT430" i="1"/>
  <c r="AS430" i="1"/>
  <c r="AR430" i="1"/>
  <c r="AQ430" i="1"/>
  <c r="AP430" i="1"/>
  <c r="AO430" i="1"/>
  <c r="AN430" i="1"/>
  <c r="AM430" i="1"/>
  <c r="AL430" i="1"/>
  <c r="AK430" i="1"/>
  <c r="AJ430" i="1"/>
  <c r="AI430" i="1"/>
  <c r="AH430" i="1"/>
  <c r="AG430" i="1"/>
  <c r="AF430" i="1"/>
  <c r="AE430" i="1"/>
  <c r="AD430" i="1"/>
  <c r="AC430" i="1"/>
  <c r="AB430" i="1"/>
  <c r="AA430" i="1"/>
  <c r="Z430" i="1"/>
  <c r="Y430" i="1"/>
  <c r="X430" i="1"/>
  <c r="W430" i="1"/>
  <c r="V430" i="1"/>
  <c r="U430" i="1"/>
  <c r="T430" i="1"/>
  <c r="S430" i="1"/>
  <c r="R430" i="1"/>
  <c r="Q430" i="1"/>
  <c r="P430" i="1"/>
  <c r="O430" i="1"/>
  <c r="N430" i="1"/>
  <c r="M430" i="1"/>
  <c r="L430" i="1"/>
  <c r="K430" i="1"/>
  <c r="J430" i="1"/>
  <c r="I430" i="1"/>
  <c r="H430" i="1"/>
  <c r="G430" i="1"/>
  <c r="D430" i="1"/>
  <c r="C430" i="1"/>
  <c r="B430" i="1"/>
  <c r="AY429" i="1"/>
  <c r="AX429" i="1"/>
  <c r="AW429" i="1"/>
  <c r="AV429" i="1"/>
  <c r="AU429" i="1"/>
  <c r="AT429" i="1"/>
  <c r="AS429" i="1"/>
  <c r="AR429" i="1"/>
  <c r="AQ429" i="1"/>
  <c r="AP429" i="1"/>
  <c r="AO429" i="1"/>
  <c r="AN429" i="1"/>
  <c r="AM429" i="1"/>
  <c r="AL429" i="1"/>
  <c r="AK429" i="1"/>
  <c r="AJ429" i="1"/>
  <c r="AI429" i="1"/>
  <c r="AH429" i="1"/>
  <c r="AG429" i="1"/>
  <c r="AF429" i="1"/>
  <c r="AE429" i="1"/>
  <c r="AD429" i="1"/>
  <c r="AC429" i="1"/>
  <c r="AB429" i="1"/>
  <c r="AA429" i="1"/>
  <c r="Z429" i="1"/>
  <c r="Y429" i="1"/>
  <c r="X429" i="1"/>
  <c r="W429" i="1"/>
  <c r="V429" i="1"/>
  <c r="U429" i="1"/>
  <c r="T429" i="1"/>
  <c r="S429" i="1"/>
  <c r="R429" i="1"/>
  <c r="Q429" i="1"/>
  <c r="P429" i="1"/>
  <c r="O429" i="1"/>
  <c r="N429" i="1"/>
  <c r="M429" i="1"/>
  <c r="L429" i="1"/>
  <c r="K429" i="1"/>
  <c r="J429" i="1"/>
  <c r="I429" i="1"/>
  <c r="H429" i="1"/>
  <c r="G429" i="1"/>
  <c r="D429" i="1"/>
  <c r="C429" i="1"/>
  <c r="B429" i="1"/>
  <c r="AY428" i="1"/>
  <c r="AX428" i="1"/>
  <c r="AW428" i="1"/>
  <c r="AV428" i="1"/>
  <c r="AU428" i="1"/>
  <c r="AT428" i="1"/>
  <c r="AS428" i="1"/>
  <c r="AR428" i="1"/>
  <c r="AQ428" i="1"/>
  <c r="AP428" i="1"/>
  <c r="AO428" i="1"/>
  <c r="AN428" i="1"/>
  <c r="AM428" i="1"/>
  <c r="AL428" i="1"/>
  <c r="AK428" i="1"/>
  <c r="AJ428" i="1"/>
  <c r="AI428" i="1"/>
  <c r="AH428" i="1"/>
  <c r="AG428" i="1"/>
  <c r="AF428" i="1"/>
  <c r="AE428" i="1"/>
  <c r="AD428" i="1"/>
  <c r="AC428" i="1"/>
  <c r="AB428" i="1"/>
  <c r="AA428" i="1"/>
  <c r="Z428" i="1"/>
  <c r="Y428" i="1"/>
  <c r="X428" i="1"/>
  <c r="W428" i="1"/>
  <c r="V428" i="1"/>
  <c r="U428" i="1"/>
  <c r="T428" i="1"/>
  <c r="S428" i="1"/>
  <c r="R428" i="1"/>
  <c r="Q428" i="1"/>
  <c r="P428" i="1"/>
  <c r="O428" i="1"/>
  <c r="N428" i="1"/>
  <c r="M428" i="1"/>
  <c r="L428" i="1"/>
  <c r="K428" i="1"/>
  <c r="J428" i="1"/>
  <c r="I428" i="1"/>
  <c r="H428" i="1"/>
  <c r="G428" i="1"/>
  <c r="D428" i="1"/>
  <c r="C428" i="1"/>
  <c r="B428" i="1"/>
  <c r="AY427" i="1"/>
  <c r="AX427" i="1"/>
  <c r="AW427" i="1"/>
  <c r="AV427" i="1"/>
  <c r="AU427" i="1"/>
  <c r="AT427" i="1"/>
  <c r="AS427" i="1"/>
  <c r="AR427" i="1"/>
  <c r="AQ427" i="1"/>
  <c r="AP427" i="1"/>
  <c r="AO427" i="1"/>
  <c r="AN427" i="1"/>
  <c r="AM427" i="1"/>
  <c r="AL427" i="1"/>
  <c r="AK427" i="1"/>
  <c r="AJ427" i="1"/>
  <c r="AI427" i="1"/>
  <c r="AH427" i="1"/>
  <c r="AG427" i="1"/>
  <c r="AF427" i="1"/>
  <c r="AE427" i="1"/>
  <c r="AD427" i="1"/>
  <c r="AC427" i="1"/>
  <c r="AB427" i="1"/>
  <c r="AA427" i="1"/>
  <c r="Z427" i="1"/>
  <c r="Y427" i="1"/>
  <c r="X427" i="1"/>
  <c r="W427" i="1"/>
  <c r="V427" i="1"/>
  <c r="U427" i="1"/>
  <c r="T427" i="1"/>
  <c r="S427" i="1"/>
  <c r="R427" i="1"/>
  <c r="Q427" i="1"/>
  <c r="P427" i="1"/>
  <c r="O427" i="1"/>
  <c r="N427" i="1"/>
  <c r="M427" i="1"/>
  <c r="L427" i="1"/>
  <c r="K427" i="1"/>
  <c r="J427" i="1"/>
  <c r="I427" i="1"/>
  <c r="H427" i="1"/>
  <c r="G427" i="1"/>
  <c r="D427" i="1"/>
  <c r="C427" i="1"/>
  <c r="B427" i="1"/>
  <c r="AY426" i="1"/>
  <c r="AX426" i="1"/>
  <c r="AW426" i="1"/>
  <c r="AV426" i="1"/>
  <c r="AU426" i="1"/>
  <c r="AT426" i="1"/>
  <c r="AS426" i="1"/>
  <c r="AR426" i="1"/>
  <c r="AQ426" i="1"/>
  <c r="AP426" i="1"/>
  <c r="AO426" i="1"/>
  <c r="AN426" i="1"/>
  <c r="AM426" i="1"/>
  <c r="AL426" i="1"/>
  <c r="AK426" i="1"/>
  <c r="AJ426" i="1"/>
  <c r="AI426" i="1"/>
  <c r="AH426" i="1"/>
  <c r="AG426" i="1"/>
  <c r="AF426" i="1"/>
  <c r="AE426" i="1"/>
  <c r="AD426" i="1"/>
  <c r="AC426" i="1"/>
  <c r="AB426" i="1"/>
  <c r="AA426" i="1"/>
  <c r="Z426" i="1"/>
  <c r="Y426" i="1"/>
  <c r="X426" i="1"/>
  <c r="W426" i="1"/>
  <c r="V426" i="1"/>
  <c r="U426" i="1"/>
  <c r="T426" i="1"/>
  <c r="S426" i="1"/>
  <c r="R426" i="1"/>
  <c r="Q426" i="1"/>
  <c r="P426" i="1"/>
  <c r="O426" i="1"/>
  <c r="N426" i="1"/>
  <c r="M426" i="1"/>
  <c r="L426" i="1"/>
  <c r="K426" i="1"/>
  <c r="J426" i="1"/>
  <c r="I426" i="1"/>
  <c r="H426" i="1"/>
  <c r="G426" i="1"/>
  <c r="D426" i="1"/>
  <c r="C426" i="1"/>
  <c r="B426" i="1"/>
  <c r="AY425" i="1"/>
  <c r="AX425" i="1"/>
  <c r="AW425" i="1"/>
  <c r="AV425" i="1"/>
  <c r="AU425" i="1"/>
  <c r="AT425" i="1"/>
  <c r="AS425" i="1"/>
  <c r="AR425" i="1"/>
  <c r="AQ425" i="1"/>
  <c r="AP425" i="1"/>
  <c r="AO425" i="1"/>
  <c r="AN425" i="1"/>
  <c r="AM425" i="1"/>
  <c r="AL425" i="1"/>
  <c r="AK425" i="1"/>
  <c r="AJ425" i="1"/>
  <c r="AI425" i="1"/>
  <c r="AH425" i="1"/>
  <c r="AG425" i="1"/>
  <c r="AF425" i="1"/>
  <c r="AE425" i="1"/>
  <c r="AD425" i="1"/>
  <c r="AC425" i="1"/>
  <c r="AB425" i="1"/>
  <c r="AA425" i="1"/>
  <c r="Z425" i="1"/>
  <c r="Y425" i="1"/>
  <c r="X425" i="1"/>
  <c r="W425" i="1"/>
  <c r="V425" i="1"/>
  <c r="U425" i="1"/>
  <c r="T425" i="1"/>
  <c r="S425" i="1"/>
  <c r="R425" i="1"/>
  <c r="Q425" i="1"/>
  <c r="P425" i="1"/>
  <c r="O425" i="1"/>
  <c r="N425" i="1"/>
  <c r="M425" i="1"/>
  <c r="L425" i="1"/>
  <c r="K425" i="1"/>
  <c r="J425" i="1"/>
  <c r="I425" i="1"/>
  <c r="H425" i="1"/>
  <c r="G425" i="1"/>
  <c r="D425" i="1"/>
  <c r="C425" i="1"/>
  <c r="B425" i="1"/>
  <c r="AY424" i="1"/>
  <c r="AX424" i="1"/>
  <c r="AW424" i="1"/>
  <c r="AV424" i="1"/>
  <c r="AU424" i="1"/>
  <c r="AT424" i="1"/>
  <c r="AS424" i="1"/>
  <c r="AR424" i="1"/>
  <c r="AQ424" i="1"/>
  <c r="AP424" i="1"/>
  <c r="AO424" i="1"/>
  <c r="AN424" i="1"/>
  <c r="AM424" i="1"/>
  <c r="AL424" i="1"/>
  <c r="AK424" i="1"/>
  <c r="AJ424" i="1"/>
  <c r="AI424" i="1"/>
  <c r="AH424" i="1"/>
  <c r="AG424" i="1"/>
  <c r="AF424" i="1"/>
  <c r="AE424" i="1"/>
  <c r="AD424" i="1"/>
  <c r="AC424" i="1"/>
  <c r="AB424" i="1"/>
  <c r="AA424" i="1"/>
  <c r="Z424" i="1"/>
  <c r="Y424" i="1"/>
  <c r="X424" i="1"/>
  <c r="W424" i="1"/>
  <c r="V424" i="1"/>
  <c r="U424" i="1"/>
  <c r="T424" i="1"/>
  <c r="S424" i="1"/>
  <c r="R424" i="1"/>
  <c r="Q424" i="1"/>
  <c r="P424" i="1"/>
  <c r="O424" i="1"/>
  <c r="N424" i="1"/>
  <c r="M424" i="1"/>
  <c r="L424" i="1"/>
  <c r="K424" i="1"/>
  <c r="J424" i="1"/>
  <c r="I424" i="1"/>
  <c r="H424" i="1"/>
  <c r="G424" i="1"/>
  <c r="D424" i="1"/>
  <c r="C424" i="1"/>
  <c r="B424" i="1"/>
  <c r="AY423" i="1"/>
  <c r="AX423" i="1"/>
  <c r="AW423" i="1"/>
  <c r="AV423" i="1"/>
  <c r="AU423" i="1"/>
  <c r="AT423" i="1"/>
  <c r="AS423" i="1"/>
  <c r="AR423" i="1"/>
  <c r="AQ423" i="1"/>
  <c r="AP423" i="1"/>
  <c r="AO423" i="1"/>
  <c r="AN423" i="1"/>
  <c r="AM423" i="1"/>
  <c r="AL423" i="1"/>
  <c r="AK423" i="1"/>
  <c r="AJ423" i="1"/>
  <c r="AI423" i="1"/>
  <c r="AH423" i="1"/>
  <c r="AG423" i="1"/>
  <c r="AF423" i="1"/>
  <c r="AE423" i="1"/>
  <c r="AD423" i="1"/>
  <c r="AC423" i="1"/>
  <c r="AB423" i="1"/>
  <c r="AA423" i="1"/>
  <c r="Z423" i="1"/>
  <c r="Y423" i="1"/>
  <c r="X423" i="1"/>
  <c r="W423" i="1"/>
  <c r="V423" i="1"/>
  <c r="U423" i="1"/>
  <c r="T423" i="1"/>
  <c r="S423" i="1"/>
  <c r="R423" i="1"/>
  <c r="Q423" i="1"/>
  <c r="P423" i="1"/>
  <c r="O423" i="1"/>
  <c r="N423" i="1"/>
  <c r="M423" i="1"/>
  <c r="L423" i="1"/>
  <c r="K423" i="1"/>
  <c r="J423" i="1"/>
  <c r="I423" i="1"/>
  <c r="H423" i="1"/>
  <c r="G423" i="1"/>
  <c r="D423" i="1"/>
  <c r="C423" i="1"/>
  <c r="B423" i="1"/>
  <c r="AY422" i="1"/>
  <c r="AX422" i="1"/>
  <c r="AW422" i="1"/>
  <c r="AV422" i="1"/>
  <c r="AU422" i="1"/>
  <c r="AT422" i="1"/>
  <c r="AS422" i="1"/>
  <c r="AR422" i="1"/>
  <c r="AQ422" i="1"/>
  <c r="AP422" i="1"/>
  <c r="AO422" i="1"/>
  <c r="AN422" i="1"/>
  <c r="AM422" i="1"/>
  <c r="AL422" i="1"/>
  <c r="AK422" i="1"/>
  <c r="AJ422" i="1"/>
  <c r="AI422" i="1"/>
  <c r="AH422" i="1"/>
  <c r="AG422" i="1"/>
  <c r="AF422" i="1"/>
  <c r="AE422" i="1"/>
  <c r="AD422" i="1"/>
  <c r="AC422" i="1"/>
  <c r="AB422" i="1"/>
  <c r="AA422" i="1"/>
  <c r="Z422" i="1"/>
  <c r="Y422" i="1"/>
  <c r="X422" i="1"/>
  <c r="W422" i="1"/>
  <c r="V422" i="1"/>
  <c r="U422" i="1"/>
  <c r="T422" i="1"/>
  <c r="S422" i="1"/>
  <c r="R422" i="1"/>
  <c r="Q422" i="1"/>
  <c r="P422" i="1"/>
  <c r="O422" i="1"/>
  <c r="N422" i="1"/>
  <c r="M422" i="1"/>
  <c r="L422" i="1"/>
  <c r="K422" i="1"/>
  <c r="J422" i="1"/>
  <c r="I422" i="1"/>
  <c r="H422" i="1"/>
  <c r="G422" i="1"/>
  <c r="D422" i="1"/>
  <c r="C422" i="1"/>
  <c r="B422" i="1"/>
  <c r="AY421" i="1"/>
  <c r="AX421" i="1"/>
  <c r="AW421" i="1"/>
  <c r="AV421" i="1"/>
  <c r="AU421" i="1"/>
  <c r="AT421" i="1"/>
  <c r="AS421" i="1"/>
  <c r="AR421" i="1"/>
  <c r="AQ421" i="1"/>
  <c r="AP421" i="1"/>
  <c r="AO421" i="1"/>
  <c r="AN421" i="1"/>
  <c r="AM421" i="1"/>
  <c r="AL421" i="1"/>
  <c r="AK421" i="1"/>
  <c r="AJ421" i="1"/>
  <c r="AI421" i="1"/>
  <c r="AH421" i="1"/>
  <c r="AG421" i="1"/>
  <c r="AF421" i="1"/>
  <c r="AE421" i="1"/>
  <c r="AD421" i="1"/>
  <c r="AC421" i="1"/>
  <c r="AB421" i="1"/>
  <c r="AA421" i="1"/>
  <c r="Z421" i="1"/>
  <c r="Y421" i="1"/>
  <c r="X421" i="1"/>
  <c r="W421" i="1"/>
  <c r="V421" i="1"/>
  <c r="U421" i="1"/>
  <c r="T421" i="1"/>
  <c r="S421" i="1"/>
  <c r="R421" i="1"/>
  <c r="Q421" i="1"/>
  <c r="P421" i="1"/>
  <c r="O421" i="1"/>
  <c r="N421" i="1"/>
  <c r="M421" i="1"/>
  <c r="L421" i="1"/>
  <c r="K421" i="1"/>
  <c r="J421" i="1"/>
  <c r="I421" i="1"/>
  <c r="H421" i="1"/>
  <c r="G421" i="1"/>
  <c r="D421" i="1"/>
  <c r="C421" i="1"/>
  <c r="B421" i="1"/>
  <c r="AY420" i="1"/>
  <c r="AX420" i="1"/>
  <c r="AW420" i="1"/>
  <c r="AV420" i="1"/>
  <c r="AU420" i="1"/>
  <c r="AT420" i="1"/>
  <c r="AS420" i="1"/>
  <c r="AR420" i="1"/>
  <c r="AQ420" i="1"/>
  <c r="AP420" i="1"/>
  <c r="AO420" i="1"/>
  <c r="AN420" i="1"/>
  <c r="AM420" i="1"/>
  <c r="AL420" i="1"/>
  <c r="AK420" i="1"/>
  <c r="AJ420" i="1"/>
  <c r="AI420" i="1"/>
  <c r="AH420" i="1"/>
  <c r="AG420" i="1"/>
  <c r="AF420" i="1"/>
  <c r="AE420" i="1"/>
  <c r="AD420" i="1"/>
  <c r="AC420" i="1"/>
  <c r="AB420" i="1"/>
  <c r="AA420" i="1"/>
  <c r="Z420" i="1"/>
  <c r="Y420" i="1"/>
  <c r="X420" i="1"/>
  <c r="W420" i="1"/>
  <c r="V420" i="1"/>
  <c r="U420" i="1"/>
  <c r="T420" i="1"/>
  <c r="S420" i="1"/>
  <c r="R420" i="1"/>
  <c r="Q420" i="1"/>
  <c r="P420" i="1"/>
  <c r="O420" i="1"/>
  <c r="N420" i="1"/>
  <c r="M420" i="1"/>
  <c r="L420" i="1"/>
  <c r="K420" i="1"/>
  <c r="J420" i="1"/>
  <c r="I420" i="1"/>
  <c r="H420" i="1"/>
  <c r="G420" i="1"/>
  <c r="D420" i="1"/>
  <c r="C420" i="1"/>
  <c r="B420" i="1"/>
  <c r="AY419" i="1"/>
  <c r="AX419" i="1"/>
  <c r="AW419" i="1"/>
  <c r="AV419" i="1"/>
  <c r="AU419" i="1"/>
  <c r="AT419" i="1"/>
  <c r="AS419" i="1"/>
  <c r="AR419" i="1"/>
  <c r="AQ419" i="1"/>
  <c r="AP419" i="1"/>
  <c r="AO419" i="1"/>
  <c r="AN419" i="1"/>
  <c r="AM419" i="1"/>
  <c r="AL419" i="1"/>
  <c r="AK419" i="1"/>
  <c r="AJ419" i="1"/>
  <c r="AI419" i="1"/>
  <c r="AH419" i="1"/>
  <c r="AG419" i="1"/>
  <c r="AF419" i="1"/>
  <c r="AE419" i="1"/>
  <c r="AD419" i="1"/>
  <c r="AC419" i="1"/>
  <c r="AB419" i="1"/>
  <c r="AA419" i="1"/>
  <c r="Z419" i="1"/>
  <c r="Y419" i="1"/>
  <c r="X419" i="1"/>
  <c r="W419" i="1"/>
  <c r="V419" i="1"/>
  <c r="U419" i="1"/>
  <c r="T419" i="1"/>
  <c r="S419" i="1"/>
  <c r="R419" i="1"/>
  <c r="Q419" i="1"/>
  <c r="P419" i="1"/>
  <c r="O419" i="1"/>
  <c r="N419" i="1"/>
  <c r="M419" i="1"/>
  <c r="L419" i="1"/>
  <c r="K419" i="1"/>
  <c r="J419" i="1"/>
  <c r="I419" i="1"/>
  <c r="H419" i="1"/>
  <c r="G419" i="1"/>
  <c r="D419" i="1"/>
  <c r="C419" i="1"/>
  <c r="B419" i="1"/>
  <c r="AY418" i="1"/>
  <c r="AX418" i="1"/>
  <c r="AW418" i="1"/>
  <c r="AV418" i="1"/>
  <c r="AU418" i="1"/>
  <c r="AT418" i="1"/>
  <c r="AS418" i="1"/>
  <c r="AR418" i="1"/>
  <c r="AQ418" i="1"/>
  <c r="AP418" i="1"/>
  <c r="AO418" i="1"/>
  <c r="AN418" i="1"/>
  <c r="AM418" i="1"/>
  <c r="AL418" i="1"/>
  <c r="AK418" i="1"/>
  <c r="AJ418" i="1"/>
  <c r="AI418" i="1"/>
  <c r="AH418" i="1"/>
  <c r="AG418" i="1"/>
  <c r="AF418" i="1"/>
  <c r="AE418" i="1"/>
  <c r="AD418" i="1"/>
  <c r="AC418" i="1"/>
  <c r="AB418" i="1"/>
  <c r="AA418" i="1"/>
  <c r="Z418" i="1"/>
  <c r="Y418" i="1"/>
  <c r="X418" i="1"/>
  <c r="W418" i="1"/>
  <c r="V418" i="1"/>
  <c r="U418" i="1"/>
  <c r="T418" i="1"/>
  <c r="S418" i="1"/>
  <c r="R418" i="1"/>
  <c r="Q418" i="1"/>
  <c r="P418" i="1"/>
  <c r="O418" i="1"/>
  <c r="N418" i="1"/>
  <c r="M418" i="1"/>
  <c r="L418" i="1"/>
  <c r="K418" i="1"/>
  <c r="J418" i="1"/>
  <c r="I418" i="1"/>
  <c r="H418" i="1"/>
  <c r="G418" i="1"/>
  <c r="D418" i="1"/>
  <c r="C418" i="1"/>
  <c r="B418" i="1"/>
  <c r="AY417" i="1"/>
  <c r="AX417" i="1"/>
  <c r="AW417" i="1"/>
  <c r="AV417" i="1"/>
  <c r="AU417" i="1"/>
  <c r="AT417" i="1"/>
  <c r="AS417" i="1"/>
  <c r="AR417" i="1"/>
  <c r="AQ417" i="1"/>
  <c r="AP417" i="1"/>
  <c r="AO417" i="1"/>
  <c r="AN417" i="1"/>
  <c r="AM417" i="1"/>
  <c r="AL417" i="1"/>
  <c r="AK417" i="1"/>
  <c r="AJ417" i="1"/>
  <c r="AI417" i="1"/>
  <c r="AH417" i="1"/>
  <c r="AG417" i="1"/>
  <c r="AF417" i="1"/>
  <c r="AE417" i="1"/>
  <c r="AD417" i="1"/>
  <c r="AC417" i="1"/>
  <c r="AB417" i="1"/>
  <c r="AA417" i="1"/>
  <c r="Z417" i="1"/>
  <c r="Y417" i="1"/>
  <c r="X417" i="1"/>
  <c r="W417" i="1"/>
  <c r="V417" i="1"/>
  <c r="U417" i="1"/>
  <c r="T417" i="1"/>
  <c r="S417" i="1"/>
  <c r="R417" i="1"/>
  <c r="Q417" i="1"/>
  <c r="P417" i="1"/>
  <c r="O417" i="1"/>
  <c r="N417" i="1"/>
  <c r="M417" i="1"/>
  <c r="L417" i="1"/>
  <c r="K417" i="1"/>
  <c r="J417" i="1"/>
  <c r="I417" i="1"/>
  <c r="H417" i="1"/>
  <c r="G417" i="1"/>
  <c r="D417" i="1"/>
  <c r="C417" i="1"/>
  <c r="B417" i="1"/>
  <c r="AY416" i="1"/>
  <c r="AX416" i="1"/>
  <c r="AW416" i="1"/>
  <c r="AV416" i="1"/>
  <c r="AU416" i="1"/>
  <c r="AT416" i="1"/>
  <c r="AS416" i="1"/>
  <c r="AR416" i="1"/>
  <c r="AQ416" i="1"/>
  <c r="AP416" i="1"/>
  <c r="AO416" i="1"/>
  <c r="AN416" i="1"/>
  <c r="AM416" i="1"/>
  <c r="AL416" i="1"/>
  <c r="AK416" i="1"/>
  <c r="AJ416" i="1"/>
  <c r="AI416" i="1"/>
  <c r="AH416" i="1"/>
  <c r="AG416" i="1"/>
  <c r="AF416" i="1"/>
  <c r="AE416" i="1"/>
  <c r="AD416" i="1"/>
  <c r="AC416" i="1"/>
  <c r="AB416" i="1"/>
  <c r="AA416" i="1"/>
  <c r="Z416" i="1"/>
  <c r="Y416" i="1"/>
  <c r="X416" i="1"/>
  <c r="W416" i="1"/>
  <c r="V416" i="1"/>
  <c r="U416" i="1"/>
  <c r="T416" i="1"/>
  <c r="S416" i="1"/>
  <c r="R416" i="1"/>
  <c r="Q416" i="1"/>
  <c r="P416" i="1"/>
  <c r="O416" i="1"/>
  <c r="N416" i="1"/>
  <c r="M416" i="1"/>
  <c r="L416" i="1"/>
  <c r="K416" i="1"/>
  <c r="J416" i="1"/>
  <c r="I416" i="1"/>
  <c r="H416" i="1"/>
  <c r="G416" i="1"/>
  <c r="D416" i="1"/>
  <c r="C416" i="1"/>
  <c r="B416" i="1"/>
  <c r="AY415" i="1"/>
  <c r="AX415" i="1"/>
  <c r="AW415" i="1"/>
  <c r="AV415" i="1"/>
  <c r="AU415" i="1"/>
  <c r="AT415" i="1"/>
  <c r="AS415" i="1"/>
  <c r="AR415" i="1"/>
  <c r="AQ415" i="1"/>
  <c r="AP415" i="1"/>
  <c r="AO415" i="1"/>
  <c r="AN415" i="1"/>
  <c r="AM415" i="1"/>
  <c r="AL415" i="1"/>
  <c r="AK415" i="1"/>
  <c r="AJ415" i="1"/>
  <c r="AI415" i="1"/>
  <c r="AH415" i="1"/>
  <c r="AG415" i="1"/>
  <c r="AF415" i="1"/>
  <c r="AE415" i="1"/>
  <c r="AD415" i="1"/>
  <c r="AC415" i="1"/>
  <c r="AB415" i="1"/>
  <c r="AA415" i="1"/>
  <c r="Z415" i="1"/>
  <c r="Y415" i="1"/>
  <c r="X415" i="1"/>
  <c r="W415" i="1"/>
  <c r="V415" i="1"/>
  <c r="U415" i="1"/>
  <c r="T415" i="1"/>
  <c r="S415" i="1"/>
  <c r="R415" i="1"/>
  <c r="Q415" i="1"/>
  <c r="P415" i="1"/>
  <c r="O415" i="1"/>
  <c r="N415" i="1"/>
  <c r="M415" i="1"/>
  <c r="L415" i="1"/>
  <c r="K415" i="1"/>
  <c r="J415" i="1"/>
  <c r="I415" i="1"/>
  <c r="H415" i="1"/>
  <c r="G415" i="1"/>
  <c r="D415" i="1"/>
  <c r="C415" i="1"/>
  <c r="B415" i="1"/>
  <c r="AY414" i="1"/>
  <c r="AX414" i="1"/>
  <c r="AW414" i="1"/>
  <c r="AV414" i="1"/>
  <c r="AU414" i="1"/>
  <c r="AT414" i="1"/>
  <c r="AS414" i="1"/>
  <c r="AR414" i="1"/>
  <c r="AQ414" i="1"/>
  <c r="AP414" i="1"/>
  <c r="AO414" i="1"/>
  <c r="AN414" i="1"/>
  <c r="AM414" i="1"/>
  <c r="AL414" i="1"/>
  <c r="AK414" i="1"/>
  <c r="AJ414" i="1"/>
  <c r="AI414" i="1"/>
  <c r="AH414" i="1"/>
  <c r="AG414" i="1"/>
  <c r="AF414" i="1"/>
  <c r="AE414" i="1"/>
  <c r="AD414" i="1"/>
  <c r="AC414" i="1"/>
  <c r="AB414" i="1"/>
  <c r="AA414" i="1"/>
  <c r="Z414" i="1"/>
  <c r="Y414" i="1"/>
  <c r="X414" i="1"/>
  <c r="W414" i="1"/>
  <c r="V414" i="1"/>
  <c r="U414" i="1"/>
  <c r="T414" i="1"/>
  <c r="S414" i="1"/>
  <c r="R414" i="1"/>
  <c r="Q414" i="1"/>
  <c r="P414" i="1"/>
  <c r="O414" i="1"/>
  <c r="N414" i="1"/>
  <c r="M414" i="1"/>
  <c r="L414" i="1"/>
  <c r="K414" i="1"/>
  <c r="J414" i="1"/>
  <c r="I414" i="1"/>
  <c r="H414" i="1"/>
  <c r="G414" i="1"/>
  <c r="D414" i="1"/>
  <c r="C414" i="1"/>
  <c r="B414" i="1"/>
  <c r="AY413" i="1"/>
  <c r="AX413" i="1"/>
  <c r="AW413" i="1"/>
  <c r="AV413" i="1"/>
  <c r="AU413" i="1"/>
  <c r="AT413" i="1"/>
  <c r="AS413" i="1"/>
  <c r="AR413" i="1"/>
  <c r="AQ413" i="1"/>
  <c r="AP413" i="1"/>
  <c r="AO413" i="1"/>
  <c r="AN413" i="1"/>
  <c r="AM413" i="1"/>
  <c r="AL413" i="1"/>
  <c r="AK413" i="1"/>
  <c r="AJ413" i="1"/>
  <c r="AI413" i="1"/>
  <c r="AH413" i="1"/>
  <c r="AG413" i="1"/>
  <c r="AF413" i="1"/>
  <c r="AE413" i="1"/>
  <c r="AD413" i="1"/>
  <c r="AC413" i="1"/>
  <c r="AB413" i="1"/>
  <c r="AA413" i="1"/>
  <c r="Z413" i="1"/>
  <c r="Y413" i="1"/>
  <c r="X413" i="1"/>
  <c r="W413" i="1"/>
  <c r="V413" i="1"/>
  <c r="U413" i="1"/>
  <c r="T413" i="1"/>
  <c r="S413" i="1"/>
  <c r="R413" i="1"/>
  <c r="Q413" i="1"/>
  <c r="P413" i="1"/>
  <c r="O413" i="1"/>
  <c r="N413" i="1"/>
  <c r="M413" i="1"/>
  <c r="L413" i="1"/>
  <c r="K413" i="1"/>
  <c r="J413" i="1"/>
  <c r="I413" i="1"/>
  <c r="H413" i="1"/>
  <c r="G413" i="1"/>
  <c r="D413" i="1"/>
  <c r="C413" i="1"/>
  <c r="B413" i="1"/>
  <c r="AY412" i="1"/>
  <c r="AX412" i="1"/>
  <c r="AW412" i="1"/>
  <c r="AV412" i="1"/>
  <c r="AU412" i="1"/>
  <c r="AT412" i="1"/>
  <c r="AS412" i="1"/>
  <c r="AR412" i="1"/>
  <c r="AQ412" i="1"/>
  <c r="AP412" i="1"/>
  <c r="AO412" i="1"/>
  <c r="AN412" i="1"/>
  <c r="AM412" i="1"/>
  <c r="AL412" i="1"/>
  <c r="AK412" i="1"/>
  <c r="AJ412" i="1"/>
  <c r="AI412" i="1"/>
  <c r="AH412" i="1"/>
  <c r="AG412" i="1"/>
  <c r="AF412" i="1"/>
  <c r="AE412" i="1"/>
  <c r="AD412" i="1"/>
  <c r="AC412" i="1"/>
  <c r="AB412" i="1"/>
  <c r="AA412" i="1"/>
  <c r="Z412" i="1"/>
  <c r="Y412" i="1"/>
  <c r="X412" i="1"/>
  <c r="W412" i="1"/>
  <c r="V412" i="1"/>
  <c r="U412" i="1"/>
  <c r="T412" i="1"/>
  <c r="S412" i="1"/>
  <c r="R412" i="1"/>
  <c r="Q412" i="1"/>
  <c r="P412" i="1"/>
  <c r="O412" i="1"/>
  <c r="N412" i="1"/>
  <c r="M412" i="1"/>
  <c r="L412" i="1"/>
  <c r="K412" i="1"/>
  <c r="J412" i="1"/>
  <c r="I412" i="1"/>
  <c r="H412" i="1"/>
  <c r="G412" i="1"/>
  <c r="D412" i="1"/>
  <c r="C412" i="1"/>
  <c r="B412" i="1"/>
  <c r="AY411" i="1"/>
  <c r="AX411" i="1"/>
  <c r="AW411" i="1"/>
  <c r="AV411" i="1"/>
  <c r="AU411" i="1"/>
  <c r="AT411" i="1"/>
  <c r="AS411" i="1"/>
  <c r="AR411" i="1"/>
  <c r="AQ411" i="1"/>
  <c r="AP411" i="1"/>
  <c r="AO411" i="1"/>
  <c r="AN411" i="1"/>
  <c r="AM411" i="1"/>
  <c r="AL411" i="1"/>
  <c r="AK411" i="1"/>
  <c r="AJ411" i="1"/>
  <c r="AI411" i="1"/>
  <c r="AH411" i="1"/>
  <c r="AG411" i="1"/>
  <c r="AF411" i="1"/>
  <c r="AE411" i="1"/>
  <c r="AD411" i="1"/>
  <c r="AC411" i="1"/>
  <c r="AB411" i="1"/>
  <c r="AA411" i="1"/>
  <c r="Z411" i="1"/>
  <c r="Y411" i="1"/>
  <c r="X411" i="1"/>
  <c r="W411" i="1"/>
  <c r="V411" i="1"/>
  <c r="U411" i="1"/>
  <c r="T411" i="1"/>
  <c r="S411" i="1"/>
  <c r="R411" i="1"/>
  <c r="Q411" i="1"/>
  <c r="P411" i="1"/>
  <c r="O411" i="1"/>
  <c r="N411" i="1"/>
  <c r="M411" i="1"/>
  <c r="L411" i="1"/>
  <c r="K411" i="1"/>
  <c r="J411" i="1"/>
  <c r="I411" i="1"/>
  <c r="H411" i="1"/>
  <c r="G411" i="1"/>
  <c r="D411" i="1"/>
  <c r="C411" i="1"/>
  <c r="B411" i="1"/>
  <c r="AY410" i="1"/>
  <c r="AX410" i="1"/>
  <c r="AW410" i="1"/>
  <c r="AV410" i="1"/>
  <c r="AU410" i="1"/>
  <c r="AT410" i="1"/>
  <c r="AS410" i="1"/>
  <c r="AR410" i="1"/>
  <c r="AQ410" i="1"/>
  <c r="AP410" i="1"/>
  <c r="AO410" i="1"/>
  <c r="AN410" i="1"/>
  <c r="AM410" i="1"/>
  <c r="AL410" i="1"/>
  <c r="AK410" i="1"/>
  <c r="AJ410" i="1"/>
  <c r="AI410" i="1"/>
  <c r="AH410" i="1"/>
  <c r="AG410" i="1"/>
  <c r="AF410" i="1"/>
  <c r="AE410" i="1"/>
  <c r="AD410" i="1"/>
  <c r="AC410" i="1"/>
  <c r="AB410" i="1"/>
  <c r="AA410" i="1"/>
  <c r="Z410" i="1"/>
  <c r="Y410" i="1"/>
  <c r="X410" i="1"/>
  <c r="W410" i="1"/>
  <c r="V410" i="1"/>
  <c r="U410" i="1"/>
  <c r="T410" i="1"/>
  <c r="S410" i="1"/>
  <c r="R410" i="1"/>
  <c r="Q410" i="1"/>
  <c r="P410" i="1"/>
  <c r="O410" i="1"/>
  <c r="N410" i="1"/>
  <c r="M410" i="1"/>
  <c r="L410" i="1"/>
  <c r="K410" i="1"/>
  <c r="J410" i="1"/>
  <c r="I410" i="1"/>
  <c r="H410" i="1"/>
  <c r="G410" i="1"/>
  <c r="D410" i="1"/>
  <c r="C410" i="1"/>
  <c r="B410" i="1"/>
  <c r="AY409" i="1"/>
  <c r="AX409" i="1"/>
  <c r="AW409" i="1"/>
  <c r="AV409" i="1"/>
  <c r="AU409" i="1"/>
  <c r="AT409" i="1"/>
  <c r="AS409" i="1"/>
  <c r="AR409" i="1"/>
  <c r="AQ409" i="1"/>
  <c r="AP409" i="1"/>
  <c r="AO409" i="1"/>
  <c r="AN409" i="1"/>
  <c r="AM409" i="1"/>
  <c r="AL409" i="1"/>
  <c r="AK409" i="1"/>
  <c r="AJ409" i="1"/>
  <c r="AI409" i="1"/>
  <c r="AH409" i="1"/>
  <c r="AG409" i="1"/>
  <c r="AF409" i="1"/>
  <c r="AE409" i="1"/>
  <c r="AD409" i="1"/>
  <c r="AC409" i="1"/>
  <c r="AB409" i="1"/>
  <c r="AA409" i="1"/>
  <c r="Z409" i="1"/>
  <c r="Y409" i="1"/>
  <c r="X409" i="1"/>
  <c r="W409" i="1"/>
  <c r="V409" i="1"/>
  <c r="U409" i="1"/>
  <c r="T409" i="1"/>
  <c r="S409" i="1"/>
  <c r="R409" i="1"/>
  <c r="Q409" i="1"/>
  <c r="P409" i="1"/>
  <c r="O409" i="1"/>
  <c r="N409" i="1"/>
  <c r="M409" i="1"/>
  <c r="L409" i="1"/>
  <c r="K409" i="1"/>
  <c r="J409" i="1"/>
  <c r="I409" i="1"/>
  <c r="H409" i="1"/>
  <c r="G409" i="1"/>
  <c r="D409" i="1"/>
  <c r="C409" i="1"/>
  <c r="B409" i="1"/>
  <c r="AY408" i="1"/>
  <c r="AX408" i="1"/>
  <c r="AW408" i="1"/>
  <c r="AV408" i="1"/>
  <c r="AU408" i="1"/>
  <c r="AT408" i="1"/>
  <c r="AS408" i="1"/>
  <c r="AR408" i="1"/>
  <c r="AQ408" i="1"/>
  <c r="AP408" i="1"/>
  <c r="AO408" i="1"/>
  <c r="AN408" i="1"/>
  <c r="AM408" i="1"/>
  <c r="AL408" i="1"/>
  <c r="AK408" i="1"/>
  <c r="AJ408" i="1"/>
  <c r="AI408" i="1"/>
  <c r="AH408" i="1"/>
  <c r="AG408" i="1"/>
  <c r="AF408" i="1"/>
  <c r="AE408" i="1"/>
  <c r="AD408" i="1"/>
  <c r="AC408" i="1"/>
  <c r="AB408" i="1"/>
  <c r="AA408" i="1"/>
  <c r="Z408" i="1"/>
  <c r="Y408" i="1"/>
  <c r="X408" i="1"/>
  <c r="W408" i="1"/>
  <c r="V408" i="1"/>
  <c r="U408" i="1"/>
  <c r="T408" i="1"/>
  <c r="S408" i="1"/>
  <c r="R408" i="1"/>
  <c r="Q408" i="1"/>
  <c r="P408" i="1"/>
  <c r="O408" i="1"/>
  <c r="N408" i="1"/>
  <c r="M408" i="1"/>
  <c r="L408" i="1"/>
  <c r="K408" i="1"/>
  <c r="J408" i="1"/>
  <c r="I408" i="1"/>
  <c r="H408" i="1"/>
  <c r="G408" i="1"/>
  <c r="D408" i="1"/>
  <c r="C408" i="1"/>
  <c r="B408" i="1"/>
  <c r="AY407" i="1"/>
  <c r="AY454" i="1" s="1"/>
  <c r="AX407" i="1"/>
  <c r="AX452" i="1" s="1"/>
  <c r="AW407" i="1"/>
  <c r="AW453" i="1" s="1"/>
  <c r="AV407" i="1"/>
  <c r="AV454" i="1" s="1"/>
  <c r="AU407" i="1"/>
  <c r="AU453" i="1" s="1"/>
  <c r="AT407" i="1"/>
  <c r="AS407" i="1"/>
  <c r="AS453" i="1" s="1"/>
  <c r="AR407" i="1"/>
  <c r="AR454" i="1" s="1"/>
  <c r="AQ407" i="1"/>
  <c r="AQ453" i="1" s="1"/>
  <c r="AP407" i="1"/>
  <c r="AP452" i="1" s="1"/>
  <c r="AO407" i="1"/>
  <c r="AO453" i="1" s="1"/>
  <c r="AN407" i="1"/>
  <c r="AN454" i="1" s="1"/>
  <c r="AM407" i="1"/>
  <c r="AM454" i="1" s="1"/>
  <c r="AL407" i="1"/>
  <c r="AL452" i="1" s="1"/>
  <c r="AK407" i="1"/>
  <c r="AK453" i="1" s="1"/>
  <c r="AJ407" i="1"/>
  <c r="AJ454" i="1" s="1"/>
  <c r="AI407" i="1"/>
  <c r="AI454" i="1" s="1"/>
  <c r="AH407" i="1"/>
  <c r="AH452" i="1" s="1"/>
  <c r="AG407" i="1"/>
  <c r="AG453" i="1" s="1"/>
  <c r="AF407" i="1"/>
  <c r="AF454" i="1" s="1"/>
  <c r="AE407" i="1"/>
  <c r="AE453" i="1" s="1"/>
  <c r="AD407" i="1"/>
  <c r="AD452" i="1" s="1"/>
  <c r="AC407" i="1"/>
  <c r="AC453" i="1" s="1"/>
  <c r="AB407" i="1"/>
  <c r="AB454" i="1" s="1"/>
  <c r="AA407" i="1"/>
  <c r="AA453" i="1" s="1"/>
  <c r="Z407" i="1"/>
  <c r="Z452" i="1" s="1"/>
  <c r="Y407" i="1"/>
  <c r="X407" i="1"/>
  <c r="X454" i="1" s="1"/>
  <c r="W407" i="1"/>
  <c r="W454" i="1" s="1"/>
  <c r="V407" i="1"/>
  <c r="V452" i="1" s="1"/>
  <c r="U407" i="1"/>
  <c r="U453" i="1" s="1"/>
  <c r="T407" i="1"/>
  <c r="T454" i="1" s="1"/>
  <c r="S407" i="1"/>
  <c r="S454" i="1" s="1"/>
  <c r="R407" i="1"/>
  <c r="Q407" i="1"/>
  <c r="Q453" i="1" s="1"/>
  <c r="P407" i="1"/>
  <c r="P454" i="1" s="1"/>
  <c r="O407" i="1"/>
  <c r="O452" i="1" s="1"/>
  <c r="N407" i="1"/>
  <c r="M407" i="1"/>
  <c r="M453" i="1" s="1"/>
  <c r="L407" i="1"/>
  <c r="L454" i="1" s="1"/>
  <c r="K407" i="1"/>
  <c r="K453" i="1" s="1"/>
  <c r="J407" i="1"/>
  <c r="J449" i="1" s="1"/>
  <c r="I407" i="1"/>
  <c r="I453" i="1" s="1"/>
  <c r="H407" i="1"/>
  <c r="H454" i="1" s="1"/>
  <c r="G407" i="1"/>
  <c r="G452" i="1" s="1"/>
  <c r="D407" i="1"/>
  <c r="C407" i="1"/>
  <c r="B407" i="1"/>
  <c r="AY396" i="1"/>
  <c r="AX396" i="1"/>
  <c r="AW396" i="1"/>
  <c r="AV396" i="1"/>
  <c r="AU396" i="1"/>
  <c r="AT396" i="1"/>
  <c r="AS396" i="1"/>
  <c r="AR396" i="1"/>
  <c r="AQ396" i="1"/>
  <c r="AP396" i="1"/>
  <c r="AO396" i="1"/>
  <c r="AN396" i="1"/>
  <c r="AM396" i="1"/>
  <c r="AL396" i="1"/>
  <c r="AK396" i="1"/>
  <c r="AJ396" i="1"/>
  <c r="AI396" i="1"/>
  <c r="AH396" i="1"/>
  <c r="AG396" i="1"/>
  <c r="AF396" i="1"/>
  <c r="AE396" i="1"/>
  <c r="AD396" i="1"/>
  <c r="AC396" i="1"/>
  <c r="AB396" i="1"/>
  <c r="AA396" i="1"/>
  <c r="Z396" i="1"/>
  <c r="Y396" i="1"/>
  <c r="X396" i="1"/>
  <c r="W396" i="1"/>
  <c r="V396" i="1"/>
  <c r="U396" i="1"/>
  <c r="T396" i="1"/>
  <c r="S396" i="1"/>
  <c r="R396" i="1"/>
  <c r="Q396" i="1"/>
  <c r="P396" i="1"/>
  <c r="O396" i="1"/>
  <c r="N396" i="1"/>
  <c r="M396" i="1"/>
  <c r="L396" i="1"/>
  <c r="K396" i="1"/>
  <c r="J396" i="1"/>
  <c r="I396" i="1"/>
  <c r="H396" i="1"/>
  <c r="G396" i="1"/>
  <c r="D396" i="1"/>
  <c r="C396" i="1"/>
  <c r="B396" i="1"/>
  <c r="AY395" i="1"/>
  <c r="AX395" i="1"/>
  <c r="AW395" i="1"/>
  <c r="AV395" i="1"/>
  <c r="AU395" i="1"/>
  <c r="AT395" i="1"/>
  <c r="AS395" i="1"/>
  <c r="AR395" i="1"/>
  <c r="AQ395" i="1"/>
  <c r="AP395" i="1"/>
  <c r="AO395" i="1"/>
  <c r="AN395" i="1"/>
  <c r="AM395" i="1"/>
  <c r="AL395" i="1"/>
  <c r="AK395" i="1"/>
  <c r="AJ395" i="1"/>
  <c r="AI395" i="1"/>
  <c r="AH395" i="1"/>
  <c r="AG395" i="1"/>
  <c r="AF395" i="1"/>
  <c r="AE395" i="1"/>
  <c r="AD395" i="1"/>
  <c r="AC395" i="1"/>
  <c r="AB395" i="1"/>
  <c r="AA395" i="1"/>
  <c r="Z395" i="1"/>
  <c r="Y395" i="1"/>
  <c r="X395" i="1"/>
  <c r="W395" i="1"/>
  <c r="V395" i="1"/>
  <c r="U395" i="1"/>
  <c r="T395" i="1"/>
  <c r="S395" i="1"/>
  <c r="R395" i="1"/>
  <c r="Q395" i="1"/>
  <c r="P395" i="1"/>
  <c r="O395" i="1"/>
  <c r="N395" i="1"/>
  <c r="M395" i="1"/>
  <c r="L395" i="1"/>
  <c r="K395" i="1"/>
  <c r="J395" i="1"/>
  <c r="I395" i="1"/>
  <c r="H395" i="1"/>
  <c r="G395" i="1"/>
  <c r="D395" i="1"/>
  <c r="C395" i="1"/>
  <c r="B395" i="1"/>
  <c r="AY394" i="1"/>
  <c r="AX394" i="1"/>
  <c r="AW394" i="1"/>
  <c r="AV394" i="1"/>
  <c r="AU394" i="1"/>
  <c r="AT394" i="1"/>
  <c r="AS394" i="1"/>
  <c r="AR394" i="1"/>
  <c r="AQ394" i="1"/>
  <c r="AP394" i="1"/>
  <c r="AO394" i="1"/>
  <c r="AN394" i="1"/>
  <c r="AM394" i="1"/>
  <c r="AL394" i="1"/>
  <c r="AK394" i="1"/>
  <c r="AJ394" i="1"/>
  <c r="AI394" i="1"/>
  <c r="AH394" i="1"/>
  <c r="AG394" i="1"/>
  <c r="AF394" i="1"/>
  <c r="AE394" i="1"/>
  <c r="AD394" i="1"/>
  <c r="AC394" i="1"/>
  <c r="AB394" i="1"/>
  <c r="AA394" i="1"/>
  <c r="Z394" i="1"/>
  <c r="Y394" i="1"/>
  <c r="X394" i="1"/>
  <c r="W394" i="1"/>
  <c r="V394" i="1"/>
  <c r="U394" i="1"/>
  <c r="T394" i="1"/>
  <c r="S394" i="1"/>
  <c r="R394" i="1"/>
  <c r="Q394" i="1"/>
  <c r="P394" i="1"/>
  <c r="O394" i="1"/>
  <c r="N394" i="1"/>
  <c r="M394" i="1"/>
  <c r="L394" i="1"/>
  <c r="K394" i="1"/>
  <c r="J394" i="1"/>
  <c r="I394" i="1"/>
  <c r="H394" i="1"/>
  <c r="G394" i="1"/>
  <c r="D394" i="1"/>
  <c r="C394" i="1"/>
  <c r="B394" i="1"/>
  <c r="AY393" i="1"/>
  <c r="AX393" i="1"/>
  <c r="AW393" i="1"/>
  <c r="AV393" i="1"/>
  <c r="AU393" i="1"/>
  <c r="AT393" i="1"/>
  <c r="AS393" i="1"/>
  <c r="AR393" i="1"/>
  <c r="AQ393" i="1"/>
  <c r="AP393" i="1"/>
  <c r="AO393" i="1"/>
  <c r="AN393" i="1"/>
  <c r="AM393" i="1"/>
  <c r="AL393" i="1"/>
  <c r="AK393" i="1"/>
  <c r="AJ393" i="1"/>
  <c r="AI393" i="1"/>
  <c r="AH393" i="1"/>
  <c r="AG393" i="1"/>
  <c r="AF393" i="1"/>
  <c r="AE393" i="1"/>
  <c r="AD393" i="1"/>
  <c r="AC393" i="1"/>
  <c r="AB393" i="1"/>
  <c r="AA393" i="1"/>
  <c r="Z393" i="1"/>
  <c r="Y393" i="1"/>
  <c r="X393" i="1"/>
  <c r="W393" i="1"/>
  <c r="V393" i="1"/>
  <c r="U393" i="1"/>
  <c r="T393" i="1"/>
  <c r="S393" i="1"/>
  <c r="R393" i="1"/>
  <c r="Q393" i="1"/>
  <c r="P393" i="1"/>
  <c r="O393" i="1"/>
  <c r="N393" i="1"/>
  <c r="M393" i="1"/>
  <c r="L393" i="1"/>
  <c r="K393" i="1"/>
  <c r="J393" i="1"/>
  <c r="I393" i="1"/>
  <c r="H393" i="1"/>
  <c r="G393" i="1"/>
  <c r="D393" i="1"/>
  <c r="C393" i="1"/>
  <c r="B393" i="1"/>
  <c r="AY392" i="1"/>
  <c r="AX392" i="1"/>
  <c r="AW392" i="1"/>
  <c r="AV392" i="1"/>
  <c r="AU392" i="1"/>
  <c r="AT392" i="1"/>
  <c r="AS392" i="1"/>
  <c r="AR392" i="1"/>
  <c r="AQ392" i="1"/>
  <c r="AP392" i="1"/>
  <c r="AO392" i="1"/>
  <c r="AN392" i="1"/>
  <c r="AM392" i="1"/>
  <c r="AL392" i="1"/>
  <c r="AK392" i="1"/>
  <c r="AJ392" i="1"/>
  <c r="AI392" i="1"/>
  <c r="AH392" i="1"/>
  <c r="AG392" i="1"/>
  <c r="AF392" i="1"/>
  <c r="AE392" i="1"/>
  <c r="AD392" i="1"/>
  <c r="AC392" i="1"/>
  <c r="AB392" i="1"/>
  <c r="AA392" i="1"/>
  <c r="Z392" i="1"/>
  <c r="Y392" i="1"/>
  <c r="X392" i="1"/>
  <c r="W392" i="1"/>
  <c r="V392" i="1"/>
  <c r="U392" i="1"/>
  <c r="T392" i="1"/>
  <c r="S392" i="1"/>
  <c r="R392" i="1"/>
  <c r="Q392" i="1"/>
  <c r="P392" i="1"/>
  <c r="O392" i="1"/>
  <c r="N392" i="1"/>
  <c r="M392" i="1"/>
  <c r="L392" i="1"/>
  <c r="K392" i="1"/>
  <c r="J392" i="1"/>
  <c r="I392" i="1"/>
  <c r="H392" i="1"/>
  <c r="G392" i="1"/>
  <c r="D392" i="1"/>
  <c r="C392" i="1"/>
  <c r="B392" i="1"/>
  <c r="AY391" i="1"/>
  <c r="AX391" i="1"/>
  <c r="AW391" i="1"/>
  <c r="AV391" i="1"/>
  <c r="AU391" i="1"/>
  <c r="AT391" i="1"/>
  <c r="AS391" i="1"/>
  <c r="AR391" i="1"/>
  <c r="AQ391" i="1"/>
  <c r="AP391" i="1"/>
  <c r="AO391" i="1"/>
  <c r="AN391" i="1"/>
  <c r="AM391" i="1"/>
  <c r="AL391" i="1"/>
  <c r="AK391" i="1"/>
  <c r="AJ391" i="1"/>
  <c r="AI391" i="1"/>
  <c r="AH391" i="1"/>
  <c r="AG391" i="1"/>
  <c r="AF391" i="1"/>
  <c r="AE391" i="1"/>
  <c r="AD391" i="1"/>
  <c r="AC391" i="1"/>
  <c r="AB391" i="1"/>
  <c r="AA391" i="1"/>
  <c r="Z391" i="1"/>
  <c r="Y391" i="1"/>
  <c r="X391" i="1"/>
  <c r="W391" i="1"/>
  <c r="V391" i="1"/>
  <c r="U391" i="1"/>
  <c r="T391" i="1"/>
  <c r="S391" i="1"/>
  <c r="R391" i="1"/>
  <c r="Q391" i="1"/>
  <c r="P391" i="1"/>
  <c r="O391" i="1"/>
  <c r="N391" i="1"/>
  <c r="M391" i="1"/>
  <c r="L391" i="1"/>
  <c r="K391" i="1"/>
  <c r="J391" i="1"/>
  <c r="I391" i="1"/>
  <c r="H391" i="1"/>
  <c r="G391" i="1"/>
  <c r="D391" i="1"/>
  <c r="C391" i="1"/>
  <c r="B391" i="1"/>
  <c r="AY390" i="1"/>
  <c r="AX390" i="1"/>
  <c r="AW390" i="1"/>
  <c r="AV390" i="1"/>
  <c r="AU390" i="1"/>
  <c r="AT390" i="1"/>
  <c r="AS390" i="1"/>
  <c r="AR390" i="1"/>
  <c r="AQ390" i="1"/>
  <c r="AP390" i="1"/>
  <c r="AO390" i="1"/>
  <c r="AN390" i="1"/>
  <c r="AM390" i="1"/>
  <c r="AL390" i="1"/>
  <c r="AK390" i="1"/>
  <c r="AJ390" i="1"/>
  <c r="AI390" i="1"/>
  <c r="AH390" i="1"/>
  <c r="AG390" i="1"/>
  <c r="AF390" i="1"/>
  <c r="AE390" i="1"/>
  <c r="AD390" i="1"/>
  <c r="AC390" i="1"/>
  <c r="AB390" i="1"/>
  <c r="AA390" i="1"/>
  <c r="Z390" i="1"/>
  <c r="Y390" i="1"/>
  <c r="X390" i="1"/>
  <c r="W390" i="1"/>
  <c r="V390" i="1"/>
  <c r="U390" i="1"/>
  <c r="T390" i="1"/>
  <c r="S390" i="1"/>
  <c r="R390" i="1"/>
  <c r="Q390" i="1"/>
  <c r="P390" i="1"/>
  <c r="O390" i="1"/>
  <c r="N390" i="1"/>
  <c r="M390" i="1"/>
  <c r="L390" i="1"/>
  <c r="K390" i="1"/>
  <c r="J390" i="1"/>
  <c r="I390" i="1"/>
  <c r="H390" i="1"/>
  <c r="G390" i="1"/>
  <c r="D390" i="1"/>
  <c r="C390" i="1"/>
  <c r="B390" i="1"/>
  <c r="AY389" i="1"/>
  <c r="AX389" i="1"/>
  <c r="AW389" i="1"/>
  <c r="AV389" i="1"/>
  <c r="AU389" i="1"/>
  <c r="AT389" i="1"/>
  <c r="AS389" i="1"/>
  <c r="AR389" i="1"/>
  <c r="AQ389" i="1"/>
  <c r="AP389" i="1"/>
  <c r="AO389" i="1"/>
  <c r="AN389" i="1"/>
  <c r="AM389" i="1"/>
  <c r="AL389" i="1"/>
  <c r="AK389" i="1"/>
  <c r="AJ389" i="1"/>
  <c r="AI389" i="1"/>
  <c r="AH389" i="1"/>
  <c r="AG389" i="1"/>
  <c r="AF389" i="1"/>
  <c r="AE389" i="1"/>
  <c r="AD389" i="1"/>
  <c r="AC389" i="1"/>
  <c r="AB389" i="1"/>
  <c r="AA389" i="1"/>
  <c r="Z389" i="1"/>
  <c r="Y389" i="1"/>
  <c r="X389" i="1"/>
  <c r="W389" i="1"/>
  <c r="V389" i="1"/>
  <c r="U389" i="1"/>
  <c r="T389" i="1"/>
  <c r="S389" i="1"/>
  <c r="R389" i="1"/>
  <c r="Q389" i="1"/>
  <c r="P389" i="1"/>
  <c r="O389" i="1"/>
  <c r="N389" i="1"/>
  <c r="M389" i="1"/>
  <c r="L389" i="1"/>
  <c r="K389" i="1"/>
  <c r="J389" i="1"/>
  <c r="I389" i="1"/>
  <c r="H389" i="1"/>
  <c r="G389" i="1"/>
  <c r="D389" i="1"/>
  <c r="C389" i="1"/>
  <c r="B389" i="1"/>
  <c r="AY388" i="1"/>
  <c r="AX388" i="1"/>
  <c r="AW388" i="1"/>
  <c r="AV388" i="1"/>
  <c r="AU388" i="1"/>
  <c r="AT388" i="1"/>
  <c r="AS388" i="1"/>
  <c r="AR388" i="1"/>
  <c r="AQ388" i="1"/>
  <c r="AP388" i="1"/>
  <c r="AO388" i="1"/>
  <c r="AN388" i="1"/>
  <c r="AM388" i="1"/>
  <c r="AL388" i="1"/>
  <c r="AK388" i="1"/>
  <c r="AJ388" i="1"/>
  <c r="AI388" i="1"/>
  <c r="AH388" i="1"/>
  <c r="AG388" i="1"/>
  <c r="AF388" i="1"/>
  <c r="AE388" i="1"/>
  <c r="AD388" i="1"/>
  <c r="AC388" i="1"/>
  <c r="AB388" i="1"/>
  <c r="AA388" i="1"/>
  <c r="Z388" i="1"/>
  <c r="Y388" i="1"/>
  <c r="X388" i="1"/>
  <c r="W388" i="1"/>
  <c r="V388" i="1"/>
  <c r="U388" i="1"/>
  <c r="T388" i="1"/>
  <c r="S388" i="1"/>
  <c r="R388" i="1"/>
  <c r="Q388" i="1"/>
  <c r="P388" i="1"/>
  <c r="O388" i="1"/>
  <c r="N388" i="1"/>
  <c r="M388" i="1"/>
  <c r="L388" i="1"/>
  <c r="K388" i="1"/>
  <c r="J388" i="1"/>
  <c r="I388" i="1"/>
  <c r="H388" i="1"/>
  <c r="G388" i="1"/>
  <c r="D388" i="1"/>
  <c r="C388" i="1"/>
  <c r="B388" i="1"/>
  <c r="AY387" i="1"/>
  <c r="AX387" i="1"/>
  <c r="AW387" i="1"/>
  <c r="AV387" i="1"/>
  <c r="AU387" i="1"/>
  <c r="AT387" i="1"/>
  <c r="AS387" i="1"/>
  <c r="AR387" i="1"/>
  <c r="AQ387" i="1"/>
  <c r="AP387" i="1"/>
  <c r="AO387" i="1"/>
  <c r="AN387" i="1"/>
  <c r="AM387" i="1"/>
  <c r="AL387" i="1"/>
  <c r="AK387" i="1"/>
  <c r="AJ387" i="1"/>
  <c r="AI387" i="1"/>
  <c r="AH387" i="1"/>
  <c r="AG387" i="1"/>
  <c r="AF387" i="1"/>
  <c r="AE387" i="1"/>
  <c r="AD387" i="1"/>
  <c r="AC387" i="1"/>
  <c r="AB387" i="1"/>
  <c r="AA387" i="1"/>
  <c r="Z387" i="1"/>
  <c r="Y387" i="1"/>
  <c r="X387" i="1"/>
  <c r="W387" i="1"/>
  <c r="V387" i="1"/>
  <c r="U387" i="1"/>
  <c r="T387" i="1"/>
  <c r="S387" i="1"/>
  <c r="R387" i="1"/>
  <c r="Q387" i="1"/>
  <c r="P387" i="1"/>
  <c r="O387" i="1"/>
  <c r="N387" i="1"/>
  <c r="M387" i="1"/>
  <c r="L387" i="1"/>
  <c r="K387" i="1"/>
  <c r="J387" i="1"/>
  <c r="I387" i="1"/>
  <c r="H387" i="1"/>
  <c r="G387" i="1"/>
  <c r="D387" i="1"/>
  <c r="C387" i="1"/>
  <c r="B387" i="1"/>
  <c r="AY386" i="1"/>
  <c r="AX386" i="1"/>
  <c r="AW386" i="1"/>
  <c r="AV386" i="1"/>
  <c r="AU386" i="1"/>
  <c r="AT386" i="1"/>
  <c r="AS386" i="1"/>
  <c r="AR386" i="1"/>
  <c r="AQ386" i="1"/>
  <c r="AP386" i="1"/>
  <c r="AO386" i="1"/>
  <c r="AN386" i="1"/>
  <c r="AM386" i="1"/>
  <c r="AL386" i="1"/>
  <c r="AK386" i="1"/>
  <c r="AJ386" i="1"/>
  <c r="AI386" i="1"/>
  <c r="AH386" i="1"/>
  <c r="AG386" i="1"/>
  <c r="AF386" i="1"/>
  <c r="AE386" i="1"/>
  <c r="AD386" i="1"/>
  <c r="AC386" i="1"/>
  <c r="AB386" i="1"/>
  <c r="AA386" i="1"/>
  <c r="Z386" i="1"/>
  <c r="Y386" i="1"/>
  <c r="X386" i="1"/>
  <c r="W386" i="1"/>
  <c r="V386" i="1"/>
  <c r="U386" i="1"/>
  <c r="T386" i="1"/>
  <c r="S386" i="1"/>
  <c r="R386" i="1"/>
  <c r="Q386" i="1"/>
  <c r="P386" i="1"/>
  <c r="O386" i="1"/>
  <c r="N386" i="1"/>
  <c r="M386" i="1"/>
  <c r="L386" i="1"/>
  <c r="K386" i="1"/>
  <c r="J386" i="1"/>
  <c r="I386" i="1"/>
  <c r="H386" i="1"/>
  <c r="G386" i="1"/>
  <c r="D386" i="1"/>
  <c r="C386" i="1"/>
  <c r="B386" i="1"/>
  <c r="AY385" i="1"/>
  <c r="AX385" i="1"/>
  <c r="AW385" i="1"/>
  <c r="AV385" i="1"/>
  <c r="AU385" i="1"/>
  <c r="AT385" i="1"/>
  <c r="AS385" i="1"/>
  <c r="AR385" i="1"/>
  <c r="AQ385" i="1"/>
  <c r="AP385" i="1"/>
  <c r="AO385" i="1"/>
  <c r="AN385" i="1"/>
  <c r="AM385" i="1"/>
  <c r="AL385" i="1"/>
  <c r="AK385" i="1"/>
  <c r="AJ385" i="1"/>
  <c r="AI385" i="1"/>
  <c r="AH385" i="1"/>
  <c r="AG385" i="1"/>
  <c r="AF385" i="1"/>
  <c r="AE385" i="1"/>
  <c r="AD385" i="1"/>
  <c r="AC385" i="1"/>
  <c r="AB385" i="1"/>
  <c r="AA385" i="1"/>
  <c r="Z385" i="1"/>
  <c r="Y385" i="1"/>
  <c r="X385" i="1"/>
  <c r="W385" i="1"/>
  <c r="V385" i="1"/>
  <c r="U385" i="1"/>
  <c r="T385" i="1"/>
  <c r="S385" i="1"/>
  <c r="R385" i="1"/>
  <c r="Q385" i="1"/>
  <c r="P385" i="1"/>
  <c r="O385" i="1"/>
  <c r="N385" i="1"/>
  <c r="M385" i="1"/>
  <c r="L385" i="1"/>
  <c r="K385" i="1"/>
  <c r="J385" i="1"/>
  <c r="I385" i="1"/>
  <c r="H385" i="1"/>
  <c r="G385" i="1"/>
  <c r="D385" i="1"/>
  <c r="C385" i="1"/>
  <c r="B385" i="1"/>
  <c r="AY384" i="1"/>
  <c r="AX384" i="1"/>
  <c r="AW384" i="1"/>
  <c r="AV384" i="1"/>
  <c r="AU384" i="1"/>
  <c r="AT384" i="1"/>
  <c r="AS384" i="1"/>
  <c r="AR384" i="1"/>
  <c r="AQ384" i="1"/>
  <c r="AP384" i="1"/>
  <c r="AO384" i="1"/>
  <c r="AN384" i="1"/>
  <c r="AM384" i="1"/>
  <c r="AL384" i="1"/>
  <c r="AK384" i="1"/>
  <c r="AJ384" i="1"/>
  <c r="AI384" i="1"/>
  <c r="AH384" i="1"/>
  <c r="AG384" i="1"/>
  <c r="AF384" i="1"/>
  <c r="AE384" i="1"/>
  <c r="AD384" i="1"/>
  <c r="AC384" i="1"/>
  <c r="AB384" i="1"/>
  <c r="AA384" i="1"/>
  <c r="Z384" i="1"/>
  <c r="Y384" i="1"/>
  <c r="X384" i="1"/>
  <c r="W384" i="1"/>
  <c r="V384" i="1"/>
  <c r="U384" i="1"/>
  <c r="T384" i="1"/>
  <c r="S384" i="1"/>
  <c r="R384" i="1"/>
  <c r="Q384" i="1"/>
  <c r="P384" i="1"/>
  <c r="O384" i="1"/>
  <c r="N384" i="1"/>
  <c r="M384" i="1"/>
  <c r="L384" i="1"/>
  <c r="K384" i="1"/>
  <c r="J384" i="1"/>
  <c r="I384" i="1"/>
  <c r="H384" i="1"/>
  <c r="G384" i="1"/>
  <c r="D384" i="1"/>
  <c r="C384" i="1"/>
  <c r="B384" i="1"/>
  <c r="AY383" i="1"/>
  <c r="AX383" i="1"/>
  <c r="AW383" i="1"/>
  <c r="AV383" i="1"/>
  <c r="AU383" i="1"/>
  <c r="AT383" i="1"/>
  <c r="AS383" i="1"/>
  <c r="AR383" i="1"/>
  <c r="AQ383" i="1"/>
  <c r="AP383" i="1"/>
  <c r="AO383" i="1"/>
  <c r="AN383" i="1"/>
  <c r="AM383" i="1"/>
  <c r="AL383" i="1"/>
  <c r="AK383" i="1"/>
  <c r="AJ383" i="1"/>
  <c r="AI383" i="1"/>
  <c r="AH383" i="1"/>
  <c r="AG383" i="1"/>
  <c r="AF383" i="1"/>
  <c r="AE383" i="1"/>
  <c r="AD383" i="1"/>
  <c r="AC383" i="1"/>
  <c r="AB383" i="1"/>
  <c r="AA383" i="1"/>
  <c r="Z383" i="1"/>
  <c r="Y383" i="1"/>
  <c r="X383" i="1"/>
  <c r="W383" i="1"/>
  <c r="V383" i="1"/>
  <c r="U383" i="1"/>
  <c r="T383" i="1"/>
  <c r="S383" i="1"/>
  <c r="R383" i="1"/>
  <c r="Q383" i="1"/>
  <c r="P383" i="1"/>
  <c r="O383" i="1"/>
  <c r="N383" i="1"/>
  <c r="M383" i="1"/>
  <c r="L383" i="1"/>
  <c r="K383" i="1"/>
  <c r="J383" i="1"/>
  <c r="I383" i="1"/>
  <c r="H383" i="1"/>
  <c r="G383" i="1"/>
  <c r="D383" i="1"/>
  <c r="C383" i="1"/>
  <c r="B383" i="1"/>
  <c r="AY382" i="1"/>
  <c r="AX382" i="1"/>
  <c r="AW382" i="1"/>
  <c r="AV382" i="1"/>
  <c r="AU382" i="1"/>
  <c r="AT382" i="1"/>
  <c r="AS382" i="1"/>
  <c r="AR382" i="1"/>
  <c r="AQ382" i="1"/>
  <c r="AP382" i="1"/>
  <c r="AO382" i="1"/>
  <c r="AN382" i="1"/>
  <c r="AM382" i="1"/>
  <c r="AL382" i="1"/>
  <c r="AK382" i="1"/>
  <c r="AJ382" i="1"/>
  <c r="AI382" i="1"/>
  <c r="AH382" i="1"/>
  <c r="AG382" i="1"/>
  <c r="AF382" i="1"/>
  <c r="AE382" i="1"/>
  <c r="AD382" i="1"/>
  <c r="AC382" i="1"/>
  <c r="AB382" i="1"/>
  <c r="AA382" i="1"/>
  <c r="Z382" i="1"/>
  <c r="Y382" i="1"/>
  <c r="X382" i="1"/>
  <c r="W382" i="1"/>
  <c r="V382" i="1"/>
  <c r="U382" i="1"/>
  <c r="T382" i="1"/>
  <c r="S382" i="1"/>
  <c r="R382" i="1"/>
  <c r="Q382" i="1"/>
  <c r="P382" i="1"/>
  <c r="O382" i="1"/>
  <c r="N382" i="1"/>
  <c r="M382" i="1"/>
  <c r="L382" i="1"/>
  <c r="K382" i="1"/>
  <c r="J382" i="1"/>
  <c r="I382" i="1"/>
  <c r="H382" i="1"/>
  <c r="G382" i="1"/>
  <c r="D382" i="1"/>
  <c r="C382" i="1"/>
  <c r="B382" i="1"/>
  <c r="AY381" i="1"/>
  <c r="AX381" i="1"/>
  <c r="AW381" i="1"/>
  <c r="AV381" i="1"/>
  <c r="AU381" i="1"/>
  <c r="AT381" i="1"/>
  <c r="AS381" i="1"/>
  <c r="AR381" i="1"/>
  <c r="AQ381" i="1"/>
  <c r="AP381" i="1"/>
  <c r="AO381" i="1"/>
  <c r="AN381" i="1"/>
  <c r="AM381" i="1"/>
  <c r="AL381" i="1"/>
  <c r="AK381" i="1"/>
  <c r="AJ381" i="1"/>
  <c r="AI381" i="1"/>
  <c r="AH381" i="1"/>
  <c r="AG381" i="1"/>
  <c r="AF381" i="1"/>
  <c r="AE381" i="1"/>
  <c r="AD381" i="1"/>
  <c r="AC381" i="1"/>
  <c r="AB381" i="1"/>
  <c r="AA381" i="1"/>
  <c r="Z381" i="1"/>
  <c r="Y381" i="1"/>
  <c r="X381" i="1"/>
  <c r="W381" i="1"/>
  <c r="V381" i="1"/>
  <c r="U381" i="1"/>
  <c r="T381" i="1"/>
  <c r="S381" i="1"/>
  <c r="R381" i="1"/>
  <c r="Q381" i="1"/>
  <c r="P381" i="1"/>
  <c r="O381" i="1"/>
  <c r="N381" i="1"/>
  <c r="M381" i="1"/>
  <c r="L381" i="1"/>
  <c r="K381" i="1"/>
  <c r="J381" i="1"/>
  <c r="I381" i="1"/>
  <c r="H381" i="1"/>
  <c r="G381" i="1"/>
  <c r="D381" i="1"/>
  <c r="C381" i="1"/>
  <c r="B381" i="1"/>
  <c r="AY380" i="1"/>
  <c r="AX380" i="1"/>
  <c r="AW380" i="1"/>
  <c r="AV380" i="1"/>
  <c r="AU380" i="1"/>
  <c r="AT380" i="1"/>
  <c r="AS380" i="1"/>
  <c r="AR380" i="1"/>
  <c r="AQ380" i="1"/>
  <c r="AP380" i="1"/>
  <c r="AO380" i="1"/>
  <c r="AN380" i="1"/>
  <c r="AM380" i="1"/>
  <c r="AL380" i="1"/>
  <c r="AK380" i="1"/>
  <c r="AJ380" i="1"/>
  <c r="AI380" i="1"/>
  <c r="AH380" i="1"/>
  <c r="AG380" i="1"/>
  <c r="AF380" i="1"/>
  <c r="AE380" i="1"/>
  <c r="AD380" i="1"/>
  <c r="AC380" i="1"/>
  <c r="AB380" i="1"/>
  <c r="AA380" i="1"/>
  <c r="Z380" i="1"/>
  <c r="Y380" i="1"/>
  <c r="X380" i="1"/>
  <c r="W380" i="1"/>
  <c r="V380" i="1"/>
  <c r="U380" i="1"/>
  <c r="T380" i="1"/>
  <c r="S380" i="1"/>
  <c r="R380" i="1"/>
  <c r="Q380" i="1"/>
  <c r="P380" i="1"/>
  <c r="O380" i="1"/>
  <c r="N380" i="1"/>
  <c r="M380" i="1"/>
  <c r="L380" i="1"/>
  <c r="K380" i="1"/>
  <c r="J380" i="1"/>
  <c r="I380" i="1"/>
  <c r="H380" i="1"/>
  <c r="G380" i="1"/>
  <c r="D380" i="1"/>
  <c r="C380" i="1"/>
  <c r="B380" i="1"/>
  <c r="AY379" i="1"/>
  <c r="AX379" i="1"/>
  <c r="AW379" i="1"/>
  <c r="AV379" i="1"/>
  <c r="AU379" i="1"/>
  <c r="AT379" i="1"/>
  <c r="AS379" i="1"/>
  <c r="AR379" i="1"/>
  <c r="AQ379" i="1"/>
  <c r="AP379" i="1"/>
  <c r="AO379" i="1"/>
  <c r="AN379" i="1"/>
  <c r="AM379" i="1"/>
  <c r="AL379" i="1"/>
  <c r="AK379" i="1"/>
  <c r="AJ379" i="1"/>
  <c r="AI379" i="1"/>
  <c r="AH379" i="1"/>
  <c r="AG379" i="1"/>
  <c r="AF379" i="1"/>
  <c r="AE379" i="1"/>
  <c r="AD379" i="1"/>
  <c r="AC379" i="1"/>
  <c r="AB379" i="1"/>
  <c r="AA379" i="1"/>
  <c r="Z379" i="1"/>
  <c r="Y379" i="1"/>
  <c r="X379" i="1"/>
  <c r="W379" i="1"/>
  <c r="V379" i="1"/>
  <c r="U379" i="1"/>
  <c r="T379" i="1"/>
  <c r="S379" i="1"/>
  <c r="R379" i="1"/>
  <c r="Q379" i="1"/>
  <c r="P379" i="1"/>
  <c r="O379" i="1"/>
  <c r="N379" i="1"/>
  <c r="M379" i="1"/>
  <c r="L379" i="1"/>
  <c r="K379" i="1"/>
  <c r="J379" i="1"/>
  <c r="I379" i="1"/>
  <c r="H379" i="1"/>
  <c r="G379" i="1"/>
  <c r="D379" i="1"/>
  <c r="C379" i="1"/>
  <c r="B379" i="1"/>
  <c r="AY378" i="1"/>
  <c r="AX378" i="1"/>
  <c r="AW378" i="1"/>
  <c r="AV378" i="1"/>
  <c r="AU378" i="1"/>
  <c r="AT378" i="1"/>
  <c r="AS378" i="1"/>
  <c r="AR378" i="1"/>
  <c r="AQ378" i="1"/>
  <c r="AP378" i="1"/>
  <c r="AO378" i="1"/>
  <c r="AN378" i="1"/>
  <c r="AM378" i="1"/>
  <c r="AL378" i="1"/>
  <c r="AK378" i="1"/>
  <c r="AJ378" i="1"/>
  <c r="AI378" i="1"/>
  <c r="AH378" i="1"/>
  <c r="AG378" i="1"/>
  <c r="AF378" i="1"/>
  <c r="AE378" i="1"/>
  <c r="AD378" i="1"/>
  <c r="AC378" i="1"/>
  <c r="AB378" i="1"/>
  <c r="AA378" i="1"/>
  <c r="Z378" i="1"/>
  <c r="Y378" i="1"/>
  <c r="X378" i="1"/>
  <c r="W378" i="1"/>
  <c r="V378" i="1"/>
  <c r="U378" i="1"/>
  <c r="T378" i="1"/>
  <c r="S378" i="1"/>
  <c r="R378" i="1"/>
  <c r="Q378" i="1"/>
  <c r="P378" i="1"/>
  <c r="O378" i="1"/>
  <c r="N378" i="1"/>
  <c r="M378" i="1"/>
  <c r="L378" i="1"/>
  <c r="K378" i="1"/>
  <c r="J378" i="1"/>
  <c r="I378" i="1"/>
  <c r="H378" i="1"/>
  <c r="G378" i="1"/>
  <c r="D378" i="1"/>
  <c r="C378" i="1"/>
  <c r="B378" i="1"/>
  <c r="AY377" i="1"/>
  <c r="AX377" i="1"/>
  <c r="AW377" i="1"/>
  <c r="AV377" i="1"/>
  <c r="AU377" i="1"/>
  <c r="AT377" i="1"/>
  <c r="AS377" i="1"/>
  <c r="AR377" i="1"/>
  <c r="AQ377" i="1"/>
  <c r="AP377" i="1"/>
  <c r="AO377" i="1"/>
  <c r="AN377" i="1"/>
  <c r="AM377" i="1"/>
  <c r="AL377" i="1"/>
  <c r="AK377" i="1"/>
  <c r="AJ377" i="1"/>
  <c r="AI377" i="1"/>
  <c r="AH377" i="1"/>
  <c r="AG377" i="1"/>
  <c r="AF377" i="1"/>
  <c r="AE377" i="1"/>
  <c r="AD377" i="1"/>
  <c r="AC377" i="1"/>
  <c r="AB377" i="1"/>
  <c r="AA377" i="1"/>
  <c r="Z377" i="1"/>
  <c r="Y377" i="1"/>
  <c r="X377" i="1"/>
  <c r="W377" i="1"/>
  <c r="V377" i="1"/>
  <c r="U377" i="1"/>
  <c r="T377" i="1"/>
  <c r="S377" i="1"/>
  <c r="R377" i="1"/>
  <c r="Q377" i="1"/>
  <c r="P377" i="1"/>
  <c r="O377" i="1"/>
  <c r="N377" i="1"/>
  <c r="M377" i="1"/>
  <c r="L377" i="1"/>
  <c r="K377" i="1"/>
  <c r="J377" i="1"/>
  <c r="I377" i="1"/>
  <c r="H377" i="1"/>
  <c r="G377" i="1"/>
  <c r="D377" i="1"/>
  <c r="C377" i="1"/>
  <c r="B377" i="1"/>
  <c r="AY376" i="1"/>
  <c r="AX376" i="1"/>
  <c r="AW376" i="1"/>
  <c r="AV376" i="1"/>
  <c r="AU376" i="1"/>
  <c r="AT376" i="1"/>
  <c r="AS376" i="1"/>
  <c r="AR376" i="1"/>
  <c r="AQ376" i="1"/>
  <c r="AP376" i="1"/>
  <c r="AO376" i="1"/>
  <c r="AN376" i="1"/>
  <c r="AM376" i="1"/>
  <c r="AL376" i="1"/>
  <c r="AK376" i="1"/>
  <c r="AJ376" i="1"/>
  <c r="AI376" i="1"/>
  <c r="AH376" i="1"/>
  <c r="AG376" i="1"/>
  <c r="AF376" i="1"/>
  <c r="AE376" i="1"/>
  <c r="AD376" i="1"/>
  <c r="AC376" i="1"/>
  <c r="AB376" i="1"/>
  <c r="AA376" i="1"/>
  <c r="Z376" i="1"/>
  <c r="Y376" i="1"/>
  <c r="X376" i="1"/>
  <c r="W376" i="1"/>
  <c r="V376" i="1"/>
  <c r="U376" i="1"/>
  <c r="T376" i="1"/>
  <c r="S376" i="1"/>
  <c r="R376" i="1"/>
  <c r="Q376" i="1"/>
  <c r="P376" i="1"/>
  <c r="O376" i="1"/>
  <c r="N376" i="1"/>
  <c r="M376" i="1"/>
  <c r="L376" i="1"/>
  <c r="K376" i="1"/>
  <c r="J376" i="1"/>
  <c r="I376" i="1"/>
  <c r="H376" i="1"/>
  <c r="G376" i="1"/>
  <c r="D376" i="1"/>
  <c r="C376" i="1"/>
  <c r="B376" i="1"/>
  <c r="AY375" i="1"/>
  <c r="AX375" i="1"/>
  <c r="AW375" i="1"/>
  <c r="AV375" i="1"/>
  <c r="AU375" i="1"/>
  <c r="AT375" i="1"/>
  <c r="AS375" i="1"/>
  <c r="AR375" i="1"/>
  <c r="AQ375" i="1"/>
  <c r="AP375" i="1"/>
  <c r="AO375" i="1"/>
  <c r="AN375" i="1"/>
  <c r="AM375" i="1"/>
  <c r="AL375" i="1"/>
  <c r="AK375" i="1"/>
  <c r="AJ375" i="1"/>
  <c r="AI375" i="1"/>
  <c r="AH375" i="1"/>
  <c r="AG375" i="1"/>
  <c r="AF375" i="1"/>
  <c r="AE375" i="1"/>
  <c r="AD375" i="1"/>
  <c r="AC375" i="1"/>
  <c r="AB375" i="1"/>
  <c r="AA375" i="1"/>
  <c r="Z375" i="1"/>
  <c r="Y375" i="1"/>
  <c r="X375" i="1"/>
  <c r="W375" i="1"/>
  <c r="V375" i="1"/>
  <c r="U375" i="1"/>
  <c r="T375" i="1"/>
  <c r="S375" i="1"/>
  <c r="R375" i="1"/>
  <c r="Q375" i="1"/>
  <c r="P375" i="1"/>
  <c r="O375" i="1"/>
  <c r="N375" i="1"/>
  <c r="M375" i="1"/>
  <c r="L375" i="1"/>
  <c r="K375" i="1"/>
  <c r="J375" i="1"/>
  <c r="I375" i="1"/>
  <c r="H375" i="1"/>
  <c r="G375" i="1"/>
  <c r="D375" i="1"/>
  <c r="C375" i="1"/>
  <c r="B375" i="1"/>
  <c r="AY374" i="1"/>
  <c r="AX374" i="1"/>
  <c r="AW374" i="1"/>
  <c r="AV374" i="1"/>
  <c r="AU374" i="1"/>
  <c r="AT374" i="1"/>
  <c r="AS374" i="1"/>
  <c r="AR374" i="1"/>
  <c r="AQ374" i="1"/>
  <c r="AP374" i="1"/>
  <c r="AO374" i="1"/>
  <c r="AN374" i="1"/>
  <c r="AM374" i="1"/>
  <c r="AL374" i="1"/>
  <c r="AK374" i="1"/>
  <c r="AJ374" i="1"/>
  <c r="AI374" i="1"/>
  <c r="AH374" i="1"/>
  <c r="AG374" i="1"/>
  <c r="AF374" i="1"/>
  <c r="AE374" i="1"/>
  <c r="AD374" i="1"/>
  <c r="AC374" i="1"/>
  <c r="AB374" i="1"/>
  <c r="AA374" i="1"/>
  <c r="Z374" i="1"/>
  <c r="Y374" i="1"/>
  <c r="X374" i="1"/>
  <c r="W374" i="1"/>
  <c r="V374" i="1"/>
  <c r="U374" i="1"/>
  <c r="T374" i="1"/>
  <c r="S374" i="1"/>
  <c r="R374" i="1"/>
  <c r="Q374" i="1"/>
  <c r="P374" i="1"/>
  <c r="O374" i="1"/>
  <c r="N374" i="1"/>
  <c r="M374" i="1"/>
  <c r="L374" i="1"/>
  <c r="K374" i="1"/>
  <c r="J374" i="1"/>
  <c r="I374" i="1"/>
  <c r="H374" i="1"/>
  <c r="G374" i="1"/>
  <c r="D374" i="1"/>
  <c r="C374" i="1"/>
  <c r="B374" i="1"/>
  <c r="AY373" i="1"/>
  <c r="AX373" i="1"/>
  <c r="AW373" i="1"/>
  <c r="AV373" i="1"/>
  <c r="AU373" i="1"/>
  <c r="AT373" i="1"/>
  <c r="AS373" i="1"/>
  <c r="AR373" i="1"/>
  <c r="AQ373" i="1"/>
  <c r="AP373" i="1"/>
  <c r="AO373" i="1"/>
  <c r="AN373" i="1"/>
  <c r="AM373" i="1"/>
  <c r="AL373" i="1"/>
  <c r="AK373" i="1"/>
  <c r="AJ373" i="1"/>
  <c r="AI373" i="1"/>
  <c r="AH373" i="1"/>
  <c r="AG373" i="1"/>
  <c r="AF373" i="1"/>
  <c r="AE373" i="1"/>
  <c r="AD373" i="1"/>
  <c r="AC373" i="1"/>
  <c r="AB373" i="1"/>
  <c r="AA373" i="1"/>
  <c r="Z373" i="1"/>
  <c r="Y373" i="1"/>
  <c r="X373" i="1"/>
  <c r="W373" i="1"/>
  <c r="V373" i="1"/>
  <c r="U373" i="1"/>
  <c r="T373" i="1"/>
  <c r="S373" i="1"/>
  <c r="R373" i="1"/>
  <c r="Q373" i="1"/>
  <c r="P373" i="1"/>
  <c r="O373" i="1"/>
  <c r="N373" i="1"/>
  <c r="M373" i="1"/>
  <c r="L373" i="1"/>
  <c r="K373" i="1"/>
  <c r="J373" i="1"/>
  <c r="I373" i="1"/>
  <c r="H373" i="1"/>
  <c r="G373" i="1"/>
  <c r="D373" i="1"/>
  <c r="C373" i="1"/>
  <c r="B373" i="1"/>
  <c r="AY372" i="1"/>
  <c r="AX372" i="1"/>
  <c r="AW372" i="1"/>
  <c r="AV372" i="1"/>
  <c r="AU372" i="1"/>
  <c r="AT372" i="1"/>
  <c r="AS372" i="1"/>
  <c r="AR372" i="1"/>
  <c r="AQ372" i="1"/>
  <c r="AP372" i="1"/>
  <c r="AO372" i="1"/>
  <c r="AN372" i="1"/>
  <c r="AM372" i="1"/>
  <c r="AL372" i="1"/>
  <c r="AK372" i="1"/>
  <c r="AJ372" i="1"/>
  <c r="AI372" i="1"/>
  <c r="AH372" i="1"/>
  <c r="AG372" i="1"/>
  <c r="AF372" i="1"/>
  <c r="AE372" i="1"/>
  <c r="AD372" i="1"/>
  <c r="AC372" i="1"/>
  <c r="AB372" i="1"/>
  <c r="AA372" i="1"/>
  <c r="Z372" i="1"/>
  <c r="Y372" i="1"/>
  <c r="X372" i="1"/>
  <c r="W372" i="1"/>
  <c r="V372" i="1"/>
  <c r="U372" i="1"/>
  <c r="T372" i="1"/>
  <c r="S372" i="1"/>
  <c r="R372" i="1"/>
  <c r="Q372" i="1"/>
  <c r="P372" i="1"/>
  <c r="O372" i="1"/>
  <c r="N372" i="1"/>
  <c r="M372" i="1"/>
  <c r="L372" i="1"/>
  <c r="K372" i="1"/>
  <c r="J372" i="1"/>
  <c r="I372" i="1"/>
  <c r="H372" i="1"/>
  <c r="G372" i="1"/>
  <c r="D372" i="1"/>
  <c r="C372" i="1"/>
  <c r="B372" i="1"/>
  <c r="AY371" i="1"/>
  <c r="AX371" i="1"/>
  <c r="AW371" i="1"/>
  <c r="AV371" i="1"/>
  <c r="AU371" i="1"/>
  <c r="AT371" i="1"/>
  <c r="AS371" i="1"/>
  <c r="AR371" i="1"/>
  <c r="AQ371" i="1"/>
  <c r="AP371" i="1"/>
  <c r="AO371" i="1"/>
  <c r="AN371" i="1"/>
  <c r="AM371" i="1"/>
  <c r="AL371" i="1"/>
  <c r="AK371" i="1"/>
  <c r="AJ371" i="1"/>
  <c r="AI371" i="1"/>
  <c r="AH371" i="1"/>
  <c r="AG371" i="1"/>
  <c r="AF371" i="1"/>
  <c r="AE371" i="1"/>
  <c r="AD371" i="1"/>
  <c r="AC371" i="1"/>
  <c r="AB371" i="1"/>
  <c r="AA371" i="1"/>
  <c r="Z371" i="1"/>
  <c r="Y371" i="1"/>
  <c r="X371" i="1"/>
  <c r="W371" i="1"/>
  <c r="V371" i="1"/>
  <c r="U371" i="1"/>
  <c r="T371" i="1"/>
  <c r="S371" i="1"/>
  <c r="R371" i="1"/>
  <c r="Q371" i="1"/>
  <c r="P371" i="1"/>
  <c r="O371" i="1"/>
  <c r="N371" i="1"/>
  <c r="M371" i="1"/>
  <c r="L371" i="1"/>
  <c r="K371" i="1"/>
  <c r="J371" i="1"/>
  <c r="I371" i="1"/>
  <c r="H371" i="1"/>
  <c r="G371" i="1"/>
  <c r="D371" i="1"/>
  <c r="C371" i="1"/>
  <c r="B371" i="1"/>
  <c r="AY370" i="1"/>
  <c r="AX370" i="1"/>
  <c r="AW370" i="1"/>
  <c r="AV370" i="1"/>
  <c r="AU370" i="1"/>
  <c r="AT370" i="1"/>
  <c r="AS370" i="1"/>
  <c r="AR370" i="1"/>
  <c r="AQ370" i="1"/>
  <c r="AP370" i="1"/>
  <c r="AO370" i="1"/>
  <c r="AN370" i="1"/>
  <c r="AM370" i="1"/>
  <c r="AL370" i="1"/>
  <c r="AK370" i="1"/>
  <c r="AJ370" i="1"/>
  <c r="AI370" i="1"/>
  <c r="AH370" i="1"/>
  <c r="AG370" i="1"/>
  <c r="AF370" i="1"/>
  <c r="AE370" i="1"/>
  <c r="AD370" i="1"/>
  <c r="AC370" i="1"/>
  <c r="AB370" i="1"/>
  <c r="AA370" i="1"/>
  <c r="Z370" i="1"/>
  <c r="Y370" i="1"/>
  <c r="X370" i="1"/>
  <c r="W370" i="1"/>
  <c r="V370" i="1"/>
  <c r="U370" i="1"/>
  <c r="T370" i="1"/>
  <c r="S370" i="1"/>
  <c r="R370" i="1"/>
  <c r="Q370" i="1"/>
  <c r="P370" i="1"/>
  <c r="O370" i="1"/>
  <c r="N370" i="1"/>
  <c r="M370" i="1"/>
  <c r="L370" i="1"/>
  <c r="K370" i="1"/>
  <c r="J370" i="1"/>
  <c r="I370" i="1"/>
  <c r="H370" i="1"/>
  <c r="G370" i="1"/>
  <c r="D370" i="1"/>
  <c r="C370" i="1"/>
  <c r="B370" i="1"/>
  <c r="AY369" i="1"/>
  <c r="AX369" i="1"/>
  <c r="AW369" i="1"/>
  <c r="AV369" i="1"/>
  <c r="AU369" i="1"/>
  <c r="AT369" i="1"/>
  <c r="AS369" i="1"/>
  <c r="AR369" i="1"/>
  <c r="AQ369" i="1"/>
  <c r="AP369" i="1"/>
  <c r="AO369" i="1"/>
  <c r="AN369" i="1"/>
  <c r="AM369" i="1"/>
  <c r="AL369" i="1"/>
  <c r="AK369" i="1"/>
  <c r="AJ369" i="1"/>
  <c r="AI369" i="1"/>
  <c r="AH369" i="1"/>
  <c r="AG369" i="1"/>
  <c r="AF369" i="1"/>
  <c r="AE369" i="1"/>
  <c r="AD369" i="1"/>
  <c r="AC369" i="1"/>
  <c r="AB369" i="1"/>
  <c r="AA369" i="1"/>
  <c r="Z369" i="1"/>
  <c r="Y369" i="1"/>
  <c r="X369" i="1"/>
  <c r="W369" i="1"/>
  <c r="V369" i="1"/>
  <c r="U369" i="1"/>
  <c r="T369" i="1"/>
  <c r="S369" i="1"/>
  <c r="R369" i="1"/>
  <c r="Q369" i="1"/>
  <c r="P369" i="1"/>
  <c r="O369" i="1"/>
  <c r="N369" i="1"/>
  <c r="M369" i="1"/>
  <c r="L369" i="1"/>
  <c r="K369" i="1"/>
  <c r="J369" i="1"/>
  <c r="I369" i="1"/>
  <c r="H369" i="1"/>
  <c r="G369" i="1"/>
  <c r="D369" i="1"/>
  <c r="C369" i="1"/>
  <c r="B369" i="1"/>
  <c r="AY368" i="1"/>
  <c r="AX368" i="1"/>
  <c r="AW368" i="1"/>
  <c r="AV368" i="1"/>
  <c r="AU368" i="1"/>
  <c r="AT368" i="1"/>
  <c r="AS368" i="1"/>
  <c r="AR368" i="1"/>
  <c r="AQ368" i="1"/>
  <c r="AP368" i="1"/>
  <c r="AO368" i="1"/>
  <c r="AN368" i="1"/>
  <c r="AM368" i="1"/>
  <c r="AL368" i="1"/>
  <c r="AK368" i="1"/>
  <c r="AJ368" i="1"/>
  <c r="AI368" i="1"/>
  <c r="AH368" i="1"/>
  <c r="AG368" i="1"/>
  <c r="AF368" i="1"/>
  <c r="AE368" i="1"/>
  <c r="AD368" i="1"/>
  <c r="AC368" i="1"/>
  <c r="AB368" i="1"/>
  <c r="AA368" i="1"/>
  <c r="Z368" i="1"/>
  <c r="Y368" i="1"/>
  <c r="X368" i="1"/>
  <c r="W368" i="1"/>
  <c r="V368" i="1"/>
  <c r="U368" i="1"/>
  <c r="T368" i="1"/>
  <c r="S368" i="1"/>
  <c r="R368" i="1"/>
  <c r="Q368" i="1"/>
  <c r="P368" i="1"/>
  <c r="O368" i="1"/>
  <c r="N368" i="1"/>
  <c r="M368" i="1"/>
  <c r="L368" i="1"/>
  <c r="K368" i="1"/>
  <c r="J368" i="1"/>
  <c r="I368" i="1"/>
  <c r="H368" i="1"/>
  <c r="G368" i="1"/>
  <c r="D368" i="1"/>
  <c r="C368" i="1"/>
  <c r="B368" i="1"/>
  <c r="AY367" i="1"/>
  <c r="AX367" i="1"/>
  <c r="AW367" i="1"/>
  <c r="AV367" i="1"/>
  <c r="AU367" i="1"/>
  <c r="AT367" i="1"/>
  <c r="AS367" i="1"/>
  <c r="AR367" i="1"/>
  <c r="AQ367" i="1"/>
  <c r="AP367" i="1"/>
  <c r="AO367" i="1"/>
  <c r="AN367" i="1"/>
  <c r="AM367" i="1"/>
  <c r="AL367" i="1"/>
  <c r="AK367" i="1"/>
  <c r="AJ367" i="1"/>
  <c r="AI367" i="1"/>
  <c r="AH367" i="1"/>
  <c r="AG367" i="1"/>
  <c r="AF367" i="1"/>
  <c r="AE367" i="1"/>
  <c r="AD367" i="1"/>
  <c r="AC367" i="1"/>
  <c r="AB367" i="1"/>
  <c r="AA367" i="1"/>
  <c r="Z367" i="1"/>
  <c r="Y367" i="1"/>
  <c r="X367" i="1"/>
  <c r="W367" i="1"/>
  <c r="V367" i="1"/>
  <c r="U367" i="1"/>
  <c r="T367" i="1"/>
  <c r="S367" i="1"/>
  <c r="R367" i="1"/>
  <c r="Q367" i="1"/>
  <c r="P367" i="1"/>
  <c r="O367" i="1"/>
  <c r="N367" i="1"/>
  <c r="M367" i="1"/>
  <c r="L367" i="1"/>
  <c r="K367" i="1"/>
  <c r="J367" i="1"/>
  <c r="I367" i="1"/>
  <c r="H367" i="1"/>
  <c r="G367" i="1"/>
  <c r="D367" i="1"/>
  <c r="C367" i="1"/>
  <c r="B367" i="1"/>
  <c r="AY366" i="1"/>
  <c r="AX366" i="1"/>
  <c r="AW366" i="1"/>
  <c r="AV366" i="1"/>
  <c r="AU366" i="1"/>
  <c r="AT366" i="1"/>
  <c r="AS366" i="1"/>
  <c r="AR366" i="1"/>
  <c r="AQ366" i="1"/>
  <c r="AP366" i="1"/>
  <c r="AO366" i="1"/>
  <c r="AN366" i="1"/>
  <c r="AM366" i="1"/>
  <c r="AL366" i="1"/>
  <c r="AK366" i="1"/>
  <c r="AJ366" i="1"/>
  <c r="AI366" i="1"/>
  <c r="AH366" i="1"/>
  <c r="AG366" i="1"/>
  <c r="AF366" i="1"/>
  <c r="AE366" i="1"/>
  <c r="AD366" i="1"/>
  <c r="AC366" i="1"/>
  <c r="AB366" i="1"/>
  <c r="AA366" i="1"/>
  <c r="Z366" i="1"/>
  <c r="Y366" i="1"/>
  <c r="X366" i="1"/>
  <c r="W366" i="1"/>
  <c r="V366" i="1"/>
  <c r="U366" i="1"/>
  <c r="T366" i="1"/>
  <c r="S366" i="1"/>
  <c r="R366" i="1"/>
  <c r="Q366" i="1"/>
  <c r="P366" i="1"/>
  <c r="O366" i="1"/>
  <c r="N366" i="1"/>
  <c r="M366" i="1"/>
  <c r="L366" i="1"/>
  <c r="K366" i="1"/>
  <c r="J366" i="1"/>
  <c r="I366" i="1"/>
  <c r="H366" i="1"/>
  <c r="G366" i="1"/>
  <c r="D366" i="1"/>
  <c r="C366" i="1"/>
  <c r="B366" i="1"/>
  <c r="AY365" i="1"/>
  <c r="AX365" i="1"/>
  <c r="AW365" i="1"/>
  <c r="AV365" i="1"/>
  <c r="AU365" i="1"/>
  <c r="AT365" i="1"/>
  <c r="AS365" i="1"/>
  <c r="AR365" i="1"/>
  <c r="AQ365" i="1"/>
  <c r="AP365" i="1"/>
  <c r="AO365" i="1"/>
  <c r="AN365" i="1"/>
  <c r="AM365" i="1"/>
  <c r="AL365" i="1"/>
  <c r="AK365" i="1"/>
  <c r="AJ365" i="1"/>
  <c r="AI365" i="1"/>
  <c r="AH365" i="1"/>
  <c r="AG365" i="1"/>
  <c r="AF365" i="1"/>
  <c r="AE365" i="1"/>
  <c r="AD365" i="1"/>
  <c r="AC365" i="1"/>
  <c r="AB365" i="1"/>
  <c r="AA365" i="1"/>
  <c r="Z365" i="1"/>
  <c r="Y365" i="1"/>
  <c r="X365" i="1"/>
  <c r="W365" i="1"/>
  <c r="V365" i="1"/>
  <c r="U365" i="1"/>
  <c r="T365" i="1"/>
  <c r="S365" i="1"/>
  <c r="R365" i="1"/>
  <c r="Q365" i="1"/>
  <c r="P365" i="1"/>
  <c r="O365" i="1"/>
  <c r="N365" i="1"/>
  <c r="M365" i="1"/>
  <c r="L365" i="1"/>
  <c r="K365" i="1"/>
  <c r="J365" i="1"/>
  <c r="I365" i="1"/>
  <c r="H365" i="1"/>
  <c r="G365" i="1"/>
  <c r="D365" i="1"/>
  <c r="C365" i="1"/>
  <c r="B365" i="1"/>
  <c r="AY364" i="1"/>
  <c r="AX364" i="1"/>
  <c r="AW364" i="1"/>
  <c r="AV364" i="1"/>
  <c r="AU364" i="1"/>
  <c r="AT364" i="1"/>
  <c r="AS364" i="1"/>
  <c r="AR364" i="1"/>
  <c r="AQ364" i="1"/>
  <c r="AP364" i="1"/>
  <c r="AO364" i="1"/>
  <c r="AN364" i="1"/>
  <c r="AM364" i="1"/>
  <c r="AL364" i="1"/>
  <c r="AK364" i="1"/>
  <c r="AJ364" i="1"/>
  <c r="AI364" i="1"/>
  <c r="AH364" i="1"/>
  <c r="AG364" i="1"/>
  <c r="AF364" i="1"/>
  <c r="AE364" i="1"/>
  <c r="AD364" i="1"/>
  <c r="AC364" i="1"/>
  <c r="AB364" i="1"/>
  <c r="AA364" i="1"/>
  <c r="Z364" i="1"/>
  <c r="Y364" i="1"/>
  <c r="X364" i="1"/>
  <c r="W364" i="1"/>
  <c r="V364" i="1"/>
  <c r="U364" i="1"/>
  <c r="T364" i="1"/>
  <c r="S364" i="1"/>
  <c r="R364" i="1"/>
  <c r="Q364" i="1"/>
  <c r="P364" i="1"/>
  <c r="O364" i="1"/>
  <c r="N364" i="1"/>
  <c r="M364" i="1"/>
  <c r="L364" i="1"/>
  <c r="K364" i="1"/>
  <c r="J364" i="1"/>
  <c r="I364" i="1"/>
  <c r="H364" i="1"/>
  <c r="G364" i="1"/>
  <c r="D364" i="1"/>
  <c r="C364" i="1"/>
  <c r="B364" i="1"/>
  <c r="AY363" i="1"/>
  <c r="AX363" i="1"/>
  <c r="AW363" i="1"/>
  <c r="AV363" i="1"/>
  <c r="AU363" i="1"/>
  <c r="AT363" i="1"/>
  <c r="AS363" i="1"/>
  <c r="AR363" i="1"/>
  <c r="AQ363" i="1"/>
  <c r="AP363" i="1"/>
  <c r="AO363" i="1"/>
  <c r="AN363" i="1"/>
  <c r="AM363" i="1"/>
  <c r="AL363" i="1"/>
  <c r="AK363" i="1"/>
  <c r="AJ363" i="1"/>
  <c r="AI363" i="1"/>
  <c r="AH363" i="1"/>
  <c r="AG363" i="1"/>
  <c r="AF363" i="1"/>
  <c r="AE363" i="1"/>
  <c r="AD363" i="1"/>
  <c r="AC363" i="1"/>
  <c r="AB363" i="1"/>
  <c r="AA363" i="1"/>
  <c r="Z363" i="1"/>
  <c r="Y363" i="1"/>
  <c r="X363" i="1"/>
  <c r="W363" i="1"/>
  <c r="V363" i="1"/>
  <c r="U363" i="1"/>
  <c r="T363" i="1"/>
  <c r="S363" i="1"/>
  <c r="R363" i="1"/>
  <c r="Q363" i="1"/>
  <c r="P363" i="1"/>
  <c r="O363" i="1"/>
  <c r="N363" i="1"/>
  <c r="M363" i="1"/>
  <c r="L363" i="1"/>
  <c r="K363" i="1"/>
  <c r="J363" i="1"/>
  <c r="I363" i="1"/>
  <c r="H363" i="1"/>
  <c r="G363" i="1"/>
  <c r="D363" i="1"/>
  <c r="C363" i="1"/>
  <c r="B363" i="1"/>
  <c r="AY362" i="1"/>
  <c r="AX362" i="1"/>
  <c r="AW362" i="1"/>
  <c r="AV362" i="1"/>
  <c r="AU362" i="1"/>
  <c r="AT362" i="1"/>
  <c r="AS362" i="1"/>
  <c r="AR362" i="1"/>
  <c r="AQ362" i="1"/>
  <c r="AP362" i="1"/>
  <c r="AO362" i="1"/>
  <c r="AN362" i="1"/>
  <c r="AM362" i="1"/>
  <c r="AL362" i="1"/>
  <c r="AK362" i="1"/>
  <c r="AJ362" i="1"/>
  <c r="AI362" i="1"/>
  <c r="AH362" i="1"/>
  <c r="AG362" i="1"/>
  <c r="AF362" i="1"/>
  <c r="AE362" i="1"/>
  <c r="AD362" i="1"/>
  <c r="AC362" i="1"/>
  <c r="AB362" i="1"/>
  <c r="AA362" i="1"/>
  <c r="Z362" i="1"/>
  <c r="Y362" i="1"/>
  <c r="X362" i="1"/>
  <c r="W362" i="1"/>
  <c r="V362" i="1"/>
  <c r="U362" i="1"/>
  <c r="T362" i="1"/>
  <c r="S362" i="1"/>
  <c r="R362" i="1"/>
  <c r="Q362" i="1"/>
  <c r="P362" i="1"/>
  <c r="O362" i="1"/>
  <c r="N362" i="1"/>
  <c r="M362" i="1"/>
  <c r="L362" i="1"/>
  <c r="K362" i="1"/>
  <c r="J362" i="1"/>
  <c r="I362" i="1"/>
  <c r="H362" i="1"/>
  <c r="G362" i="1"/>
  <c r="D362" i="1"/>
  <c r="C362" i="1"/>
  <c r="B362" i="1"/>
  <c r="AY361" i="1"/>
  <c r="AX361" i="1"/>
  <c r="AW361" i="1"/>
  <c r="AV361" i="1"/>
  <c r="AU361" i="1"/>
  <c r="AT361" i="1"/>
  <c r="AS361" i="1"/>
  <c r="AR361" i="1"/>
  <c r="AQ361" i="1"/>
  <c r="AP361" i="1"/>
  <c r="AO361" i="1"/>
  <c r="AN361" i="1"/>
  <c r="AM361" i="1"/>
  <c r="AL361" i="1"/>
  <c r="AK361" i="1"/>
  <c r="AJ361" i="1"/>
  <c r="AI361" i="1"/>
  <c r="AH361" i="1"/>
  <c r="AG361" i="1"/>
  <c r="AF361" i="1"/>
  <c r="AE361" i="1"/>
  <c r="AD361" i="1"/>
  <c r="AC361" i="1"/>
  <c r="AB361" i="1"/>
  <c r="AA361" i="1"/>
  <c r="Z361" i="1"/>
  <c r="Y361" i="1"/>
  <c r="X361" i="1"/>
  <c r="W361" i="1"/>
  <c r="V361" i="1"/>
  <c r="U361" i="1"/>
  <c r="T361" i="1"/>
  <c r="S361" i="1"/>
  <c r="R361" i="1"/>
  <c r="Q361" i="1"/>
  <c r="P361" i="1"/>
  <c r="O361" i="1"/>
  <c r="N361" i="1"/>
  <c r="M361" i="1"/>
  <c r="L361" i="1"/>
  <c r="K361" i="1"/>
  <c r="J361" i="1"/>
  <c r="I361" i="1"/>
  <c r="H361" i="1"/>
  <c r="G361" i="1"/>
  <c r="D361" i="1"/>
  <c r="C361" i="1"/>
  <c r="B361" i="1"/>
  <c r="AY360" i="1"/>
  <c r="AX360" i="1"/>
  <c r="AW360" i="1"/>
  <c r="AV360" i="1"/>
  <c r="AU360" i="1"/>
  <c r="AT360" i="1"/>
  <c r="AS360" i="1"/>
  <c r="AR360" i="1"/>
  <c r="AQ360" i="1"/>
  <c r="AP360" i="1"/>
  <c r="AO360" i="1"/>
  <c r="AN360" i="1"/>
  <c r="AM360" i="1"/>
  <c r="AL360" i="1"/>
  <c r="AK360" i="1"/>
  <c r="AJ360" i="1"/>
  <c r="AI360" i="1"/>
  <c r="AH360" i="1"/>
  <c r="AG360" i="1"/>
  <c r="AF360" i="1"/>
  <c r="AE360" i="1"/>
  <c r="AD360" i="1"/>
  <c r="AC360" i="1"/>
  <c r="AB360" i="1"/>
  <c r="AA360" i="1"/>
  <c r="Z360" i="1"/>
  <c r="Y360" i="1"/>
  <c r="X360" i="1"/>
  <c r="W360" i="1"/>
  <c r="V360" i="1"/>
  <c r="U360" i="1"/>
  <c r="T360" i="1"/>
  <c r="S360" i="1"/>
  <c r="R360" i="1"/>
  <c r="Q360" i="1"/>
  <c r="P360" i="1"/>
  <c r="O360" i="1"/>
  <c r="N360" i="1"/>
  <c r="M360" i="1"/>
  <c r="L360" i="1"/>
  <c r="K360" i="1"/>
  <c r="J360" i="1"/>
  <c r="I360" i="1"/>
  <c r="H360" i="1"/>
  <c r="G360" i="1"/>
  <c r="D360" i="1"/>
  <c r="C360" i="1"/>
  <c r="B360" i="1"/>
  <c r="AY359" i="1"/>
  <c r="AX359" i="1"/>
  <c r="AW359" i="1"/>
  <c r="AV359" i="1"/>
  <c r="AU359" i="1"/>
  <c r="AT359" i="1"/>
  <c r="AS359" i="1"/>
  <c r="AR359" i="1"/>
  <c r="AQ359" i="1"/>
  <c r="AP359" i="1"/>
  <c r="AO359" i="1"/>
  <c r="AN359" i="1"/>
  <c r="AM359" i="1"/>
  <c r="AL359" i="1"/>
  <c r="AK359" i="1"/>
  <c r="AJ359" i="1"/>
  <c r="AI359" i="1"/>
  <c r="AH359" i="1"/>
  <c r="AG359" i="1"/>
  <c r="AF359" i="1"/>
  <c r="AE359" i="1"/>
  <c r="AD359" i="1"/>
  <c r="AC359" i="1"/>
  <c r="AB359" i="1"/>
  <c r="AA359" i="1"/>
  <c r="Z359" i="1"/>
  <c r="Y359" i="1"/>
  <c r="X359" i="1"/>
  <c r="W359" i="1"/>
  <c r="V359" i="1"/>
  <c r="U359" i="1"/>
  <c r="T359" i="1"/>
  <c r="S359" i="1"/>
  <c r="R359" i="1"/>
  <c r="Q359" i="1"/>
  <c r="P359" i="1"/>
  <c r="O359" i="1"/>
  <c r="N359" i="1"/>
  <c r="M359" i="1"/>
  <c r="L359" i="1"/>
  <c r="K359" i="1"/>
  <c r="J359" i="1"/>
  <c r="I359" i="1"/>
  <c r="H359" i="1"/>
  <c r="G359" i="1"/>
  <c r="D359" i="1"/>
  <c r="C359" i="1"/>
  <c r="B359" i="1"/>
  <c r="AY358" i="1"/>
  <c r="AX358" i="1"/>
  <c r="AW358" i="1"/>
  <c r="AV358" i="1"/>
  <c r="AU358" i="1"/>
  <c r="AT358" i="1"/>
  <c r="AS358" i="1"/>
  <c r="AR358" i="1"/>
  <c r="AQ358" i="1"/>
  <c r="AP358" i="1"/>
  <c r="AO358" i="1"/>
  <c r="AN358" i="1"/>
  <c r="AM358" i="1"/>
  <c r="AL358" i="1"/>
  <c r="AK358" i="1"/>
  <c r="AJ358" i="1"/>
  <c r="AI358" i="1"/>
  <c r="AH358" i="1"/>
  <c r="AG358" i="1"/>
  <c r="AF358" i="1"/>
  <c r="AE358" i="1"/>
  <c r="AD358" i="1"/>
  <c r="AC358" i="1"/>
  <c r="AB358" i="1"/>
  <c r="AA358" i="1"/>
  <c r="Z358" i="1"/>
  <c r="Y358" i="1"/>
  <c r="X358" i="1"/>
  <c r="W358" i="1"/>
  <c r="V358" i="1"/>
  <c r="U358" i="1"/>
  <c r="T358" i="1"/>
  <c r="S358" i="1"/>
  <c r="R358" i="1"/>
  <c r="Q358" i="1"/>
  <c r="P358" i="1"/>
  <c r="O358" i="1"/>
  <c r="N358" i="1"/>
  <c r="M358" i="1"/>
  <c r="L358" i="1"/>
  <c r="K358" i="1"/>
  <c r="J358" i="1"/>
  <c r="I358" i="1"/>
  <c r="H358" i="1"/>
  <c r="G358" i="1"/>
  <c r="D358" i="1"/>
  <c r="C358" i="1"/>
  <c r="B358" i="1"/>
  <c r="AY357" i="1"/>
  <c r="AX357" i="1"/>
  <c r="AW357" i="1"/>
  <c r="AV357" i="1"/>
  <c r="AU357" i="1"/>
  <c r="AT357" i="1"/>
  <c r="AS357" i="1"/>
  <c r="AR357" i="1"/>
  <c r="AQ357" i="1"/>
  <c r="AP357" i="1"/>
  <c r="AO357" i="1"/>
  <c r="AN357" i="1"/>
  <c r="AM357" i="1"/>
  <c r="AL357" i="1"/>
  <c r="AK357" i="1"/>
  <c r="AJ357" i="1"/>
  <c r="AI357" i="1"/>
  <c r="AH357" i="1"/>
  <c r="AG357" i="1"/>
  <c r="AF357" i="1"/>
  <c r="AE357" i="1"/>
  <c r="AD357" i="1"/>
  <c r="AC357" i="1"/>
  <c r="AB357" i="1"/>
  <c r="AA357" i="1"/>
  <c r="Z357" i="1"/>
  <c r="Y357" i="1"/>
  <c r="X357" i="1"/>
  <c r="W357" i="1"/>
  <c r="V357" i="1"/>
  <c r="U357" i="1"/>
  <c r="T357" i="1"/>
  <c r="S357" i="1"/>
  <c r="R357" i="1"/>
  <c r="Q357" i="1"/>
  <c r="P357" i="1"/>
  <c r="O357" i="1"/>
  <c r="N357" i="1"/>
  <c r="M357" i="1"/>
  <c r="L357" i="1"/>
  <c r="K357" i="1"/>
  <c r="J357" i="1"/>
  <c r="I357" i="1"/>
  <c r="H357" i="1"/>
  <c r="G357" i="1"/>
  <c r="D357" i="1"/>
  <c r="C357" i="1"/>
  <c r="B357" i="1"/>
  <c r="AY356" i="1"/>
  <c r="AX356" i="1"/>
  <c r="AW356" i="1"/>
  <c r="AV356" i="1"/>
  <c r="AU356" i="1"/>
  <c r="AT356" i="1"/>
  <c r="AS356" i="1"/>
  <c r="AR356" i="1"/>
  <c r="AQ356" i="1"/>
  <c r="AP356" i="1"/>
  <c r="AO356" i="1"/>
  <c r="AN356" i="1"/>
  <c r="AM356" i="1"/>
  <c r="AL356" i="1"/>
  <c r="AK356" i="1"/>
  <c r="AJ356" i="1"/>
  <c r="AI356" i="1"/>
  <c r="AH356" i="1"/>
  <c r="AG356" i="1"/>
  <c r="AF356" i="1"/>
  <c r="AE356" i="1"/>
  <c r="AD356" i="1"/>
  <c r="AC356" i="1"/>
  <c r="AB356" i="1"/>
  <c r="AA356" i="1"/>
  <c r="Z356" i="1"/>
  <c r="Y356" i="1"/>
  <c r="X356" i="1"/>
  <c r="W356" i="1"/>
  <c r="V356" i="1"/>
  <c r="U356" i="1"/>
  <c r="T356" i="1"/>
  <c r="S356" i="1"/>
  <c r="R356" i="1"/>
  <c r="Q356" i="1"/>
  <c r="P356" i="1"/>
  <c r="O356" i="1"/>
  <c r="N356" i="1"/>
  <c r="M356" i="1"/>
  <c r="L356" i="1"/>
  <c r="K356" i="1"/>
  <c r="J356" i="1"/>
  <c r="I356" i="1"/>
  <c r="H356" i="1"/>
  <c r="G356" i="1"/>
  <c r="D356" i="1"/>
  <c r="C356" i="1"/>
  <c r="B356" i="1"/>
  <c r="AY355" i="1"/>
  <c r="AX355" i="1"/>
  <c r="AW355" i="1"/>
  <c r="AV355" i="1"/>
  <c r="AU355" i="1"/>
  <c r="AT355" i="1"/>
  <c r="AS355" i="1"/>
  <c r="AR355" i="1"/>
  <c r="AQ355" i="1"/>
  <c r="AP355" i="1"/>
  <c r="AO355" i="1"/>
  <c r="AN355" i="1"/>
  <c r="AM355" i="1"/>
  <c r="AL355" i="1"/>
  <c r="AK355" i="1"/>
  <c r="AJ355" i="1"/>
  <c r="AI355" i="1"/>
  <c r="AH355" i="1"/>
  <c r="AG355" i="1"/>
  <c r="AF355" i="1"/>
  <c r="AE355" i="1"/>
  <c r="AD355" i="1"/>
  <c r="AC355" i="1"/>
  <c r="AB355" i="1"/>
  <c r="AA355" i="1"/>
  <c r="Z355" i="1"/>
  <c r="Y355" i="1"/>
  <c r="X355" i="1"/>
  <c r="W355" i="1"/>
  <c r="V355" i="1"/>
  <c r="U355" i="1"/>
  <c r="T355" i="1"/>
  <c r="S355" i="1"/>
  <c r="R355" i="1"/>
  <c r="Q355" i="1"/>
  <c r="P355" i="1"/>
  <c r="O355" i="1"/>
  <c r="N355" i="1"/>
  <c r="M355" i="1"/>
  <c r="L355" i="1"/>
  <c r="K355" i="1"/>
  <c r="J355" i="1"/>
  <c r="I355" i="1"/>
  <c r="H355" i="1"/>
  <c r="G355" i="1"/>
  <c r="D355" i="1"/>
  <c r="C355" i="1"/>
  <c r="B355" i="1"/>
  <c r="AY354" i="1"/>
  <c r="AX354" i="1"/>
  <c r="AW354" i="1"/>
  <c r="AV354" i="1"/>
  <c r="AU354" i="1"/>
  <c r="AT354" i="1"/>
  <c r="AS354" i="1"/>
  <c r="AR354" i="1"/>
  <c r="AQ354" i="1"/>
  <c r="AP354" i="1"/>
  <c r="AO354" i="1"/>
  <c r="AN354" i="1"/>
  <c r="AM354" i="1"/>
  <c r="AL354" i="1"/>
  <c r="AK354" i="1"/>
  <c r="AJ354" i="1"/>
  <c r="AI354" i="1"/>
  <c r="AH354" i="1"/>
  <c r="AG354" i="1"/>
  <c r="AF354" i="1"/>
  <c r="AE354" i="1"/>
  <c r="AD354" i="1"/>
  <c r="AC354" i="1"/>
  <c r="AB354" i="1"/>
  <c r="AA354" i="1"/>
  <c r="Z354" i="1"/>
  <c r="Y354" i="1"/>
  <c r="X354" i="1"/>
  <c r="W354" i="1"/>
  <c r="V354" i="1"/>
  <c r="U354" i="1"/>
  <c r="T354" i="1"/>
  <c r="S354" i="1"/>
  <c r="R354" i="1"/>
  <c r="Q354" i="1"/>
  <c r="P354" i="1"/>
  <c r="O354" i="1"/>
  <c r="N354" i="1"/>
  <c r="M354" i="1"/>
  <c r="L354" i="1"/>
  <c r="K354" i="1"/>
  <c r="J354" i="1"/>
  <c r="I354" i="1"/>
  <c r="H354" i="1"/>
  <c r="G354" i="1"/>
  <c r="D354" i="1"/>
  <c r="C354" i="1"/>
  <c r="B354" i="1"/>
  <c r="AY353" i="1"/>
  <c r="AX353" i="1"/>
  <c r="AW353" i="1"/>
  <c r="AV353" i="1"/>
  <c r="AU353" i="1"/>
  <c r="AT353" i="1"/>
  <c r="AS353" i="1"/>
  <c r="AR353" i="1"/>
  <c r="AQ353" i="1"/>
  <c r="AP353" i="1"/>
  <c r="AO353" i="1"/>
  <c r="AN353" i="1"/>
  <c r="AM353" i="1"/>
  <c r="AL353" i="1"/>
  <c r="AK353" i="1"/>
  <c r="AJ353" i="1"/>
  <c r="AI353" i="1"/>
  <c r="AH353" i="1"/>
  <c r="AG353" i="1"/>
  <c r="AF353" i="1"/>
  <c r="AE353" i="1"/>
  <c r="AD353" i="1"/>
  <c r="AC353" i="1"/>
  <c r="AB353" i="1"/>
  <c r="AA353" i="1"/>
  <c r="Z353" i="1"/>
  <c r="Y353" i="1"/>
  <c r="X353" i="1"/>
  <c r="W353" i="1"/>
  <c r="V353" i="1"/>
  <c r="U353" i="1"/>
  <c r="T353" i="1"/>
  <c r="S353" i="1"/>
  <c r="R353" i="1"/>
  <c r="Q353" i="1"/>
  <c r="P353" i="1"/>
  <c r="O353" i="1"/>
  <c r="N353" i="1"/>
  <c r="M353" i="1"/>
  <c r="L353" i="1"/>
  <c r="K353" i="1"/>
  <c r="J353" i="1"/>
  <c r="I353" i="1"/>
  <c r="H353" i="1"/>
  <c r="G353" i="1"/>
  <c r="D353" i="1"/>
  <c r="C353" i="1"/>
  <c r="B353" i="1"/>
  <c r="AY352" i="1"/>
  <c r="AX352" i="1"/>
  <c r="AW352" i="1"/>
  <c r="AV352" i="1"/>
  <c r="AU352" i="1"/>
  <c r="AT352" i="1"/>
  <c r="AS352" i="1"/>
  <c r="AR352" i="1"/>
  <c r="AQ352" i="1"/>
  <c r="AP352" i="1"/>
  <c r="AO352" i="1"/>
  <c r="AN352" i="1"/>
  <c r="AM352" i="1"/>
  <c r="AL352" i="1"/>
  <c r="AK352" i="1"/>
  <c r="AJ352" i="1"/>
  <c r="AI352" i="1"/>
  <c r="AH352" i="1"/>
  <c r="AG352" i="1"/>
  <c r="AF352" i="1"/>
  <c r="AE352" i="1"/>
  <c r="AD352" i="1"/>
  <c r="AC352" i="1"/>
  <c r="AB352" i="1"/>
  <c r="AA352" i="1"/>
  <c r="Z352" i="1"/>
  <c r="Y352" i="1"/>
  <c r="X352" i="1"/>
  <c r="W352" i="1"/>
  <c r="V352" i="1"/>
  <c r="U352" i="1"/>
  <c r="T352" i="1"/>
  <c r="S352" i="1"/>
  <c r="R352" i="1"/>
  <c r="Q352" i="1"/>
  <c r="P352" i="1"/>
  <c r="O352" i="1"/>
  <c r="N352" i="1"/>
  <c r="M352" i="1"/>
  <c r="L352" i="1"/>
  <c r="K352" i="1"/>
  <c r="J352" i="1"/>
  <c r="I352" i="1"/>
  <c r="H352" i="1"/>
  <c r="G352" i="1"/>
  <c r="D352" i="1"/>
  <c r="C352" i="1"/>
  <c r="B352" i="1"/>
  <c r="AY351" i="1"/>
  <c r="AX351" i="1"/>
  <c r="AW351" i="1"/>
  <c r="AV351" i="1"/>
  <c r="AU351" i="1"/>
  <c r="AT351" i="1"/>
  <c r="AS351" i="1"/>
  <c r="AR351" i="1"/>
  <c r="AQ351" i="1"/>
  <c r="AP351" i="1"/>
  <c r="AO351" i="1"/>
  <c r="AN351" i="1"/>
  <c r="AM351" i="1"/>
  <c r="AL351" i="1"/>
  <c r="AK351" i="1"/>
  <c r="AJ351" i="1"/>
  <c r="AI351" i="1"/>
  <c r="AH351" i="1"/>
  <c r="AG351" i="1"/>
  <c r="AF351" i="1"/>
  <c r="AE351" i="1"/>
  <c r="AD351" i="1"/>
  <c r="AC351" i="1"/>
  <c r="AB351" i="1"/>
  <c r="AA351" i="1"/>
  <c r="Z351" i="1"/>
  <c r="Y351" i="1"/>
  <c r="X351" i="1"/>
  <c r="W351" i="1"/>
  <c r="V351" i="1"/>
  <c r="U351" i="1"/>
  <c r="T351" i="1"/>
  <c r="S351" i="1"/>
  <c r="R351" i="1"/>
  <c r="Q351" i="1"/>
  <c r="P351" i="1"/>
  <c r="O351" i="1"/>
  <c r="N351" i="1"/>
  <c r="M351" i="1"/>
  <c r="L351" i="1"/>
  <c r="K351" i="1"/>
  <c r="J351" i="1"/>
  <c r="I351" i="1"/>
  <c r="H351" i="1"/>
  <c r="G351" i="1"/>
  <c r="D351" i="1"/>
  <c r="C351" i="1"/>
  <c r="B351" i="1"/>
  <c r="AY350" i="1"/>
  <c r="AX350" i="1"/>
  <c r="AW350" i="1"/>
  <c r="AV350" i="1"/>
  <c r="AU350" i="1"/>
  <c r="AT350" i="1"/>
  <c r="AS350" i="1"/>
  <c r="AR350" i="1"/>
  <c r="AQ350" i="1"/>
  <c r="AP350" i="1"/>
  <c r="AO350" i="1"/>
  <c r="AN350" i="1"/>
  <c r="AM350" i="1"/>
  <c r="AL350" i="1"/>
  <c r="AK350" i="1"/>
  <c r="AJ350" i="1"/>
  <c r="AI350" i="1"/>
  <c r="AH350" i="1"/>
  <c r="AG350" i="1"/>
  <c r="AF350" i="1"/>
  <c r="AE350" i="1"/>
  <c r="AD350" i="1"/>
  <c r="AC350" i="1"/>
  <c r="AB350" i="1"/>
  <c r="AA350" i="1"/>
  <c r="Z350" i="1"/>
  <c r="Y350" i="1"/>
  <c r="X350" i="1"/>
  <c r="W350" i="1"/>
  <c r="V350" i="1"/>
  <c r="U350" i="1"/>
  <c r="T350" i="1"/>
  <c r="S350" i="1"/>
  <c r="R350" i="1"/>
  <c r="Q350" i="1"/>
  <c r="P350" i="1"/>
  <c r="O350" i="1"/>
  <c r="N350" i="1"/>
  <c r="M350" i="1"/>
  <c r="L350" i="1"/>
  <c r="K350" i="1"/>
  <c r="J350" i="1"/>
  <c r="I350" i="1"/>
  <c r="H350" i="1"/>
  <c r="G350" i="1"/>
  <c r="D350" i="1"/>
  <c r="C350" i="1"/>
  <c r="B350" i="1"/>
  <c r="AY349" i="1"/>
  <c r="AX349" i="1"/>
  <c r="AW349" i="1"/>
  <c r="AV349" i="1"/>
  <c r="AU349" i="1"/>
  <c r="AT349" i="1"/>
  <c r="AS349" i="1"/>
  <c r="AR349" i="1"/>
  <c r="AQ349" i="1"/>
  <c r="AP349" i="1"/>
  <c r="AO349" i="1"/>
  <c r="AN349" i="1"/>
  <c r="AM349" i="1"/>
  <c r="AL349" i="1"/>
  <c r="AK349" i="1"/>
  <c r="AJ349" i="1"/>
  <c r="AI349" i="1"/>
  <c r="AH349" i="1"/>
  <c r="AG349" i="1"/>
  <c r="AF349" i="1"/>
  <c r="AE349" i="1"/>
  <c r="AD349" i="1"/>
  <c r="AC349" i="1"/>
  <c r="AB349" i="1"/>
  <c r="AA349" i="1"/>
  <c r="Z349" i="1"/>
  <c r="Y349" i="1"/>
  <c r="X349" i="1"/>
  <c r="W349" i="1"/>
  <c r="V349" i="1"/>
  <c r="U349" i="1"/>
  <c r="T349" i="1"/>
  <c r="S349" i="1"/>
  <c r="R349" i="1"/>
  <c r="Q349" i="1"/>
  <c r="P349" i="1"/>
  <c r="O349" i="1"/>
  <c r="N349" i="1"/>
  <c r="M349" i="1"/>
  <c r="L349" i="1"/>
  <c r="K349" i="1"/>
  <c r="J349" i="1"/>
  <c r="I349" i="1"/>
  <c r="H349" i="1"/>
  <c r="G349" i="1"/>
  <c r="D349" i="1"/>
  <c r="C349" i="1"/>
  <c r="B349" i="1"/>
  <c r="AY348" i="1"/>
  <c r="AX348" i="1"/>
  <c r="AW348" i="1"/>
  <c r="AV348" i="1"/>
  <c r="AU348" i="1"/>
  <c r="AT348" i="1"/>
  <c r="AS348" i="1"/>
  <c r="AR348" i="1"/>
  <c r="AQ348" i="1"/>
  <c r="AP348" i="1"/>
  <c r="AO348" i="1"/>
  <c r="AN348" i="1"/>
  <c r="AM348" i="1"/>
  <c r="AL348" i="1"/>
  <c r="AK348" i="1"/>
  <c r="AJ348" i="1"/>
  <c r="AI348" i="1"/>
  <c r="AH348" i="1"/>
  <c r="AG348" i="1"/>
  <c r="AF348" i="1"/>
  <c r="AE348" i="1"/>
  <c r="AD348" i="1"/>
  <c r="AC348" i="1"/>
  <c r="AB348" i="1"/>
  <c r="AA348" i="1"/>
  <c r="Z348" i="1"/>
  <c r="Y348" i="1"/>
  <c r="X348" i="1"/>
  <c r="W348" i="1"/>
  <c r="V348" i="1"/>
  <c r="U348" i="1"/>
  <c r="T348" i="1"/>
  <c r="S348" i="1"/>
  <c r="R348" i="1"/>
  <c r="Q348" i="1"/>
  <c r="P348" i="1"/>
  <c r="O348" i="1"/>
  <c r="N348" i="1"/>
  <c r="M348" i="1"/>
  <c r="L348" i="1"/>
  <c r="K348" i="1"/>
  <c r="J348" i="1"/>
  <c r="I348" i="1"/>
  <c r="H348" i="1"/>
  <c r="G348" i="1"/>
  <c r="D348" i="1"/>
  <c r="C348" i="1"/>
  <c r="B348" i="1"/>
  <c r="AY347" i="1"/>
  <c r="AX347" i="1"/>
  <c r="AW347" i="1"/>
  <c r="AV347" i="1"/>
  <c r="AU347" i="1"/>
  <c r="AT347" i="1"/>
  <c r="AS347" i="1"/>
  <c r="AR347" i="1"/>
  <c r="AQ347" i="1"/>
  <c r="AP347" i="1"/>
  <c r="AO347" i="1"/>
  <c r="AN347" i="1"/>
  <c r="AM347" i="1"/>
  <c r="AL347" i="1"/>
  <c r="AK347" i="1"/>
  <c r="AJ347" i="1"/>
  <c r="AI347" i="1"/>
  <c r="AH347" i="1"/>
  <c r="AG347" i="1"/>
  <c r="AF347" i="1"/>
  <c r="AE347" i="1"/>
  <c r="AD347" i="1"/>
  <c r="AC347" i="1"/>
  <c r="AB347" i="1"/>
  <c r="AA347" i="1"/>
  <c r="Z347" i="1"/>
  <c r="Y347" i="1"/>
  <c r="X347" i="1"/>
  <c r="W347" i="1"/>
  <c r="V347" i="1"/>
  <c r="U347" i="1"/>
  <c r="T347" i="1"/>
  <c r="S347" i="1"/>
  <c r="R347" i="1"/>
  <c r="Q347" i="1"/>
  <c r="P347" i="1"/>
  <c r="O347" i="1"/>
  <c r="N347" i="1"/>
  <c r="M347" i="1"/>
  <c r="L347" i="1"/>
  <c r="K347" i="1"/>
  <c r="J347" i="1"/>
  <c r="I347" i="1"/>
  <c r="H347" i="1"/>
  <c r="G347" i="1"/>
  <c r="D347" i="1"/>
  <c r="C347" i="1"/>
  <c r="B347" i="1"/>
  <c r="AY346" i="1"/>
  <c r="AX346" i="1"/>
  <c r="AW346" i="1"/>
  <c r="AV346" i="1"/>
  <c r="AU346" i="1"/>
  <c r="AT346" i="1"/>
  <c r="AS346" i="1"/>
  <c r="AR346" i="1"/>
  <c r="AQ346" i="1"/>
  <c r="AP346" i="1"/>
  <c r="AO346" i="1"/>
  <c r="AN346" i="1"/>
  <c r="AM346" i="1"/>
  <c r="AL346" i="1"/>
  <c r="AK346" i="1"/>
  <c r="AJ346" i="1"/>
  <c r="AI346" i="1"/>
  <c r="AH346" i="1"/>
  <c r="AG346" i="1"/>
  <c r="AF346" i="1"/>
  <c r="AE346" i="1"/>
  <c r="AD346" i="1"/>
  <c r="AC346" i="1"/>
  <c r="AB346" i="1"/>
  <c r="AA346" i="1"/>
  <c r="Z346" i="1"/>
  <c r="Y346" i="1"/>
  <c r="X346" i="1"/>
  <c r="W346" i="1"/>
  <c r="V346" i="1"/>
  <c r="U346" i="1"/>
  <c r="T346" i="1"/>
  <c r="S346" i="1"/>
  <c r="R346" i="1"/>
  <c r="Q346" i="1"/>
  <c r="P346" i="1"/>
  <c r="O346" i="1"/>
  <c r="N346" i="1"/>
  <c r="M346" i="1"/>
  <c r="L346" i="1"/>
  <c r="K346" i="1"/>
  <c r="J346" i="1"/>
  <c r="I346" i="1"/>
  <c r="H346" i="1"/>
  <c r="G346" i="1"/>
  <c r="D346" i="1"/>
  <c r="C346" i="1"/>
  <c r="B346" i="1"/>
  <c r="AY345" i="1"/>
  <c r="AX345" i="1"/>
  <c r="AW345" i="1"/>
  <c r="AV345" i="1"/>
  <c r="AU345" i="1"/>
  <c r="AT345" i="1"/>
  <c r="AS345" i="1"/>
  <c r="AR345" i="1"/>
  <c r="AQ345" i="1"/>
  <c r="AP345" i="1"/>
  <c r="AO345" i="1"/>
  <c r="AN345" i="1"/>
  <c r="AM345" i="1"/>
  <c r="AL345" i="1"/>
  <c r="AK345" i="1"/>
  <c r="AJ345" i="1"/>
  <c r="AI345" i="1"/>
  <c r="AH345" i="1"/>
  <c r="AG345" i="1"/>
  <c r="AF345" i="1"/>
  <c r="AE345" i="1"/>
  <c r="AD345" i="1"/>
  <c r="AC345" i="1"/>
  <c r="AB345" i="1"/>
  <c r="AA345" i="1"/>
  <c r="Z345" i="1"/>
  <c r="Y345" i="1"/>
  <c r="X345" i="1"/>
  <c r="W345" i="1"/>
  <c r="V345" i="1"/>
  <c r="U345" i="1"/>
  <c r="T345" i="1"/>
  <c r="S345" i="1"/>
  <c r="R345" i="1"/>
  <c r="Q345" i="1"/>
  <c r="P345" i="1"/>
  <c r="O345" i="1"/>
  <c r="N345" i="1"/>
  <c r="M345" i="1"/>
  <c r="L345" i="1"/>
  <c r="K345" i="1"/>
  <c r="J345" i="1"/>
  <c r="I345" i="1"/>
  <c r="H345" i="1"/>
  <c r="G345" i="1"/>
  <c r="D345" i="1"/>
  <c r="C345" i="1"/>
  <c r="B345" i="1"/>
  <c r="AY344" i="1"/>
  <c r="AX344" i="1"/>
  <c r="AW344" i="1"/>
  <c r="AV344" i="1"/>
  <c r="AU344" i="1"/>
  <c r="AT344" i="1"/>
  <c r="AS344" i="1"/>
  <c r="AR344" i="1"/>
  <c r="AQ344" i="1"/>
  <c r="AP344" i="1"/>
  <c r="AO344" i="1"/>
  <c r="AN344" i="1"/>
  <c r="AM344" i="1"/>
  <c r="AL344" i="1"/>
  <c r="AK344" i="1"/>
  <c r="AJ344" i="1"/>
  <c r="AI344" i="1"/>
  <c r="AH344" i="1"/>
  <c r="AG344" i="1"/>
  <c r="AF344" i="1"/>
  <c r="AE344" i="1"/>
  <c r="AD344" i="1"/>
  <c r="AC344" i="1"/>
  <c r="AB344" i="1"/>
  <c r="AA344" i="1"/>
  <c r="Z344" i="1"/>
  <c r="Y344" i="1"/>
  <c r="X344" i="1"/>
  <c r="W344" i="1"/>
  <c r="V344" i="1"/>
  <c r="U344" i="1"/>
  <c r="T344" i="1"/>
  <c r="S344" i="1"/>
  <c r="R344" i="1"/>
  <c r="Q344" i="1"/>
  <c r="P344" i="1"/>
  <c r="O344" i="1"/>
  <c r="N344" i="1"/>
  <c r="M344" i="1"/>
  <c r="L344" i="1"/>
  <c r="K344" i="1"/>
  <c r="J344" i="1"/>
  <c r="I344" i="1"/>
  <c r="H344" i="1"/>
  <c r="G344" i="1"/>
  <c r="D344" i="1"/>
  <c r="C344" i="1"/>
  <c r="B344" i="1"/>
  <c r="AY343" i="1"/>
  <c r="AX343" i="1"/>
  <c r="AW343" i="1"/>
  <c r="AV343" i="1"/>
  <c r="AU343" i="1"/>
  <c r="AT343" i="1"/>
  <c r="AS343" i="1"/>
  <c r="AR343" i="1"/>
  <c r="AQ343" i="1"/>
  <c r="AP343" i="1"/>
  <c r="AO343" i="1"/>
  <c r="AN343" i="1"/>
  <c r="AM343" i="1"/>
  <c r="AL343" i="1"/>
  <c r="AK343" i="1"/>
  <c r="AJ343" i="1"/>
  <c r="AI343" i="1"/>
  <c r="AH343" i="1"/>
  <c r="AG343" i="1"/>
  <c r="AF343" i="1"/>
  <c r="AE343" i="1"/>
  <c r="AD343" i="1"/>
  <c r="AC343" i="1"/>
  <c r="AB343" i="1"/>
  <c r="AA343" i="1"/>
  <c r="Z343" i="1"/>
  <c r="Y343" i="1"/>
  <c r="X343" i="1"/>
  <c r="W343" i="1"/>
  <c r="V343" i="1"/>
  <c r="U343" i="1"/>
  <c r="T343" i="1"/>
  <c r="S343" i="1"/>
  <c r="R343" i="1"/>
  <c r="Q343" i="1"/>
  <c r="P343" i="1"/>
  <c r="O343" i="1"/>
  <c r="N343" i="1"/>
  <c r="M343" i="1"/>
  <c r="L343" i="1"/>
  <c r="K343" i="1"/>
  <c r="J343" i="1"/>
  <c r="I343" i="1"/>
  <c r="H343" i="1"/>
  <c r="G343" i="1"/>
  <c r="D343" i="1"/>
  <c r="C343" i="1"/>
  <c r="B343" i="1"/>
  <c r="AY342" i="1"/>
  <c r="AX342" i="1"/>
  <c r="AW342" i="1"/>
  <c r="AV342" i="1"/>
  <c r="AU342" i="1"/>
  <c r="AT342" i="1"/>
  <c r="AS342" i="1"/>
  <c r="AR342" i="1"/>
  <c r="AQ342" i="1"/>
  <c r="AP342" i="1"/>
  <c r="AO342" i="1"/>
  <c r="AN342" i="1"/>
  <c r="AM342" i="1"/>
  <c r="AL342" i="1"/>
  <c r="AK342" i="1"/>
  <c r="AJ342" i="1"/>
  <c r="AI342" i="1"/>
  <c r="AH342" i="1"/>
  <c r="AG342" i="1"/>
  <c r="AF342" i="1"/>
  <c r="AE342" i="1"/>
  <c r="AD342" i="1"/>
  <c r="AC342" i="1"/>
  <c r="AB342" i="1"/>
  <c r="AA342" i="1"/>
  <c r="Z342" i="1"/>
  <c r="Y342" i="1"/>
  <c r="X342" i="1"/>
  <c r="W342" i="1"/>
  <c r="V342" i="1"/>
  <c r="U342" i="1"/>
  <c r="T342" i="1"/>
  <c r="S342" i="1"/>
  <c r="R342" i="1"/>
  <c r="Q342" i="1"/>
  <c r="P342" i="1"/>
  <c r="O342" i="1"/>
  <c r="N342" i="1"/>
  <c r="M342" i="1"/>
  <c r="L342" i="1"/>
  <c r="K342" i="1"/>
  <c r="J342" i="1"/>
  <c r="I342" i="1"/>
  <c r="H342" i="1"/>
  <c r="G342" i="1"/>
  <c r="D342" i="1"/>
  <c r="C342" i="1"/>
  <c r="B342" i="1"/>
  <c r="AY341" i="1"/>
  <c r="AX341" i="1"/>
  <c r="AW341" i="1"/>
  <c r="AV341" i="1"/>
  <c r="AU341" i="1"/>
  <c r="AT341" i="1"/>
  <c r="AS341" i="1"/>
  <c r="AR341" i="1"/>
  <c r="AQ341" i="1"/>
  <c r="AP341" i="1"/>
  <c r="AO341" i="1"/>
  <c r="AN341" i="1"/>
  <c r="AM341" i="1"/>
  <c r="AL341" i="1"/>
  <c r="AK341" i="1"/>
  <c r="AJ341" i="1"/>
  <c r="AI341" i="1"/>
  <c r="AH341" i="1"/>
  <c r="AG341" i="1"/>
  <c r="AF341" i="1"/>
  <c r="AE341" i="1"/>
  <c r="AD341" i="1"/>
  <c r="AC341" i="1"/>
  <c r="AB341" i="1"/>
  <c r="AA341" i="1"/>
  <c r="Z341" i="1"/>
  <c r="Y341" i="1"/>
  <c r="X341" i="1"/>
  <c r="W341" i="1"/>
  <c r="V341" i="1"/>
  <c r="U341" i="1"/>
  <c r="T341" i="1"/>
  <c r="S341" i="1"/>
  <c r="R341" i="1"/>
  <c r="Q341" i="1"/>
  <c r="P341" i="1"/>
  <c r="O341" i="1"/>
  <c r="N341" i="1"/>
  <c r="M341" i="1"/>
  <c r="L341" i="1"/>
  <c r="K341" i="1"/>
  <c r="J341" i="1"/>
  <c r="I341" i="1"/>
  <c r="H341" i="1"/>
  <c r="G341" i="1"/>
  <c r="D341" i="1"/>
  <c r="C341" i="1"/>
  <c r="B341" i="1"/>
  <c r="AY340" i="1"/>
  <c r="AX340" i="1"/>
  <c r="AW340" i="1"/>
  <c r="AV340" i="1"/>
  <c r="AU340" i="1"/>
  <c r="AT340" i="1"/>
  <c r="AS340" i="1"/>
  <c r="AR340" i="1"/>
  <c r="AQ340" i="1"/>
  <c r="AP340" i="1"/>
  <c r="AO340" i="1"/>
  <c r="AN340" i="1"/>
  <c r="AM340" i="1"/>
  <c r="AL340" i="1"/>
  <c r="AK340" i="1"/>
  <c r="AJ340" i="1"/>
  <c r="AI340" i="1"/>
  <c r="AH340" i="1"/>
  <c r="AG340" i="1"/>
  <c r="AF340" i="1"/>
  <c r="AE340" i="1"/>
  <c r="AD340" i="1"/>
  <c r="AC340" i="1"/>
  <c r="AB340" i="1"/>
  <c r="AA340" i="1"/>
  <c r="Z340" i="1"/>
  <c r="Y340" i="1"/>
  <c r="X340" i="1"/>
  <c r="W340" i="1"/>
  <c r="V340" i="1"/>
  <c r="U340" i="1"/>
  <c r="T340" i="1"/>
  <c r="S340" i="1"/>
  <c r="R340" i="1"/>
  <c r="Q340" i="1"/>
  <c r="P340" i="1"/>
  <c r="O340" i="1"/>
  <c r="N340" i="1"/>
  <c r="M340" i="1"/>
  <c r="L340" i="1"/>
  <c r="K340" i="1"/>
  <c r="J340" i="1"/>
  <c r="I340" i="1"/>
  <c r="H340" i="1"/>
  <c r="G340" i="1"/>
  <c r="D340" i="1"/>
  <c r="C340" i="1"/>
  <c r="B340" i="1"/>
  <c r="AY339" i="1"/>
  <c r="AX339" i="1"/>
  <c r="AW339" i="1"/>
  <c r="AV339" i="1"/>
  <c r="AU339" i="1"/>
  <c r="AT339" i="1"/>
  <c r="AS339" i="1"/>
  <c r="AR339" i="1"/>
  <c r="AQ339" i="1"/>
  <c r="AP339" i="1"/>
  <c r="AO339" i="1"/>
  <c r="AN339" i="1"/>
  <c r="AM339" i="1"/>
  <c r="AL339" i="1"/>
  <c r="AK339" i="1"/>
  <c r="AJ339" i="1"/>
  <c r="AI339" i="1"/>
  <c r="AH339" i="1"/>
  <c r="AG339" i="1"/>
  <c r="AF339" i="1"/>
  <c r="AE339" i="1"/>
  <c r="AD339" i="1"/>
  <c r="AC339" i="1"/>
  <c r="AB339" i="1"/>
  <c r="AA339" i="1"/>
  <c r="Z339" i="1"/>
  <c r="Y339" i="1"/>
  <c r="X339" i="1"/>
  <c r="W339" i="1"/>
  <c r="V339" i="1"/>
  <c r="U339" i="1"/>
  <c r="T339" i="1"/>
  <c r="S339" i="1"/>
  <c r="R339" i="1"/>
  <c r="Q339" i="1"/>
  <c r="P339" i="1"/>
  <c r="O339" i="1"/>
  <c r="N339" i="1"/>
  <c r="M339" i="1"/>
  <c r="L339" i="1"/>
  <c r="K339" i="1"/>
  <c r="J339" i="1"/>
  <c r="I339" i="1"/>
  <c r="H339" i="1"/>
  <c r="G339" i="1"/>
  <c r="D339" i="1"/>
  <c r="C339" i="1"/>
  <c r="B339" i="1"/>
  <c r="AY338" i="1"/>
  <c r="AX338" i="1"/>
  <c r="AW338" i="1"/>
  <c r="AV338" i="1"/>
  <c r="AU338" i="1"/>
  <c r="AT338" i="1"/>
  <c r="AS338" i="1"/>
  <c r="AR338" i="1"/>
  <c r="AQ338" i="1"/>
  <c r="AP338" i="1"/>
  <c r="AO338" i="1"/>
  <c r="AN338" i="1"/>
  <c r="AM338" i="1"/>
  <c r="AL338" i="1"/>
  <c r="AK338" i="1"/>
  <c r="AJ338" i="1"/>
  <c r="AI338" i="1"/>
  <c r="AH338" i="1"/>
  <c r="AG338" i="1"/>
  <c r="AF338" i="1"/>
  <c r="AE338" i="1"/>
  <c r="AD338" i="1"/>
  <c r="AC338" i="1"/>
  <c r="AB338" i="1"/>
  <c r="AA338" i="1"/>
  <c r="Z338" i="1"/>
  <c r="Y338" i="1"/>
  <c r="X338" i="1"/>
  <c r="W338" i="1"/>
  <c r="V338" i="1"/>
  <c r="U338" i="1"/>
  <c r="T338" i="1"/>
  <c r="S338" i="1"/>
  <c r="R338" i="1"/>
  <c r="Q338" i="1"/>
  <c r="P338" i="1"/>
  <c r="O338" i="1"/>
  <c r="N338" i="1"/>
  <c r="M338" i="1"/>
  <c r="L338" i="1"/>
  <c r="K338" i="1"/>
  <c r="J338" i="1"/>
  <c r="I338" i="1"/>
  <c r="H338" i="1"/>
  <c r="G338" i="1"/>
  <c r="D338" i="1"/>
  <c r="C338" i="1"/>
  <c r="B338" i="1"/>
  <c r="AY337" i="1"/>
  <c r="AX337" i="1"/>
  <c r="AW337" i="1"/>
  <c r="AV337" i="1"/>
  <c r="AU337" i="1"/>
  <c r="AT337" i="1"/>
  <c r="AS337" i="1"/>
  <c r="AR337" i="1"/>
  <c r="AQ337" i="1"/>
  <c r="AP337" i="1"/>
  <c r="AO337" i="1"/>
  <c r="AN337" i="1"/>
  <c r="AM337" i="1"/>
  <c r="AL337" i="1"/>
  <c r="AK337" i="1"/>
  <c r="AJ337" i="1"/>
  <c r="AI337" i="1"/>
  <c r="AH337" i="1"/>
  <c r="AG337" i="1"/>
  <c r="AF337" i="1"/>
  <c r="AE337" i="1"/>
  <c r="AD337" i="1"/>
  <c r="AC337" i="1"/>
  <c r="AB337" i="1"/>
  <c r="AA337" i="1"/>
  <c r="Z337" i="1"/>
  <c r="Y337" i="1"/>
  <c r="X337" i="1"/>
  <c r="W337" i="1"/>
  <c r="V337" i="1"/>
  <c r="U337" i="1"/>
  <c r="T337" i="1"/>
  <c r="S337" i="1"/>
  <c r="R337" i="1"/>
  <c r="Q337" i="1"/>
  <c r="P337" i="1"/>
  <c r="O337" i="1"/>
  <c r="N337" i="1"/>
  <c r="M337" i="1"/>
  <c r="L337" i="1"/>
  <c r="K337" i="1"/>
  <c r="J337" i="1"/>
  <c r="I337" i="1"/>
  <c r="H337" i="1"/>
  <c r="G337" i="1"/>
  <c r="D337" i="1"/>
  <c r="C337" i="1"/>
  <c r="B337" i="1"/>
  <c r="AY336" i="1"/>
  <c r="AX336" i="1"/>
  <c r="AW336" i="1"/>
  <c r="AV336" i="1"/>
  <c r="AU336" i="1"/>
  <c r="AT336" i="1"/>
  <c r="AS336" i="1"/>
  <c r="AR336" i="1"/>
  <c r="AQ336" i="1"/>
  <c r="AP336" i="1"/>
  <c r="AO336" i="1"/>
  <c r="AN336" i="1"/>
  <c r="AM336" i="1"/>
  <c r="AL336" i="1"/>
  <c r="AK336" i="1"/>
  <c r="AJ336" i="1"/>
  <c r="AI336" i="1"/>
  <c r="AH336" i="1"/>
  <c r="AG336" i="1"/>
  <c r="AF336" i="1"/>
  <c r="AE336" i="1"/>
  <c r="AD336" i="1"/>
  <c r="AC336" i="1"/>
  <c r="AB336" i="1"/>
  <c r="AA336" i="1"/>
  <c r="Z336" i="1"/>
  <c r="Y336" i="1"/>
  <c r="X336" i="1"/>
  <c r="W336" i="1"/>
  <c r="V336" i="1"/>
  <c r="U336" i="1"/>
  <c r="T336" i="1"/>
  <c r="S336" i="1"/>
  <c r="R336" i="1"/>
  <c r="Q336" i="1"/>
  <c r="P336" i="1"/>
  <c r="O336" i="1"/>
  <c r="N336" i="1"/>
  <c r="M336" i="1"/>
  <c r="L336" i="1"/>
  <c r="K336" i="1"/>
  <c r="J336" i="1"/>
  <c r="I336" i="1"/>
  <c r="H336" i="1"/>
  <c r="G336" i="1"/>
  <c r="D336" i="1"/>
  <c r="C336" i="1"/>
  <c r="B336" i="1"/>
  <c r="AY335" i="1"/>
  <c r="AX335" i="1"/>
  <c r="AW335" i="1"/>
  <c r="AV335" i="1"/>
  <c r="AU335" i="1"/>
  <c r="AT335" i="1"/>
  <c r="AS335" i="1"/>
  <c r="AR335" i="1"/>
  <c r="AQ335" i="1"/>
  <c r="AP335" i="1"/>
  <c r="AO335" i="1"/>
  <c r="AN335" i="1"/>
  <c r="AM335" i="1"/>
  <c r="AL335" i="1"/>
  <c r="AK335" i="1"/>
  <c r="AJ335" i="1"/>
  <c r="AI335" i="1"/>
  <c r="AH335" i="1"/>
  <c r="AG335" i="1"/>
  <c r="AF335" i="1"/>
  <c r="AE335" i="1"/>
  <c r="AD335" i="1"/>
  <c r="AC335" i="1"/>
  <c r="AB335" i="1"/>
  <c r="AA335" i="1"/>
  <c r="Z335" i="1"/>
  <c r="Y335" i="1"/>
  <c r="X335" i="1"/>
  <c r="W335" i="1"/>
  <c r="V335" i="1"/>
  <c r="U335" i="1"/>
  <c r="T335" i="1"/>
  <c r="S335" i="1"/>
  <c r="R335" i="1"/>
  <c r="Q335" i="1"/>
  <c r="P335" i="1"/>
  <c r="O335" i="1"/>
  <c r="N335" i="1"/>
  <c r="M335" i="1"/>
  <c r="L335" i="1"/>
  <c r="K335" i="1"/>
  <c r="J335" i="1"/>
  <c r="I335" i="1"/>
  <c r="H335" i="1"/>
  <c r="G335" i="1"/>
  <c r="D335" i="1"/>
  <c r="C335" i="1"/>
  <c r="B335" i="1"/>
  <c r="AY334" i="1"/>
  <c r="AX334" i="1"/>
  <c r="AW334" i="1"/>
  <c r="AV334" i="1"/>
  <c r="AU334" i="1"/>
  <c r="AT334" i="1"/>
  <c r="AS334" i="1"/>
  <c r="AR334" i="1"/>
  <c r="AQ334" i="1"/>
  <c r="AP334" i="1"/>
  <c r="AO334" i="1"/>
  <c r="AN334" i="1"/>
  <c r="AM334" i="1"/>
  <c r="AL334" i="1"/>
  <c r="AK334" i="1"/>
  <c r="AJ334" i="1"/>
  <c r="AI334" i="1"/>
  <c r="AH334" i="1"/>
  <c r="AG334" i="1"/>
  <c r="AF334" i="1"/>
  <c r="AE334" i="1"/>
  <c r="AD334" i="1"/>
  <c r="AC334" i="1"/>
  <c r="AB334" i="1"/>
  <c r="AA334" i="1"/>
  <c r="Z334" i="1"/>
  <c r="Y334" i="1"/>
  <c r="X334" i="1"/>
  <c r="W334" i="1"/>
  <c r="V334" i="1"/>
  <c r="U334" i="1"/>
  <c r="T334" i="1"/>
  <c r="S334" i="1"/>
  <c r="R334" i="1"/>
  <c r="Q334" i="1"/>
  <c r="P334" i="1"/>
  <c r="O334" i="1"/>
  <c r="N334" i="1"/>
  <c r="M334" i="1"/>
  <c r="L334" i="1"/>
  <c r="K334" i="1"/>
  <c r="J334" i="1"/>
  <c r="I334" i="1"/>
  <c r="H334" i="1"/>
  <c r="G334" i="1"/>
  <c r="D334" i="1"/>
  <c r="C334" i="1"/>
  <c r="B334" i="1"/>
  <c r="AY333" i="1"/>
  <c r="AX333" i="1"/>
  <c r="AW333" i="1"/>
  <c r="AV333" i="1"/>
  <c r="AU333" i="1"/>
  <c r="AT333" i="1"/>
  <c r="AS333" i="1"/>
  <c r="AR333" i="1"/>
  <c r="AQ333" i="1"/>
  <c r="AP333" i="1"/>
  <c r="AO333" i="1"/>
  <c r="AN333" i="1"/>
  <c r="AM333" i="1"/>
  <c r="AL333" i="1"/>
  <c r="AK333" i="1"/>
  <c r="AJ333" i="1"/>
  <c r="AI333" i="1"/>
  <c r="AH333" i="1"/>
  <c r="AG333" i="1"/>
  <c r="AF333" i="1"/>
  <c r="AE333" i="1"/>
  <c r="AD333" i="1"/>
  <c r="AC333" i="1"/>
  <c r="AB333" i="1"/>
  <c r="AA333" i="1"/>
  <c r="Z333" i="1"/>
  <c r="Y333" i="1"/>
  <c r="X333" i="1"/>
  <c r="W333" i="1"/>
  <c r="V333" i="1"/>
  <c r="U333" i="1"/>
  <c r="T333" i="1"/>
  <c r="S333" i="1"/>
  <c r="R333" i="1"/>
  <c r="Q333" i="1"/>
  <c r="P333" i="1"/>
  <c r="O333" i="1"/>
  <c r="N333" i="1"/>
  <c r="M333" i="1"/>
  <c r="L333" i="1"/>
  <c r="K333" i="1"/>
  <c r="J333" i="1"/>
  <c r="I333" i="1"/>
  <c r="H333" i="1"/>
  <c r="G333" i="1"/>
  <c r="D333" i="1"/>
  <c r="C333" i="1"/>
  <c r="B333" i="1"/>
  <c r="AY332" i="1"/>
  <c r="AX332" i="1"/>
  <c r="AW332" i="1"/>
  <c r="AV332" i="1"/>
  <c r="AU332" i="1"/>
  <c r="AT332" i="1"/>
  <c r="AS332" i="1"/>
  <c r="AR332" i="1"/>
  <c r="AQ332" i="1"/>
  <c r="AP332" i="1"/>
  <c r="AO332" i="1"/>
  <c r="AN332" i="1"/>
  <c r="AM332" i="1"/>
  <c r="AL332" i="1"/>
  <c r="AK332" i="1"/>
  <c r="AJ332" i="1"/>
  <c r="AI332" i="1"/>
  <c r="AH332" i="1"/>
  <c r="AG332" i="1"/>
  <c r="AF332" i="1"/>
  <c r="AE332" i="1"/>
  <c r="AD332" i="1"/>
  <c r="AC332" i="1"/>
  <c r="AB332" i="1"/>
  <c r="AA332" i="1"/>
  <c r="Z332" i="1"/>
  <c r="Y332" i="1"/>
  <c r="X332" i="1"/>
  <c r="W332" i="1"/>
  <c r="V332" i="1"/>
  <c r="U332" i="1"/>
  <c r="T332" i="1"/>
  <c r="S332" i="1"/>
  <c r="R332" i="1"/>
  <c r="Q332" i="1"/>
  <c r="P332" i="1"/>
  <c r="O332" i="1"/>
  <c r="N332" i="1"/>
  <c r="M332" i="1"/>
  <c r="L332" i="1"/>
  <c r="K332" i="1"/>
  <c r="J332" i="1"/>
  <c r="I332" i="1"/>
  <c r="H332" i="1"/>
  <c r="G332" i="1"/>
  <c r="D332" i="1"/>
  <c r="C332" i="1"/>
  <c r="B332" i="1"/>
  <c r="AY331" i="1"/>
  <c r="AX331" i="1"/>
  <c r="AW331" i="1"/>
  <c r="AV331" i="1"/>
  <c r="AU331" i="1"/>
  <c r="AT331" i="1"/>
  <c r="AS331" i="1"/>
  <c r="AR331" i="1"/>
  <c r="AQ331" i="1"/>
  <c r="AP331" i="1"/>
  <c r="AO331" i="1"/>
  <c r="AN331" i="1"/>
  <c r="AM331" i="1"/>
  <c r="AL331" i="1"/>
  <c r="AK331" i="1"/>
  <c r="AJ331" i="1"/>
  <c r="AI331" i="1"/>
  <c r="AH331" i="1"/>
  <c r="AG331" i="1"/>
  <c r="AF331" i="1"/>
  <c r="AE331" i="1"/>
  <c r="AD331" i="1"/>
  <c r="AC331" i="1"/>
  <c r="AB331" i="1"/>
  <c r="AA331" i="1"/>
  <c r="Z331" i="1"/>
  <c r="Y331" i="1"/>
  <c r="X331" i="1"/>
  <c r="W331" i="1"/>
  <c r="V331" i="1"/>
  <c r="U331" i="1"/>
  <c r="T331" i="1"/>
  <c r="S331" i="1"/>
  <c r="R331" i="1"/>
  <c r="Q331" i="1"/>
  <c r="P331" i="1"/>
  <c r="O331" i="1"/>
  <c r="N331" i="1"/>
  <c r="M331" i="1"/>
  <c r="L331" i="1"/>
  <c r="K331" i="1"/>
  <c r="J331" i="1"/>
  <c r="I331" i="1"/>
  <c r="H331" i="1"/>
  <c r="G331" i="1"/>
  <c r="D331" i="1"/>
  <c r="C331" i="1"/>
  <c r="B331" i="1"/>
  <c r="AY330" i="1"/>
  <c r="AX330" i="1"/>
  <c r="AW330" i="1"/>
  <c r="AV330" i="1"/>
  <c r="AU330" i="1"/>
  <c r="AT330" i="1"/>
  <c r="AS330" i="1"/>
  <c r="AR330" i="1"/>
  <c r="AQ330" i="1"/>
  <c r="AP330" i="1"/>
  <c r="AO330" i="1"/>
  <c r="AN330" i="1"/>
  <c r="AM330" i="1"/>
  <c r="AL330" i="1"/>
  <c r="AK330" i="1"/>
  <c r="AJ330" i="1"/>
  <c r="AI330" i="1"/>
  <c r="AH330" i="1"/>
  <c r="AG330" i="1"/>
  <c r="AF330" i="1"/>
  <c r="AE330" i="1"/>
  <c r="AD330" i="1"/>
  <c r="AC330" i="1"/>
  <c r="AB330" i="1"/>
  <c r="AA330" i="1"/>
  <c r="Z330" i="1"/>
  <c r="Y330" i="1"/>
  <c r="X330" i="1"/>
  <c r="W330" i="1"/>
  <c r="V330" i="1"/>
  <c r="U330" i="1"/>
  <c r="T330" i="1"/>
  <c r="S330" i="1"/>
  <c r="R330" i="1"/>
  <c r="Q330" i="1"/>
  <c r="P330" i="1"/>
  <c r="O330" i="1"/>
  <c r="N330" i="1"/>
  <c r="M330" i="1"/>
  <c r="L330" i="1"/>
  <c r="K330" i="1"/>
  <c r="J330" i="1"/>
  <c r="I330" i="1"/>
  <c r="H330" i="1"/>
  <c r="G330" i="1"/>
  <c r="D330" i="1"/>
  <c r="C330" i="1"/>
  <c r="B330" i="1"/>
  <c r="AY329" i="1"/>
  <c r="AX329" i="1"/>
  <c r="AW329" i="1"/>
  <c r="AV329" i="1"/>
  <c r="AU329" i="1"/>
  <c r="AT329" i="1"/>
  <c r="AS329" i="1"/>
  <c r="AR329" i="1"/>
  <c r="AQ329" i="1"/>
  <c r="AP329" i="1"/>
  <c r="AO329" i="1"/>
  <c r="AN329" i="1"/>
  <c r="AM329" i="1"/>
  <c r="AL329" i="1"/>
  <c r="AK329" i="1"/>
  <c r="AJ329" i="1"/>
  <c r="AI329" i="1"/>
  <c r="AH329" i="1"/>
  <c r="AG329" i="1"/>
  <c r="AF329" i="1"/>
  <c r="AE329" i="1"/>
  <c r="AD329" i="1"/>
  <c r="AC329" i="1"/>
  <c r="AB329" i="1"/>
  <c r="AA329" i="1"/>
  <c r="Z329" i="1"/>
  <c r="Y329" i="1"/>
  <c r="X329" i="1"/>
  <c r="W329" i="1"/>
  <c r="V329" i="1"/>
  <c r="U329" i="1"/>
  <c r="T329" i="1"/>
  <c r="S329" i="1"/>
  <c r="R329" i="1"/>
  <c r="Q329" i="1"/>
  <c r="P329" i="1"/>
  <c r="O329" i="1"/>
  <c r="N329" i="1"/>
  <c r="M329" i="1"/>
  <c r="L329" i="1"/>
  <c r="K329" i="1"/>
  <c r="J329" i="1"/>
  <c r="I329" i="1"/>
  <c r="H329" i="1"/>
  <c r="G329" i="1"/>
  <c r="D329" i="1"/>
  <c r="C329" i="1"/>
  <c r="B329" i="1"/>
  <c r="AY328" i="1"/>
  <c r="AX328" i="1"/>
  <c r="AW328" i="1"/>
  <c r="AV328" i="1"/>
  <c r="AU328" i="1"/>
  <c r="AT328" i="1"/>
  <c r="AS328" i="1"/>
  <c r="AR328" i="1"/>
  <c r="AQ328" i="1"/>
  <c r="AP328" i="1"/>
  <c r="AO328" i="1"/>
  <c r="AN328" i="1"/>
  <c r="AM328" i="1"/>
  <c r="AL328" i="1"/>
  <c r="AK328" i="1"/>
  <c r="AJ328" i="1"/>
  <c r="AI328" i="1"/>
  <c r="AH328" i="1"/>
  <c r="AG328" i="1"/>
  <c r="AF328" i="1"/>
  <c r="AE328" i="1"/>
  <c r="AD328" i="1"/>
  <c r="AC328" i="1"/>
  <c r="AB328" i="1"/>
  <c r="AA328" i="1"/>
  <c r="Z328" i="1"/>
  <c r="Y328" i="1"/>
  <c r="X328" i="1"/>
  <c r="W328" i="1"/>
  <c r="V328" i="1"/>
  <c r="U328" i="1"/>
  <c r="T328" i="1"/>
  <c r="S328" i="1"/>
  <c r="R328" i="1"/>
  <c r="Q328" i="1"/>
  <c r="P328" i="1"/>
  <c r="O328" i="1"/>
  <c r="N328" i="1"/>
  <c r="M328" i="1"/>
  <c r="L328" i="1"/>
  <c r="K328" i="1"/>
  <c r="J328" i="1"/>
  <c r="I328" i="1"/>
  <c r="H328" i="1"/>
  <c r="G328" i="1"/>
  <c r="D328" i="1"/>
  <c r="C328" i="1"/>
  <c r="B328" i="1"/>
  <c r="AY327" i="1"/>
  <c r="AX327" i="1"/>
  <c r="AW327" i="1"/>
  <c r="AV327" i="1"/>
  <c r="AU327" i="1"/>
  <c r="AT327" i="1"/>
  <c r="AS327" i="1"/>
  <c r="AR327" i="1"/>
  <c r="AQ327" i="1"/>
  <c r="AP327" i="1"/>
  <c r="AO327" i="1"/>
  <c r="AN327" i="1"/>
  <c r="AM327" i="1"/>
  <c r="AL327" i="1"/>
  <c r="AK327" i="1"/>
  <c r="AJ327" i="1"/>
  <c r="AI327" i="1"/>
  <c r="AH327" i="1"/>
  <c r="AG327" i="1"/>
  <c r="AF327" i="1"/>
  <c r="AE327" i="1"/>
  <c r="AD327" i="1"/>
  <c r="AC327" i="1"/>
  <c r="AB327" i="1"/>
  <c r="AA327" i="1"/>
  <c r="Z327" i="1"/>
  <c r="Y327" i="1"/>
  <c r="X327" i="1"/>
  <c r="W327" i="1"/>
  <c r="V327" i="1"/>
  <c r="U327" i="1"/>
  <c r="T327" i="1"/>
  <c r="S327" i="1"/>
  <c r="R327" i="1"/>
  <c r="Q327" i="1"/>
  <c r="P327" i="1"/>
  <c r="O327" i="1"/>
  <c r="N327" i="1"/>
  <c r="M327" i="1"/>
  <c r="L327" i="1"/>
  <c r="K327" i="1"/>
  <c r="J327" i="1"/>
  <c r="I327" i="1"/>
  <c r="H327" i="1"/>
  <c r="G327" i="1"/>
  <c r="D327" i="1"/>
  <c r="C327" i="1"/>
  <c r="B327" i="1"/>
  <c r="AY326" i="1"/>
  <c r="AX326" i="1"/>
  <c r="AW326" i="1"/>
  <c r="AV326" i="1"/>
  <c r="AU326" i="1"/>
  <c r="AT326" i="1"/>
  <c r="AS326" i="1"/>
  <c r="AR326" i="1"/>
  <c r="AQ326" i="1"/>
  <c r="AP326" i="1"/>
  <c r="AO326" i="1"/>
  <c r="AN326" i="1"/>
  <c r="AM326" i="1"/>
  <c r="AL326" i="1"/>
  <c r="AK326" i="1"/>
  <c r="AJ326" i="1"/>
  <c r="AI326" i="1"/>
  <c r="AH326" i="1"/>
  <c r="AG326" i="1"/>
  <c r="AF326" i="1"/>
  <c r="AE326" i="1"/>
  <c r="AD326" i="1"/>
  <c r="AC326" i="1"/>
  <c r="AB326" i="1"/>
  <c r="AA326" i="1"/>
  <c r="Z326" i="1"/>
  <c r="Y326" i="1"/>
  <c r="X326" i="1"/>
  <c r="W326" i="1"/>
  <c r="V326" i="1"/>
  <c r="U326" i="1"/>
  <c r="T326" i="1"/>
  <c r="S326" i="1"/>
  <c r="R326" i="1"/>
  <c r="Q326" i="1"/>
  <c r="P326" i="1"/>
  <c r="O326" i="1"/>
  <c r="N326" i="1"/>
  <c r="M326" i="1"/>
  <c r="L326" i="1"/>
  <c r="K326" i="1"/>
  <c r="J326" i="1"/>
  <c r="I326" i="1"/>
  <c r="H326" i="1"/>
  <c r="G326" i="1"/>
  <c r="D326" i="1"/>
  <c r="C326" i="1"/>
  <c r="B326" i="1"/>
  <c r="AY325" i="1"/>
  <c r="AX325" i="1"/>
  <c r="AW325" i="1"/>
  <c r="AV325" i="1"/>
  <c r="AU325" i="1"/>
  <c r="AT325" i="1"/>
  <c r="AS325" i="1"/>
  <c r="AR325" i="1"/>
  <c r="AQ325" i="1"/>
  <c r="AP325" i="1"/>
  <c r="AO325" i="1"/>
  <c r="AN325" i="1"/>
  <c r="AM325" i="1"/>
  <c r="AL325" i="1"/>
  <c r="AK325" i="1"/>
  <c r="AJ325" i="1"/>
  <c r="AI325" i="1"/>
  <c r="AH325" i="1"/>
  <c r="AG325" i="1"/>
  <c r="AF325" i="1"/>
  <c r="AE325" i="1"/>
  <c r="AD325" i="1"/>
  <c r="AC325" i="1"/>
  <c r="AB325" i="1"/>
  <c r="AA325" i="1"/>
  <c r="Z325" i="1"/>
  <c r="Y325" i="1"/>
  <c r="X325" i="1"/>
  <c r="W325" i="1"/>
  <c r="V325" i="1"/>
  <c r="U325" i="1"/>
  <c r="T325" i="1"/>
  <c r="S325" i="1"/>
  <c r="R325" i="1"/>
  <c r="Q325" i="1"/>
  <c r="P325" i="1"/>
  <c r="O325" i="1"/>
  <c r="N325" i="1"/>
  <c r="M325" i="1"/>
  <c r="L325" i="1"/>
  <c r="K325" i="1"/>
  <c r="J325" i="1"/>
  <c r="I325" i="1"/>
  <c r="H325" i="1"/>
  <c r="G325" i="1"/>
  <c r="D325" i="1"/>
  <c r="C325" i="1"/>
  <c r="B325" i="1"/>
  <c r="AY324" i="1"/>
  <c r="AX324" i="1"/>
  <c r="AW324" i="1"/>
  <c r="AV324" i="1"/>
  <c r="AU324" i="1"/>
  <c r="AT324" i="1"/>
  <c r="AS324" i="1"/>
  <c r="AR324" i="1"/>
  <c r="AQ324" i="1"/>
  <c r="AP324" i="1"/>
  <c r="AO324" i="1"/>
  <c r="AN324" i="1"/>
  <c r="AM324" i="1"/>
  <c r="AL324" i="1"/>
  <c r="AK324" i="1"/>
  <c r="AJ324" i="1"/>
  <c r="AI324" i="1"/>
  <c r="AH324" i="1"/>
  <c r="AG324" i="1"/>
  <c r="AF324" i="1"/>
  <c r="AE324" i="1"/>
  <c r="AD324" i="1"/>
  <c r="AC324" i="1"/>
  <c r="AB324" i="1"/>
  <c r="AA324" i="1"/>
  <c r="Z324" i="1"/>
  <c r="Y324" i="1"/>
  <c r="X324" i="1"/>
  <c r="W324" i="1"/>
  <c r="V324" i="1"/>
  <c r="U324" i="1"/>
  <c r="T324" i="1"/>
  <c r="S324" i="1"/>
  <c r="R324" i="1"/>
  <c r="Q324" i="1"/>
  <c r="P324" i="1"/>
  <c r="O324" i="1"/>
  <c r="N324" i="1"/>
  <c r="M324" i="1"/>
  <c r="L324" i="1"/>
  <c r="K324" i="1"/>
  <c r="J324" i="1"/>
  <c r="I324" i="1"/>
  <c r="H324" i="1"/>
  <c r="G324" i="1"/>
  <c r="D324" i="1"/>
  <c r="C324" i="1"/>
  <c r="B324" i="1"/>
  <c r="AY323" i="1"/>
  <c r="AX323" i="1"/>
  <c r="AW323" i="1"/>
  <c r="AV323" i="1"/>
  <c r="AU323" i="1"/>
  <c r="AT323" i="1"/>
  <c r="AS323" i="1"/>
  <c r="AR323" i="1"/>
  <c r="AQ323" i="1"/>
  <c r="AP323" i="1"/>
  <c r="AO323" i="1"/>
  <c r="AN323" i="1"/>
  <c r="AM323" i="1"/>
  <c r="AL323" i="1"/>
  <c r="AK323" i="1"/>
  <c r="AJ323" i="1"/>
  <c r="AI323" i="1"/>
  <c r="AH323" i="1"/>
  <c r="AG323" i="1"/>
  <c r="AF323" i="1"/>
  <c r="AE323" i="1"/>
  <c r="AD323" i="1"/>
  <c r="AC323" i="1"/>
  <c r="AB323" i="1"/>
  <c r="AA323" i="1"/>
  <c r="Z323" i="1"/>
  <c r="Y323" i="1"/>
  <c r="X323" i="1"/>
  <c r="W323" i="1"/>
  <c r="V323" i="1"/>
  <c r="U323" i="1"/>
  <c r="T323" i="1"/>
  <c r="S323" i="1"/>
  <c r="R323" i="1"/>
  <c r="Q323" i="1"/>
  <c r="P323" i="1"/>
  <c r="O323" i="1"/>
  <c r="N323" i="1"/>
  <c r="M323" i="1"/>
  <c r="L323" i="1"/>
  <c r="K323" i="1"/>
  <c r="J323" i="1"/>
  <c r="I323" i="1"/>
  <c r="H323" i="1"/>
  <c r="G323" i="1"/>
  <c r="D323" i="1"/>
  <c r="C323" i="1"/>
  <c r="B323" i="1"/>
  <c r="AY322" i="1"/>
  <c r="AX322" i="1"/>
  <c r="AW322" i="1"/>
  <c r="AV322" i="1"/>
  <c r="AU322" i="1"/>
  <c r="AT322" i="1"/>
  <c r="AS322" i="1"/>
  <c r="AR322" i="1"/>
  <c r="AQ322" i="1"/>
  <c r="AP322" i="1"/>
  <c r="AO322" i="1"/>
  <c r="AN322" i="1"/>
  <c r="AM322" i="1"/>
  <c r="AL322" i="1"/>
  <c r="AK322" i="1"/>
  <c r="AJ322" i="1"/>
  <c r="AI322" i="1"/>
  <c r="AH322" i="1"/>
  <c r="AG322" i="1"/>
  <c r="AF322" i="1"/>
  <c r="AE322" i="1"/>
  <c r="AD322" i="1"/>
  <c r="AC322" i="1"/>
  <c r="AB322" i="1"/>
  <c r="AA322" i="1"/>
  <c r="Z322" i="1"/>
  <c r="Y322" i="1"/>
  <c r="X322" i="1"/>
  <c r="W322" i="1"/>
  <c r="V322" i="1"/>
  <c r="U322" i="1"/>
  <c r="T322" i="1"/>
  <c r="S322" i="1"/>
  <c r="R322" i="1"/>
  <c r="Q322" i="1"/>
  <c r="P322" i="1"/>
  <c r="O322" i="1"/>
  <c r="N322" i="1"/>
  <c r="M322" i="1"/>
  <c r="L322" i="1"/>
  <c r="K322" i="1"/>
  <c r="J322" i="1"/>
  <c r="I322" i="1"/>
  <c r="H322" i="1"/>
  <c r="G322" i="1"/>
  <c r="D322" i="1"/>
  <c r="C322" i="1"/>
  <c r="B322" i="1"/>
  <c r="AY321" i="1"/>
  <c r="AX321" i="1"/>
  <c r="AW321" i="1"/>
  <c r="AV321" i="1"/>
  <c r="AU321" i="1"/>
  <c r="AT321" i="1"/>
  <c r="AS321" i="1"/>
  <c r="AR321" i="1"/>
  <c r="AQ321" i="1"/>
  <c r="AP321" i="1"/>
  <c r="AO321" i="1"/>
  <c r="AN321" i="1"/>
  <c r="AM321" i="1"/>
  <c r="AL321" i="1"/>
  <c r="AK321" i="1"/>
  <c r="AJ321" i="1"/>
  <c r="AI321" i="1"/>
  <c r="AH321" i="1"/>
  <c r="AG321" i="1"/>
  <c r="AF321" i="1"/>
  <c r="AE321" i="1"/>
  <c r="AD321" i="1"/>
  <c r="AC321" i="1"/>
  <c r="AB321" i="1"/>
  <c r="AA321" i="1"/>
  <c r="Z321" i="1"/>
  <c r="Y321" i="1"/>
  <c r="X321" i="1"/>
  <c r="W321" i="1"/>
  <c r="V321" i="1"/>
  <c r="U321" i="1"/>
  <c r="T321" i="1"/>
  <c r="S321" i="1"/>
  <c r="R321" i="1"/>
  <c r="Q321" i="1"/>
  <c r="P321" i="1"/>
  <c r="O321" i="1"/>
  <c r="N321" i="1"/>
  <c r="M321" i="1"/>
  <c r="L321" i="1"/>
  <c r="K321" i="1"/>
  <c r="J321" i="1"/>
  <c r="I321" i="1"/>
  <c r="H321" i="1"/>
  <c r="G321" i="1"/>
  <c r="D321" i="1"/>
  <c r="C321" i="1"/>
  <c r="B321" i="1"/>
  <c r="AY320" i="1"/>
  <c r="AX320" i="1"/>
  <c r="AW320" i="1"/>
  <c r="AV320" i="1"/>
  <c r="AU320" i="1"/>
  <c r="AT320" i="1"/>
  <c r="AS320" i="1"/>
  <c r="AR320" i="1"/>
  <c r="AQ320" i="1"/>
  <c r="AP320" i="1"/>
  <c r="AO320" i="1"/>
  <c r="AN320" i="1"/>
  <c r="AM320" i="1"/>
  <c r="AL320" i="1"/>
  <c r="AK320" i="1"/>
  <c r="AJ320" i="1"/>
  <c r="AI320" i="1"/>
  <c r="AH320" i="1"/>
  <c r="AG320" i="1"/>
  <c r="AF320" i="1"/>
  <c r="AE320" i="1"/>
  <c r="AD320" i="1"/>
  <c r="AC320" i="1"/>
  <c r="AB320" i="1"/>
  <c r="AA320" i="1"/>
  <c r="Z320" i="1"/>
  <c r="Y320" i="1"/>
  <c r="X320" i="1"/>
  <c r="W320" i="1"/>
  <c r="V320" i="1"/>
  <c r="U320" i="1"/>
  <c r="T320" i="1"/>
  <c r="S320" i="1"/>
  <c r="R320" i="1"/>
  <c r="Q320" i="1"/>
  <c r="P320" i="1"/>
  <c r="O320" i="1"/>
  <c r="N320" i="1"/>
  <c r="M320" i="1"/>
  <c r="L320" i="1"/>
  <c r="K320" i="1"/>
  <c r="J320" i="1"/>
  <c r="I320" i="1"/>
  <c r="H320" i="1"/>
  <c r="G320" i="1"/>
  <c r="D320" i="1"/>
  <c r="C320" i="1"/>
  <c r="B320" i="1"/>
  <c r="AY319" i="1"/>
  <c r="AX319" i="1"/>
  <c r="AW319" i="1"/>
  <c r="AV319" i="1"/>
  <c r="AU319" i="1"/>
  <c r="AT319" i="1"/>
  <c r="AS319" i="1"/>
  <c r="AR319" i="1"/>
  <c r="AQ319" i="1"/>
  <c r="AP319" i="1"/>
  <c r="AO319" i="1"/>
  <c r="AN319" i="1"/>
  <c r="AM319" i="1"/>
  <c r="AL319" i="1"/>
  <c r="AK319" i="1"/>
  <c r="AJ319" i="1"/>
  <c r="AI319" i="1"/>
  <c r="AH319" i="1"/>
  <c r="AG319" i="1"/>
  <c r="AF319" i="1"/>
  <c r="AE319" i="1"/>
  <c r="AD319" i="1"/>
  <c r="AC319" i="1"/>
  <c r="AB319" i="1"/>
  <c r="AA319" i="1"/>
  <c r="Z319" i="1"/>
  <c r="Y319" i="1"/>
  <c r="X319" i="1"/>
  <c r="W319" i="1"/>
  <c r="V319" i="1"/>
  <c r="U319" i="1"/>
  <c r="T319" i="1"/>
  <c r="S319" i="1"/>
  <c r="R319" i="1"/>
  <c r="Q319" i="1"/>
  <c r="P319" i="1"/>
  <c r="O319" i="1"/>
  <c r="N319" i="1"/>
  <c r="M319" i="1"/>
  <c r="L319" i="1"/>
  <c r="K319" i="1"/>
  <c r="J319" i="1"/>
  <c r="I319" i="1"/>
  <c r="H319" i="1"/>
  <c r="G319" i="1"/>
  <c r="D319" i="1"/>
  <c r="C319" i="1"/>
  <c r="B319" i="1"/>
  <c r="AY318" i="1"/>
  <c r="AX318" i="1"/>
  <c r="AW318" i="1"/>
  <c r="AV318" i="1"/>
  <c r="AU318" i="1"/>
  <c r="AT318" i="1"/>
  <c r="AS318" i="1"/>
  <c r="AR318" i="1"/>
  <c r="AQ318" i="1"/>
  <c r="AP318" i="1"/>
  <c r="AO318" i="1"/>
  <c r="AN318" i="1"/>
  <c r="AM318" i="1"/>
  <c r="AL318" i="1"/>
  <c r="AK318" i="1"/>
  <c r="AJ318" i="1"/>
  <c r="AI318" i="1"/>
  <c r="AH318" i="1"/>
  <c r="AG318" i="1"/>
  <c r="AF318" i="1"/>
  <c r="AE318" i="1"/>
  <c r="AD318" i="1"/>
  <c r="AC318" i="1"/>
  <c r="AB318" i="1"/>
  <c r="AA318" i="1"/>
  <c r="Z318" i="1"/>
  <c r="Y318" i="1"/>
  <c r="X318" i="1"/>
  <c r="W318" i="1"/>
  <c r="V318" i="1"/>
  <c r="U318" i="1"/>
  <c r="T318" i="1"/>
  <c r="S318" i="1"/>
  <c r="R318" i="1"/>
  <c r="Q318" i="1"/>
  <c r="P318" i="1"/>
  <c r="O318" i="1"/>
  <c r="N318" i="1"/>
  <c r="M318" i="1"/>
  <c r="L318" i="1"/>
  <c r="K318" i="1"/>
  <c r="J318" i="1"/>
  <c r="I318" i="1"/>
  <c r="H318" i="1"/>
  <c r="G318" i="1"/>
  <c r="D318" i="1"/>
  <c r="C318" i="1"/>
  <c r="B318" i="1"/>
  <c r="AY317" i="1"/>
  <c r="AX317" i="1"/>
  <c r="AW317" i="1"/>
  <c r="AV317" i="1"/>
  <c r="AU317" i="1"/>
  <c r="AT317" i="1"/>
  <c r="AS317" i="1"/>
  <c r="AR317" i="1"/>
  <c r="AQ317" i="1"/>
  <c r="AP317" i="1"/>
  <c r="AO317" i="1"/>
  <c r="AN317" i="1"/>
  <c r="AM317" i="1"/>
  <c r="AL317" i="1"/>
  <c r="AK317" i="1"/>
  <c r="AJ317" i="1"/>
  <c r="AI317" i="1"/>
  <c r="AH317" i="1"/>
  <c r="AG317" i="1"/>
  <c r="AF317" i="1"/>
  <c r="AE317" i="1"/>
  <c r="AD317" i="1"/>
  <c r="AC317" i="1"/>
  <c r="AB317" i="1"/>
  <c r="AA317" i="1"/>
  <c r="Z317" i="1"/>
  <c r="Y317" i="1"/>
  <c r="X317" i="1"/>
  <c r="W317" i="1"/>
  <c r="V317" i="1"/>
  <c r="U317" i="1"/>
  <c r="T317" i="1"/>
  <c r="S317" i="1"/>
  <c r="R317" i="1"/>
  <c r="Q317" i="1"/>
  <c r="P317" i="1"/>
  <c r="O317" i="1"/>
  <c r="N317" i="1"/>
  <c r="M317" i="1"/>
  <c r="L317" i="1"/>
  <c r="K317" i="1"/>
  <c r="J317" i="1"/>
  <c r="I317" i="1"/>
  <c r="H317" i="1"/>
  <c r="G317" i="1"/>
  <c r="D317" i="1"/>
  <c r="C317" i="1"/>
  <c r="B317" i="1"/>
  <c r="AY316" i="1"/>
  <c r="AX316" i="1"/>
  <c r="AW316" i="1"/>
  <c r="AV316" i="1"/>
  <c r="AU316" i="1"/>
  <c r="AT316" i="1"/>
  <c r="AS316" i="1"/>
  <c r="AR316" i="1"/>
  <c r="AQ316" i="1"/>
  <c r="AP316" i="1"/>
  <c r="AO316" i="1"/>
  <c r="AN316" i="1"/>
  <c r="AM316" i="1"/>
  <c r="AL316" i="1"/>
  <c r="AK316" i="1"/>
  <c r="AJ316" i="1"/>
  <c r="AI316" i="1"/>
  <c r="AH316" i="1"/>
  <c r="AG316" i="1"/>
  <c r="AF316" i="1"/>
  <c r="AE316" i="1"/>
  <c r="AD316" i="1"/>
  <c r="AC316" i="1"/>
  <c r="AB316" i="1"/>
  <c r="AA316" i="1"/>
  <c r="Z316" i="1"/>
  <c r="Y316" i="1"/>
  <c r="X316" i="1"/>
  <c r="W316" i="1"/>
  <c r="V316" i="1"/>
  <c r="U316" i="1"/>
  <c r="T316" i="1"/>
  <c r="S316" i="1"/>
  <c r="R316" i="1"/>
  <c r="Q316" i="1"/>
  <c r="P316" i="1"/>
  <c r="O316" i="1"/>
  <c r="N316" i="1"/>
  <c r="M316" i="1"/>
  <c r="L316" i="1"/>
  <c r="K316" i="1"/>
  <c r="J316" i="1"/>
  <c r="I316" i="1"/>
  <c r="H316" i="1"/>
  <c r="G316" i="1"/>
  <c r="D316" i="1"/>
  <c r="C316" i="1"/>
  <c r="B316" i="1"/>
  <c r="AY315" i="1"/>
  <c r="AX315" i="1"/>
  <c r="AW315" i="1"/>
  <c r="AV315" i="1"/>
  <c r="AU315" i="1"/>
  <c r="AT315" i="1"/>
  <c r="AS315" i="1"/>
  <c r="AR315" i="1"/>
  <c r="AQ315" i="1"/>
  <c r="AP315" i="1"/>
  <c r="AO315" i="1"/>
  <c r="AN315" i="1"/>
  <c r="AM315" i="1"/>
  <c r="AL315" i="1"/>
  <c r="AK315" i="1"/>
  <c r="AJ315" i="1"/>
  <c r="AI315" i="1"/>
  <c r="AH315" i="1"/>
  <c r="AG315" i="1"/>
  <c r="AF315" i="1"/>
  <c r="AE315" i="1"/>
  <c r="AD315" i="1"/>
  <c r="AC315" i="1"/>
  <c r="AB315" i="1"/>
  <c r="AA315" i="1"/>
  <c r="Z315" i="1"/>
  <c r="Y315" i="1"/>
  <c r="X315" i="1"/>
  <c r="W315" i="1"/>
  <c r="V315" i="1"/>
  <c r="U315" i="1"/>
  <c r="T315" i="1"/>
  <c r="S315" i="1"/>
  <c r="R315" i="1"/>
  <c r="Q315" i="1"/>
  <c r="P315" i="1"/>
  <c r="O315" i="1"/>
  <c r="N315" i="1"/>
  <c r="M315" i="1"/>
  <c r="L315" i="1"/>
  <c r="K315" i="1"/>
  <c r="J315" i="1"/>
  <c r="I315" i="1"/>
  <c r="H315" i="1"/>
  <c r="G315" i="1"/>
  <c r="D315" i="1"/>
  <c r="C315" i="1"/>
  <c r="B315" i="1"/>
  <c r="AY314" i="1"/>
  <c r="AX314" i="1"/>
  <c r="AW314" i="1"/>
  <c r="AV314" i="1"/>
  <c r="AU314" i="1"/>
  <c r="AT314" i="1"/>
  <c r="AS314" i="1"/>
  <c r="AR314" i="1"/>
  <c r="AQ314" i="1"/>
  <c r="AP314" i="1"/>
  <c r="AO314" i="1"/>
  <c r="AN314" i="1"/>
  <c r="AM314" i="1"/>
  <c r="AL314" i="1"/>
  <c r="AK314" i="1"/>
  <c r="AJ314" i="1"/>
  <c r="AI314" i="1"/>
  <c r="AH314" i="1"/>
  <c r="AG314" i="1"/>
  <c r="AF314" i="1"/>
  <c r="AE314" i="1"/>
  <c r="AD314" i="1"/>
  <c r="AC314" i="1"/>
  <c r="AB314" i="1"/>
  <c r="AA314" i="1"/>
  <c r="Z314" i="1"/>
  <c r="Y314" i="1"/>
  <c r="X314" i="1"/>
  <c r="W314" i="1"/>
  <c r="V314" i="1"/>
  <c r="U314" i="1"/>
  <c r="T314" i="1"/>
  <c r="S314" i="1"/>
  <c r="R314" i="1"/>
  <c r="Q314" i="1"/>
  <c r="P314" i="1"/>
  <c r="O314" i="1"/>
  <c r="N314" i="1"/>
  <c r="M314" i="1"/>
  <c r="L314" i="1"/>
  <c r="K314" i="1"/>
  <c r="J314" i="1"/>
  <c r="I314" i="1"/>
  <c r="H314" i="1"/>
  <c r="G314" i="1"/>
  <c r="D314" i="1"/>
  <c r="C314" i="1"/>
  <c r="B314" i="1"/>
  <c r="AY313" i="1"/>
  <c r="AX313" i="1"/>
  <c r="AW313" i="1"/>
  <c r="AV313" i="1"/>
  <c r="AU313" i="1"/>
  <c r="AT313" i="1"/>
  <c r="AS313" i="1"/>
  <c r="AR313" i="1"/>
  <c r="AQ313" i="1"/>
  <c r="AP313" i="1"/>
  <c r="AO313" i="1"/>
  <c r="AN313" i="1"/>
  <c r="AM313" i="1"/>
  <c r="AL313" i="1"/>
  <c r="AK313" i="1"/>
  <c r="AJ313" i="1"/>
  <c r="AI313" i="1"/>
  <c r="AH313" i="1"/>
  <c r="AG313" i="1"/>
  <c r="AF313" i="1"/>
  <c r="AE313" i="1"/>
  <c r="AD313" i="1"/>
  <c r="AC313" i="1"/>
  <c r="AB313" i="1"/>
  <c r="AA313" i="1"/>
  <c r="Z313" i="1"/>
  <c r="Y313" i="1"/>
  <c r="X313" i="1"/>
  <c r="W313" i="1"/>
  <c r="V313" i="1"/>
  <c r="U313" i="1"/>
  <c r="T313" i="1"/>
  <c r="S313" i="1"/>
  <c r="R313" i="1"/>
  <c r="Q313" i="1"/>
  <c r="P313" i="1"/>
  <c r="O313" i="1"/>
  <c r="N313" i="1"/>
  <c r="M313" i="1"/>
  <c r="L313" i="1"/>
  <c r="K313" i="1"/>
  <c r="J313" i="1"/>
  <c r="I313" i="1"/>
  <c r="H313" i="1"/>
  <c r="G313" i="1"/>
  <c r="D313" i="1"/>
  <c r="C313" i="1"/>
  <c r="B313" i="1"/>
  <c r="AY312" i="1"/>
  <c r="AX312" i="1"/>
  <c r="AW312" i="1"/>
  <c r="AV312" i="1"/>
  <c r="AU312" i="1"/>
  <c r="AT312" i="1"/>
  <c r="AS312" i="1"/>
  <c r="AR312" i="1"/>
  <c r="AQ312" i="1"/>
  <c r="AP312" i="1"/>
  <c r="AO312" i="1"/>
  <c r="AN312" i="1"/>
  <c r="AM312" i="1"/>
  <c r="AL312" i="1"/>
  <c r="AK312" i="1"/>
  <c r="AJ312" i="1"/>
  <c r="AI312" i="1"/>
  <c r="AH312" i="1"/>
  <c r="AG312" i="1"/>
  <c r="AF312" i="1"/>
  <c r="AE312" i="1"/>
  <c r="AD312" i="1"/>
  <c r="AC312" i="1"/>
  <c r="AB312" i="1"/>
  <c r="AA312" i="1"/>
  <c r="Z312" i="1"/>
  <c r="Y312" i="1"/>
  <c r="X312" i="1"/>
  <c r="W312" i="1"/>
  <c r="V312" i="1"/>
  <c r="U312" i="1"/>
  <c r="T312" i="1"/>
  <c r="S312" i="1"/>
  <c r="R312" i="1"/>
  <c r="Q312" i="1"/>
  <c r="P312" i="1"/>
  <c r="O312" i="1"/>
  <c r="N312" i="1"/>
  <c r="M312" i="1"/>
  <c r="L312" i="1"/>
  <c r="K312" i="1"/>
  <c r="J312" i="1"/>
  <c r="I312" i="1"/>
  <c r="H312" i="1"/>
  <c r="G312" i="1"/>
  <c r="D312" i="1"/>
  <c r="C312" i="1"/>
  <c r="B312" i="1"/>
  <c r="AY311" i="1"/>
  <c r="AY402" i="1" s="1"/>
  <c r="AX311" i="1"/>
  <c r="AX399" i="1" s="1"/>
  <c r="AW311" i="1"/>
  <c r="AV311" i="1"/>
  <c r="AU311" i="1"/>
  <c r="AU402" i="1" s="1"/>
  <c r="AT311" i="1"/>
  <c r="AS311" i="1"/>
  <c r="AR311" i="1"/>
  <c r="AQ311" i="1"/>
  <c r="AP311" i="1"/>
  <c r="AP399" i="1" s="1"/>
  <c r="AO311" i="1"/>
  <c r="AN311" i="1"/>
  <c r="AM311" i="1"/>
  <c r="AM402" i="1" s="1"/>
  <c r="AL311" i="1"/>
  <c r="AL399" i="1" s="1"/>
  <c r="AK311" i="1"/>
  <c r="AJ311" i="1"/>
  <c r="AI311" i="1"/>
  <c r="AI402" i="1" s="1"/>
  <c r="AH311" i="1"/>
  <c r="AG311" i="1"/>
  <c r="AF311" i="1"/>
  <c r="AE311" i="1"/>
  <c r="AE402" i="1" s="1"/>
  <c r="AD311" i="1"/>
  <c r="AD399" i="1" s="1"/>
  <c r="AC311" i="1"/>
  <c r="AB311" i="1"/>
  <c r="AA311" i="1"/>
  <c r="AA402" i="1" s="1"/>
  <c r="Z311" i="1"/>
  <c r="Z399" i="1" s="1"/>
  <c r="Y311" i="1"/>
  <c r="X311" i="1"/>
  <c r="W311" i="1"/>
  <c r="W402" i="1" s="1"/>
  <c r="V311" i="1"/>
  <c r="U311" i="1"/>
  <c r="T311" i="1"/>
  <c r="S311" i="1"/>
  <c r="S402" i="1" s="1"/>
  <c r="R311" i="1"/>
  <c r="R399" i="1" s="1"/>
  <c r="Q311" i="1"/>
  <c r="P311" i="1"/>
  <c r="O311" i="1"/>
  <c r="O402" i="1" s="1"/>
  <c r="N311" i="1"/>
  <c r="N399" i="1" s="1"/>
  <c r="M311" i="1"/>
  <c r="L311" i="1"/>
  <c r="K311" i="1"/>
  <c r="K402" i="1" s="1"/>
  <c r="J311" i="1"/>
  <c r="J399" i="1" s="1"/>
  <c r="I311" i="1"/>
  <c r="H311" i="1"/>
  <c r="G311" i="1"/>
  <c r="G402" i="1" s="1"/>
  <c r="D311" i="1"/>
  <c r="C311" i="1"/>
  <c r="B311" i="1"/>
  <c r="AY301" i="1"/>
  <c r="AX301" i="1"/>
  <c r="AW301" i="1"/>
  <c r="AV301" i="1"/>
  <c r="AU301" i="1"/>
  <c r="AT301" i="1"/>
  <c r="AS301" i="1"/>
  <c r="AR301" i="1"/>
  <c r="AQ301" i="1"/>
  <c r="AP301" i="1"/>
  <c r="AO301" i="1"/>
  <c r="AN301" i="1"/>
  <c r="AM301" i="1"/>
  <c r="AL301" i="1"/>
  <c r="AK301" i="1"/>
  <c r="AJ301" i="1"/>
  <c r="AI301" i="1"/>
  <c r="AH301" i="1"/>
  <c r="AG301" i="1"/>
  <c r="AF301" i="1"/>
  <c r="AE301" i="1"/>
  <c r="AD301" i="1"/>
  <c r="AC301" i="1"/>
  <c r="AB301" i="1"/>
  <c r="AA301" i="1"/>
  <c r="Z301" i="1"/>
  <c r="Y301" i="1"/>
  <c r="X301" i="1"/>
  <c r="W301" i="1"/>
  <c r="V301" i="1"/>
  <c r="U301" i="1"/>
  <c r="T301" i="1"/>
  <c r="S301" i="1"/>
  <c r="R301" i="1"/>
  <c r="Q301" i="1"/>
  <c r="P301" i="1"/>
  <c r="O301" i="1"/>
  <c r="N301" i="1"/>
  <c r="M301" i="1"/>
  <c r="L301" i="1"/>
  <c r="K301" i="1"/>
  <c r="J301" i="1"/>
  <c r="I301" i="1"/>
  <c r="H301" i="1"/>
  <c r="G301" i="1"/>
  <c r="D301" i="1"/>
  <c r="C301" i="1"/>
  <c r="B301" i="1"/>
  <c r="AY300" i="1"/>
  <c r="AX300" i="1"/>
  <c r="AW300" i="1"/>
  <c r="AV300" i="1"/>
  <c r="AU300" i="1"/>
  <c r="AT300" i="1"/>
  <c r="AS300" i="1"/>
  <c r="AR300" i="1"/>
  <c r="AQ300" i="1"/>
  <c r="AP300" i="1"/>
  <c r="AO300" i="1"/>
  <c r="AN300" i="1"/>
  <c r="AM300" i="1"/>
  <c r="AL300" i="1"/>
  <c r="AK300" i="1"/>
  <c r="AJ300" i="1"/>
  <c r="AI300" i="1"/>
  <c r="AH300" i="1"/>
  <c r="AG300" i="1"/>
  <c r="AF300" i="1"/>
  <c r="AE300" i="1"/>
  <c r="AD300" i="1"/>
  <c r="AC300" i="1"/>
  <c r="AB300" i="1"/>
  <c r="AA300" i="1"/>
  <c r="Z300" i="1"/>
  <c r="Y300" i="1"/>
  <c r="X300" i="1"/>
  <c r="W300" i="1"/>
  <c r="V300" i="1"/>
  <c r="U300" i="1"/>
  <c r="T300" i="1"/>
  <c r="S300" i="1"/>
  <c r="R300" i="1"/>
  <c r="Q300" i="1"/>
  <c r="P300" i="1"/>
  <c r="O300" i="1"/>
  <c r="N300" i="1"/>
  <c r="M300" i="1"/>
  <c r="L300" i="1"/>
  <c r="K300" i="1"/>
  <c r="J300" i="1"/>
  <c r="I300" i="1"/>
  <c r="H300" i="1"/>
  <c r="G300" i="1"/>
  <c r="D300" i="1"/>
  <c r="C300" i="1"/>
  <c r="B300" i="1"/>
  <c r="AY299" i="1"/>
  <c r="AX299" i="1"/>
  <c r="AW299" i="1"/>
  <c r="AV299" i="1"/>
  <c r="AU299" i="1"/>
  <c r="AT299" i="1"/>
  <c r="AS299" i="1"/>
  <c r="AR299" i="1"/>
  <c r="AQ299" i="1"/>
  <c r="AP299" i="1"/>
  <c r="AO299" i="1"/>
  <c r="AN299" i="1"/>
  <c r="AM299" i="1"/>
  <c r="AL299" i="1"/>
  <c r="AK299" i="1"/>
  <c r="AJ299" i="1"/>
  <c r="AI299" i="1"/>
  <c r="AH299" i="1"/>
  <c r="AG299" i="1"/>
  <c r="AF299" i="1"/>
  <c r="AE299" i="1"/>
  <c r="AD299" i="1"/>
  <c r="AC299" i="1"/>
  <c r="AB299" i="1"/>
  <c r="AA299" i="1"/>
  <c r="Z299" i="1"/>
  <c r="Y299" i="1"/>
  <c r="X299" i="1"/>
  <c r="W299" i="1"/>
  <c r="V299" i="1"/>
  <c r="U299" i="1"/>
  <c r="T299" i="1"/>
  <c r="S299" i="1"/>
  <c r="R299" i="1"/>
  <c r="Q299" i="1"/>
  <c r="P299" i="1"/>
  <c r="O299" i="1"/>
  <c r="N299" i="1"/>
  <c r="M299" i="1"/>
  <c r="L299" i="1"/>
  <c r="K299" i="1"/>
  <c r="J299" i="1"/>
  <c r="I299" i="1"/>
  <c r="H299" i="1"/>
  <c r="G299" i="1"/>
  <c r="D299" i="1"/>
  <c r="C299" i="1"/>
  <c r="B299" i="1"/>
  <c r="AY298" i="1"/>
  <c r="AX298" i="1"/>
  <c r="AW298" i="1"/>
  <c r="AV298" i="1"/>
  <c r="AU298" i="1"/>
  <c r="AT298" i="1"/>
  <c r="AS298" i="1"/>
  <c r="AR298" i="1"/>
  <c r="AQ298" i="1"/>
  <c r="AP298" i="1"/>
  <c r="AO298" i="1"/>
  <c r="AN298" i="1"/>
  <c r="AM298" i="1"/>
  <c r="AL298" i="1"/>
  <c r="AK298" i="1"/>
  <c r="AJ298" i="1"/>
  <c r="AI298" i="1"/>
  <c r="AH298" i="1"/>
  <c r="AG298" i="1"/>
  <c r="AF298" i="1"/>
  <c r="AE298" i="1"/>
  <c r="AD298" i="1"/>
  <c r="AC298" i="1"/>
  <c r="AB298" i="1"/>
  <c r="AA298" i="1"/>
  <c r="Z298" i="1"/>
  <c r="Y298" i="1"/>
  <c r="X298" i="1"/>
  <c r="W298" i="1"/>
  <c r="V298" i="1"/>
  <c r="U298" i="1"/>
  <c r="T298" i="1"/>
  <c r="S298" i="1"/>
  <c r="R298" i="1"/>
  <c r="Q298" i="1"/>
  <c r="P298" i="1"/>
  <c r="O298" i="1"/>
  <c r="N298" i="1"/>
  <c r="M298" i="1"/>
  <c r="L298" i="1"/>
  <c r="K298" i="1"/>
  <c r="J298" i="1"/>
  <c r="I298" i="1"/>
  <c r="H298" i="1"/>
  <c r="G298" i="1"/>
  <c r="D298" i="1"/>
  <c r="C298" i="1"/>
  <c r="B298" i="1"/>
  <c r="AY297" i="1"/>
  <c r="AX297" i="1"/>
  <c r="AW297" i="1"/>
  <c r="AV297" i="1"/>
  <c r="AU297" i="1"/>
  <c r="AT297" i="1"/>
  <c r="AS297" i="1"/>
  <c r="AR297" i="1"/>
  <c r="AQ297" i="1"/>
  <c r="AP297" i="1"/>
  <c r="AO297" i="1"/>
  <c r="AN297" i="1"/>
  <c r="AM297" i="1"/>
  <c r="AL297" i="1"/>
  <c r="AK297" i="1"/>
  <c r="AJ297" i="1"/>
  <c r="AI297" i="1"/>
  <c r="AH297" i="1"/>
  <c r="AG297" i="1"/>
  <c r="AF297" i="1"/>
  <c r="AE297" i="1"/>
  <c r="AD297" i="1"/>
  <c r="AC297" i="1"/>
  <c r="AB297" i="1"/>
  <c r="AA297" i="1"/>
  <c r="Z297" i="1"/>
  <c r="Y297" i="1"/>
  <c r="X297" i="1"/>
  <c r="W297" i="1"/>
  <c r="V297" i="1"/>
  <c r="U297" i="1"/>
  <c r="T297" i="1"/>
  <c r="S297" i="1"/>
  <c r="R297" i="1"/>
  <c r="Q297" i="1"/>
  <c r="P297" i="1"/>
  <c r="O297" i="1"/>
  <c r="N297" i="1"/>
  <c r="M297" i="1"/>
  <c r="L297" i="1"/>
  <c r="K297" i="1"/>
  <c r="J297" i="1"/>
  <c r="I297" i="1"/>
  <c r="H297" i="1"/>
  <c r="G297" i="1"/>
  <c r="D297" i="1"/>
  <c r="C297" i="1"/>
  <c r="B297" i="1"/>
  <c r="AY296" i="1"/>
  <c r="AX296" i="1"/>
  <c r="AW296" i="1"/>
  <c r="AV296" i="1"/>
  <c r="AU296" i="1"/>
  <c r="AT296" i="1"/>
  <c r="AS296" i="1"/>
  <c r="AR296" i="1"/>
  <c r="AQ296" i="1"/>
  <c r="AP296" i="1"/>
  <c r="AO296" i="1"/>
  <c r="AN296" i="1"/>
  <c r="AM296" i="1"/>
  <c r="AL296" i="1"/>
  <c r="AK296" i="1"/>
  <c r="AJ296" i="1"/>
  <c r="AI296" i="1"/>
  <c r="AH296" i="1"/>
  <c r="AG296" i="1"/>
  <c r="AF296" i="1"/>
  <c r="AE296" i="1"/>
  <c r="AD296" i="1"/>
  <c r="AC296" i="1"/>
  <c r="AB296" i="1"/>
  <c r="AA296" i="1"/>
  <c r="Z296" i="1"/>
  <c r="Y296" i="1"/>
  <c r="X296" i="1"/>
  <c r="W296" i="1"/>
  <c r="V296" i="1"/>
  <c r="U296" i="1"/>
  <c r="T296" i="1"/>
  <c r="S296" i="1"/>
  <c r="R296" i="1"/>
  <c r="Q296" i="1"/>
  <c r="P296" i="1"/>
  <c r="O296" i="1"/>
  <c r="N296" i="1"/>
  <c r="M296" i="1"/>
  <c r="L296" i="1"/>
  <c r="K296" i="1"/>
  <c r="J296" i="1"/>
  <c r="I296" i="1"/>
  <c r="H296" i="1"/>
  <c r="G296" i="1"/>
  <c r="D296" i="1"/>
  <c r="C296" i="1"/>
  <c r="B296" i="1"/>
  <c r="AY295" i="1"/>
  <c r="AX295" i="1"/>
  <c r="AW295" i="1"/>
  <c r="AV295" i="1"/>
  <c r="AU295" i="1"/>
  <c r="AT295" i="1"/>
  <c r="AS295" i="1"/>
  <c r="AR295" i="1"/>
  <c r="AQ295" i="1"/>
  <c r="AP295" i="1"/>
  <c r="AO295" i="1"/>
  <c r="AN295" i="1"/>
  <c r="AM295" i="1"/>
  <c r="AL295" i="1"/>
  <c r="AK295" i="1"/>
  <c r="AJ295" i="1"/>
  <c r="AI295" i="1"/>
  <c r="AH295" i="1"/>
  <c r="AG295" i="1"/>
  <c r="AF295" i="1"/>
  <c r="AE295" i="1"/>
  <c r="AD295" i="1"/>
  <c r="AC295" i="1"/>
  <c r="AB295" i="1"/>
  <c r="AA295" i="1"/>
  <c r="Z295" i="1"/>
  <c r="Y295" i="1"/>
  <c r="X295" i="1"/>
  <c r="W295" i="1"/>
  <c r="V295" i="1"/>
  <c r="U295" i="1"/>
  <c r="T295" i="1"/>
  <c r="S295" i="1"/>
  <c r="R295" i="1"/>
  <c r="Q295" i="1"/>
  <c r="P295" i="1"/>
  <c r="O295" i="1"/>
  <c r="N295" i="1"/>
  <c r="M295" i="1"/>
  <c r="L295" i="1"/>
  <c r="K295" i="1"/>
  <c r="J295" i="1"/>
  <c r="I295" i="1"/>
  <c r="H295" i="1"/>
  <c r="G295" i="1"/>
  <c r="D295" i="1"/>
  <c r="C295" i="1"/>
  <c r="B295" i="1"/>
  <c r="AY294" i="1"/>
  <c r="AX294" i="1"/>
  <c r="AW294" i="1"/>
  <c r="AV294" i="1"/>
  <c r="AU294" i="1"/>
  <c r="AT294" i="1"/>
  <c r="AS294" i="1"/>
  <c r="AR294" i="1"/>
  <c r="AQ294" i="1"/>
  <c r="AP294" i="1"/>
  <c r="AO294" i="1"/>
  <c r="AN294" i="1"/>
  <c r="AM294" i="1"/>
  <c r="AL294" i="1"/>
  <c r="AK294" i="1"/>
  <c r="AJ294" i="1"/>
  <c r="AI294" i="1"/>
  <c r="AH294" i="1"/>
  <c r="AG294" i="1"/>
  <c r="AF294" i="1"/>
  <c r="AE294" i="1"/>
  <c r="AD294" i="1"/>
  <c r="AC294" i="1"/>
  <c r="AB294" i="1"/>
  <c r="AA294" i="1"/>
  <c r="Z294" i="1"/>
  <c r="Y294" i="1"/>
  <c r="X294" i="1"/>
  <c r="W294" i="1"/>
  <c r="V294" i="1"/>
  <c r="U294" i="1"/>
  <c r="T294" i="1"/>
  <c r="S294" i="1"/>
  <c r="R294" i="1"/>
  <c r="Q294" i="1"/>
  <c r="P294" i="1"/>
  <c r="O294" i="1"/>
  <c r="N294" i="1"/>
  <c r="M294" i="1"/>
  <c r="L294" i="1"/>
  <c r="K294" i="1"/>
  <c r="J294" i="1"/>
  <c r="I294" i="1"/>
  <c r="H294" i="1"/>
  <c r="G294" i="1"/>
  <c r="D294" i="1"/>
  <c r="C294" i="1"/>
  <c r="B294" i="1"/>
  <c r="AY293" i="1"/>
  <c r="AX293" i="1"/>
  <c r="AW293" i="1"/>
  <c r="AV293" i="1"/>
  <c r="AU293" i="1"/>
  <c r="AT293" i="1"/>
  <c r="AS293" i="1"/>
  <c r="AR293" i="1"/>
  <c r="AQ293" i="1"/>
  <c r="AP293" i="1"/>
  <c r="AO293" i="1"/>
  <c r="AN293" i="1"/>
  <c r="AM293" i="1"/>
  <c r="AL293" i="1"/>
  <c r="AK293" i="1"/>
  <c r="AJ293" i="1"/>
  <c r="AI293" i="1"/>
  <c r="AH293" i="1"/>
  <c r="AG293" i="1"/>
  <c r="AF293" i="1"/>
  <c r="AE293" i="1"/>
  <c r="AD293" i="1"/>
  <c r="AC293" i="1"/>
  <c r="AB293" i="1"/>
  <c r="AA293" i="1"/>
  <c r="Z293" i="1"/>
  <c r="Y293" i="1"/>
  <c r="X293" i="1"/>
  <c r="W293" i="1"/>
  <c r="V293" i="1"/>
  <c r="U293" i="1"/>
  <c r="T293" i="1"/>
  <c r="S293" i="1"/>
  <c r="R293" i="1"/>
  <c r="Q293" i="1"/>
  <c r="P293" i="1"/>
  <c r="O293" i="1"/>
  <c r="N293" i="1"/>
  <c r="M293" i="1"/>
  <c r="L293" i="1"/>
  <c r="K293" i="1"/>
  <c r="J293" i="1"/>
  <c r="I293" i="1"/>
  <c r="H293" i="1"/>
  <c r="G293" i="1"/>
  <c r="D293" i="1"/>
  <c r="C293" i="1"/>
  <c r="B293" i="1"/>
  <c r="AY292" i="1"/>
  <c r="AX292" i="1"/>
  <c r="AW292" i="1"/>
  <c r="AV292" i="1"/>
  <c r="AU292" i="1"/>
  <c r="AT292" i="1"/>
  <c r="AS292" i="1"/>
  <c r="AR292" i="1"/>
  <c r="AQ292" i="1"/>
  <c r="AP292" i="1"/>
  <c r="AO292" i="1"/>
  <c r="AN292" i="1"/>
  <c r="AM292" i="1"/>
  <c r="AL292" i="1"/>
  <c r="AK292" i="1"/>
  <c r="AJ292" i="1"/>
  <c r="AI292" i="1"/>
  <c r="AH292" i="1"/>
  <c r="AG292" i="1"/>
  <c r="AF292" i="1"/>
  <c r="AE292" i="1"/>
  <c r="AD292" i="1"/>
  <c r="AC292" i="1"/>
  <c r="AB292" i="1"/>
  <c r="AA292" i="1"/>
  <c r="Z292" i="1"/>
  <c r="Y292" i="1"/>
  <c r="X292" i="1"/>
  <c r="W292" i="1"/>
  <c r="V292" i="1"/>
  <c r="U292" i="1"/>
  <c r="T292" i="1"/>
  <c r="S292" i="1"/>
  <c r="R292" i="1"/>
  <c r="Q292" i="1"/>
  <c r="P292" i="1"/>
  <c r="O292" i="1"/>
  <c r="N292" i="1"/>
  <c r="M292" i="1"/>
  <c r="L292" i="1"/>
  <c r="K292" i="1"/>
  <c r="J292" i="1"/>
  <c r="I292" i="1"/>
  <c r="H292" i="1"/>
  <c r="G292" i="1"/>
  <c r="D292" i="1"/>
  <c r="C292" i="1"/>
  <c r="B292" i="1"/>
  <c r="AY291" i="1"/>
  <c r="AX291" i="1"/>
  <c r="AW291" i="1"/>
  <c r="AV291" i="1"/>
  <c r="AU291" i="1"/>
  <c r="AT291" i="1"/>
  <c r="AS291" i="1"/>
  <c r="AR291" i="1"/>
  <c r="AQ291" i="1"/>
  <c r="AP291" i="1"/>
  <c r="AO291" i="1"/>
  <c r="AN291" i="1"/>
  <c r="AM291" i="1"/>
  <c r="AL291" i="1"/>
  <c r="AK291" i="1"/>
  <c r="AJ291" i="1"/>
  <c r="AI291" i="1"/>
  <c r="AH291" i="1"/>
  <c r="AG291" i="1"/>
  <c r="AF291" i="1"/>
  <c r="AE291" i="1"/>
  <c r="AD291" i="1"/>
  <c r="AC291" i="1"/>
  <c r="AB291" i="1"/>
  <c r="AA291" i="1"/>
  <c r="Z291" i="1"/>
  <c r="Y291" i="1"/>
  <c r="X291" i="1"/>
  <c r="W291" i="1"/>
  <c r="V291" i="1"/>
  <c r="U291" i="1"/>
  <c r="T291" i="1"/>
  <c r="S291" i="1"/>
  <c r="R291" i="1"/>
  <c r="Q291" i="1"/>
  <c r="P291" i="1"/>
  <c r="O291" i="1"/>
  <c r="N291" i="1"/>
  <c r="M291" i="1"/>
  <c r="L291" i="1"/>
  <c r="K291" i="1"/>
  <c r="J291" i="1"/>
  <c r="I291" i="1"/>
  <c r="H291" i="1"/>
  <c r="G291" i="1"/>
  <c r="D291" i="1"/>
  <c r="C291" i="1"/>
  <c r="B291" i="1"/>
  <c r="AY290" i="1"/>
  <c r="AX290" i="1"/>
  <c r="AW290" i="1"/>
  <c r="AV290" i="1"/>
  <c r="AU290" i="1"/>
  <c r="AT290" i="1"/>
  <c r="AS290" i="1"/>
  <c r="AR290" i="1"/>
  <c r="AQ290" i="1"/>
  <c r="AP290" i="1"/>
  <c r="AO290" i="1"/>
  <c r="AN290" i="1"/>
  <c r="AM290" i="1"/>
  <c r="AL290" i="1"/>
  <c r="AK290" i="1"/>
  <c r="AJ290" i="1"/>
  <c r="AI290" i="1"/>
  <c r="AH290" i="1"/>
  <c r="AG290" i="1"/>
  <c r="AF290" i="1"/>
  <c r="AE290" i="1"/>
  <c r="AD290" i="1"/>
  <c r="AC290" i="1"/>
  <c r="AB290" i="1"/>
  <c r="AA290" i="1"/>
  <c r="Z290" i="1"/>
  <c r="Y290" i="1"/>
  <c r="X290" i="1"/>
  <c r="W290" i="1"/>
  <c r="V290" i="1"/>
  <c r="U290" i="1"/>
  <c r="T290" i="1"/>
  <c r="S290" i="1"/>
  <c r="R290" i="1"/>
  <c r="Q290" i="1"/>
  <c r="P290" i="1"/>
  <c r="O290" i="1"/>
  <c r="N290" i="1"/>
  <c r="M290" i="1"/>
  <c r="L290" i="1"/>
  <c r="K290" i="1"/>
  <c r="J290" i="1"/>
  <c r="I290" i="1"/>
  <c r="H290" i="1"/>
  <c r="G290" i="1"/>
  <c r="D290" i="1"/>
  <c r="C290" i="1"/>
  <c r="B290" i="1"/>
  <c r="AY289" i="1"/>
  <c r="AX289" i="1"/>
  <c r="AW289" i="1"/>
  <c r="AV289" i="1"/>
  <c r="AU289" i="1"/>
  <c r="AT289" i="1"/>
  <c r="AS289" i="1"/>
  <c r="AR289" i="1"/>
  <c r="AQ289" i="1"/>
  <c r="AP289" i="1"/>
  <c r="AO289" i="1"/>
  <c r="AN289" i="1"/>
  <c r="AM289" i="1"/>
  <c r="AL289" i="1"/>
  <c r="AK289" i="1"/>
  <c r="AJ289" i="1"/>
  <c r="AI289" i="1"/>
  <c r="AH289" i="1"/>
  <c r="AG289" i="1"/>
  <c r="AF289" i="1"/>
  <c r="AE289" i="1"/>
  <c r="AD289" i="1"/>
  <c r="AC289" i="1"/>
  <c r="AB289" i="1"/>
  <c r="AA289" i="1"/>
  <c r="Z289" i="1"/>
  <c r="Y289" i="1"/>
  <c r="X289" i="1"/>
  <c r="W289" i="1"/>
  <c r="V289" i="1"/>
  <c r="U289" i="1"/>
  <c r="T289" i="1"/>
  <c r="S289" i="1"/>
  <c r="R289" i="1"/>
  <c r="Q289" i="1"/>
  <c r="P289" i="1"/>
  <c r="O289" i="1"/>
  <c r="N289" i="1"/>
  <c r="M289" i="1"/>
  <c r="L289" i="1"/>
  <c r="K289" i="1"/>
  <c r="J289" i="1"/>
  <c r="I289" i="1"/>
  <c r="H289" i="1"/>
  <c r="G289" i="1"/>
  <c r="D289" i="1"/>
  <c r="C289" i="1"/>
  <c r="B289" i="1"/>
  <c r="AY288" i="1"/>
  <c r="AX288" i="1"/>
  <c r="AW288" i="1"/>
  <c r="AV288" i="1"/>
  <c r="AU288" i="1"/>
  <c r="AT288" i="1"/>
  <c r="AS288" i="1"/>
  <c r="AR288" i="1"/>
  <c r="AQ288" i="1"/>
  <c r="AP288" i="1"/>
  <c r="AO288" i="1"/>
  <c r="AN288" i="1"/>
  <c r="AM288" i="1"/>
  <c r="AL288" i="1"/>
  <c r="AK288" i="1"/>
  <c r="AJ288" i="1"/>
  <c r="AI288" i="1"/>
  <c r="AH288" i="1"/>
  <c r="AG288" i="1"/>
  <c r="AF288" i="1"/>
  <c r="AE288" i="1"/>
  <c r="AD288" i="1"/>
  <c r="AC288" i="1"/>
  <c r="AB288" i="1"/>
  <c r="AA288" i="1"/>
  <c r="Z288" i="1"/>
  <c r="Y288" i="1"/>
  <c r="X288" i="1"/>
  <c r="W288" i="1"/>
  <c r="V288" i="1"/>
  <c r="U288" i="1"/>
  <c r="T288" i="1"/>
  <c r="S288" i="1"/>
  <c r="R288" i="1"/>
  <c r="Q288" i="1"/>
  <c r="P288" i="1"/>
  <c r="O288" i="1"/>
  <c r="N288" i="1"/>
  <c r="M288" i="1"/>
  <c r="L288" i="1"/>
  <c r="K288" i="1"/>
  <c r="J288" i="1"/>
  <c r="I288" i="1"/>
  <c r="H288" i="1"/>
  <c r="G288" i="1"/>
  <c r="D288" i="1"/>
  <c r="C288" i="1"/>
  <c r="B288" i="1"/>
  <c r="AY287" i="1"/>
  <c r="AX287" i="1"/>
  <c r="AW287" i="1"/>
  <c r="AV287" i="1"/>
  <c r="AU287" i="1"/>
  <c r="AT287" i="1"/>
  <c r="AS287" i="1"/>
  <c r="AR287" i="1"/>
  <c r="AQ287" i="1"/>
  <c r="AP287" i="1"/>
  <c r="AO287" i="1"/>
  <c r="AN287" i="1"/>
  <c r="AM287" i="1"/>
  <c r="AL287" i="1"/>
  <c r="AK287" i="1"/>
  <c r="AJ287" i="1"/>
  <c r="AI287" i="1"/>
  <c r="AH287" i="1"/>
  <c r="AG287" i="1"/>
  <c r="AF287" i="1"/>
  <c r="AE287" i="1"/>
  <c r="AD287" i="1"/>
  <c r="AC287" i="1"/>
  <c r="AB287" i="1"/>
  <c r="AA287" i="1"/>
  <c r="Z287" i="1"/>
  <c r="Y287" i="1"/>
  <c r="X287" i="1"/>
  <c r="W287" i="1"/>
  <c r="V287" i="1"/>
  <c r="U287" i="1"/>
  <c r="T287" i="1"/>
  <c r="S287" i="1"/>
  <c r="R287" i="1"/>
  <c r="Q287" i="1"/>
  <c r="P287" i="1"/>
  <c r="O287" i="1"/>
  <c r="N287" i="1"/>
  <c r="M287" i="1"/>
  <c r="L287" i="1"/>
  <c r="K287" i="1"/>
  <c r="J287" i="1"/>
  <c r="I287" i="1"/>
  <c r="H287" i="1"/>
  <c r="G287" i="1"/>
  <c r="D287" i="1"/>
  <c r="C287" i="1"/>
  <c r="B287" i="1"/>
  <c r="AY286" i="1"/>
  <c r="AX286" i="1"/>
  <c r="AW286" i="1"/>
  <c r="AV286" i="1"/>
  <c r="AU286" i="1"/>
  <c r="AT286" i="1"/>
  <c r="AS286" i="1"/>
  <c r="AR286" i="1"/>
  <c r="AQ286" i="1"/>
  <c r="AP286" i="1"/>
  <c r="AO286" i="1"/>
  <c r="AN286" i="1"/>
  <c r="AM286" i="1"/>
  <c r="AL286" i="1"/>
  <c r="AK286" i="1"/>
  <c r="AJ286" i="1"/>
  <c r="AI286" i="1"/>
  <c r="AH286" i="1"/>
  <c r="AG286" i="1"/>
  <c r="AF286" i="1"/>
  <c r="AE286" i="1"/>
  <c r="AD286" i="1"/>
  <c r="AC286" i="1"/>
  <c r="AB286" i="1"/>
  <c r="AA286" i="1"/>
  <c r="Z286" i="1"/>
  <c r="Y286" i="1"/>
  <c r="X286" i="1"/>
  <c r="W286" i="1"/>
  <c r="V286" i="1"/>
  <c r="U286" i="1"/>
  <c r="T286" i="1"/>
  <c r="S286" i="1"/>
  <c r="R286" i="1"/>
  <c r="Q286" i="1"/>
  <c r="P286" i="1"/>
  <c r="O286" i="1"/>
  <c r="N286" i="1"/>
  <c r="M286" i="1"/>
  <c r="L286" i="1"/>
  <c r="K286" i="1"/>
  <c r="J286" i="1"/>
  <c r="I286" i="1"/>
  <c r="H286" i="1"/>
  <c r="G286" i="1"/>
  <c r="D286" i="1"/>
  <c r="C286" i="1"/>
  <c r="B286" i="1"/>
  <c r="AY285" i="1"/>
  <c r="AX285" i="1"/>
  <c r="AW285" i="1"/>
  <c r="AV285" i="1"/>
  <c r="AU285" i="1"/>
  <c r="AT285" i="1"/>
  <c r="AS285" i="1"/>
  <c r="AR285" i="1"/>
  <c r="AQ285" i="1"/>
  <c r="AP285" i="1"/>
  <c r="AO285" i="1"/>
  <c r="AN285" i="1"/>
  <c r="AM285" i="1"/>
  <c r="AL285" i="1"/>
  <c r="AK285" i="1"/>
  <c r="AJ285" i="1"/>
  <c r="AI285" i="1"/>
  <c r="AH285" i="1"/>
  <c r="AG285" i="1"/>
  <c r="AF285" i="1"/>
  <c r="AE285" i="1"/>
  <c r="AD285" i="1"/>
  <c r="AC285" i="1"/>
  <c r="AB285" i="1"/>
  <c r="AA285" i="1"/>
  <c r="Z285" i="1"/>
  <c r="Y285" i="1"/>
  <c r="X285" i="1"/>
  <c r="W285" i="1"/>
  <c r="V285" i="1"/>
  <c r="U285" i="1"/>
  <c r="T285" i="1"/>
  <c r="S285" i="1"/>
  <c r="R285" i="1"/>
  <c r="Q285" i="1"/>
  <c r="P285" i="1"/>
  <c r="O285" i="1"/>
  <c r="N285" i="1"/>
  <c r="M285" i="1"/>
  <c r="L285" i="1"/>
  <c r="K285" i="1"/>
  <c r="J285" i="1"/>
  <c r="I285" i="1"/>
  <c r="H285" i="1"/>
  <c r="G285" i="1"/>
  <c r="D285" i="1"/>
  <c r="C285" i="1"/>
  <c r="B285" i="1"/>
  <c r="AY284" i="1"/>
  <c r="AX284" i="1"/>
  <c r="AW284" i="1"/>
  <c r="AV284" i="1"/>
  <c r="AU284" i="1"/>
  <c r="AT284" i="1"/>
  <c r="AS284" i="1"/>
  <c r="AR284" i="1"/>
  <c r="AQ284" i="1"/>
  <c r="AP284" i="1"/>
  <c r="AO284" i="1"/>
  <c r="AN284" i="1"/>
  <c r="AM284" i="1"/>
  <c r="AL284" i="1"/>
  <c r="AK284" i="1"/>
  <c r="AJ284" i="1"/>
  <c r="AI284" i="1"/>
  <c r="AH284" i="1"/>
  <c r="AG284" i="1"/>
  <c r="AF284" i="1"/>
  <c r="AE284" i="1"/>
  <c r="AD284" i="1"/>
  <c r="AC284" i="1"/>
  <c r="AB284" i="1"/>
  <c r="AA284" i="1"/>
  <c r="Z284" i="1"/>
  <c r="Y284" i="1"/>
  <c r="X284" i="1"/>
  <c r="W284" i="1"/>
  <c r="V284" i="1"/>
  <c r="U284" i="1"/>
  <c r="T284" i="1"/>
  <c r="S284" i="1"/>
  <c r="R284" i="1"/>
  <c r="Q284" i="1"/>
  <c r="P284" i="1"/>
  <c r="O284" i="1"/>
  <c r="N284" i="1"/>
  <c r="M284" i="1"/>
  <c r="L284" i="1"/>
  <c r="K284" i="1"/>
  <c r="J284" i="1"/>
  <c r="I284" i="1"/>
  <c r="H284" i="1"/>
  <c r="G284" i="1"/>
  <c r="D284" i="1"/>
  <c r="C284" i="1"/>
  <c r="B284" i="1"/>
  <c r="AY283" i="1"/>
  <c r="AX283" i="1"/>
  <c r="AW283" i="1"/>
  <c r="AV283" i="1"/>
  <c r="AU283" i="1"/>
  <c r="AT283" i="1"/>
  <c r="AS283" i="1"/>
  <c r="AR283" i="1"/>
  <c r="AQ283" i="1"/>
  <c r="AP283" i="1"/>
  <c r="AO283" i="1"/>
  <c r="AN283" i="1"/>
  <c r="AM283" i="1"/>
  <c r="AL283" i="1"/>
  <c r="AK283" i="1"/>
  <c r="AJ283" i="1"/>
  <c r="AI283" i="1"/>
  <c r="AH283" i="1"/>
  <c r="AG283" i="1"/>
  <c r="AF283" i="1"/>
  <c r="AE283" i="1"/>
  <c r="AD283" i="1"/>
  <c r="AC283" i="1"/>
  <c r="AB283" i="1"/>
  <c r="AA283" i="1"/>
  <c r="Z283" i="1"/>
  <c r="Y283" i="1"/>
  <c r="X283" i="1"/>
  <c r="W283" i="1"/>
  <c r="V283" i="1"/>
  <c r="U283" i="1"/>
  <c r="T283" i="1"/>
  <c r="S283" i="1"/>
  <c r="R283" i="1"/>
  <c r="Q283" i="1"/>
  <c r="P283" i="1"/>
  <c r="O283" i="1"/>
  <c r="N283" i="1"/>
  <c r="M283" i="1"/>
  <c r="L283" i="1"/>
  <c r="K283" i="1"/>
  <c r="J283" i="1"/>
  <c r="I283" i="1"/>
  <c r="H283" i="1"/>
  <c r="G283" i="1"/>
  <c r="D283" i="1"/>
  <c r="C283" i="1"/>
  <c r="B283" i="1"/>
  <c r="AY282" i="1"/>
  <c r="AX282" i="1"/>
  <c r="AW282" i="1"/>
  <c r="AV282" i="1"/>
  <c r="AU282" i="1"/>
  <c r="AT282" i="1"/>
  <c r="AS282" i="1"/>
  <c r="AR282" i="1"/>
  <c r="AQ282" i="1"/>
  <c r="AP282" i="1"/>
  <c r="AO282" i="1"/>
  <c r="AN282" i="1"/>
  <c r="AM282" i="1"/>
  <c r="AL282" i="1"/>
  <c r="AK282" i="1"/>
  <c r="AJ282" i="1"/>
  <c r="AI282" i="1"/>
  <c r="AH282" i="1"/>
  <c r="AG282" i="1"/>
  <c r="AF282" i="1"/>
  <c r="AE282" i="1"/>
  <c r="AD282" i="1"/>
  <c r="AC282" i="1"/>
  <c r="AB282" i="1"/>
  <c r="AA282" i="1"/>
  <c r="Z282" i="1"/>
  <c r="Y282" i="1"/>
  <c r="X282" i="1"/>
  <c r="W282" i="1"/>
  <c r="V282" i="1"/>
  <c r="U282" i="1"/>
  <c r="T282" i="1"/>
  <c r="S282" i="1"/>
  <c r="R282" i="1"/>
  <c r="Q282" i="1"/>
  <c r="P282" i="1"/>
  <c r="O282" i="1"/>
  <c r="N282" i="1"/>
  <c r="M282" i="1"/>
  <c r="L282" i="1"/>
  <c r="K282" i="1"/>
  <c r="J282" i="1"/>
  <c r="I282" i="1"/>
  <c r="H282" i="1"/>
  <c r="G282" i="1"/>
  <c r="D282" i="1"/>
  <c r="C282" i="1"/>
  <c r="B282" i="1"/>
  <c r="AY281" i="1"/>
  <c r="AX281" i="1"/>
  <c r="AW281" i="1"/>
  <c r="AV281" i="1"/>
  <c r="AU281" i="1"/>
  <c r="AT281" i="1"/>
  <c r="AS281" i="1"/>
  <c r="AR281" i="1"/>
  <c r="AQ281" i="1"/>
  <c r="AP281" i="1"/>
  <c r="AO281" i="1"/>
  <c r="AN281" i="1"/>
  <c r="AM281" i="1"/>
  <c r="AL281" i="1"/>
  <c r="AK281" i="1"/>
  <c r="AJ281" i="1"/>
  <c r="AI281" i="1"/>
  <c r="AH281" i="1"/>
  <c r="AG281" i="1"/>
  <c r="AF281" i="1"/>
  <c r="AE281" i="1"/>
  <c r="AD281" i="1"/>
  <c r="AC281" i="1"/>
  <c r="AB281" i="1"/>
  <c r="AA281" i="1"/>
  <c r="Z281" i="1"/>
  <c r="Y281" i="1"/>
  <c r="X281" i="1"/>
  <c r="W281" i="1"/>
  <c r="V281" i="1"/>
  <c r="U281" i="1"/>
  <c r="T281" i="1"/>
  <c r="S281" i="1"/>
  <c r="R281" i="1"/>
  <c r="Q281" i="1"/>
  <c r="P281" i="1"/>
  <c r="O281" i="1"/>
  <c r="N281" i="1"/>
  <c r="M281" i="1"/>
  <c r="L281" i="1"/>
  <c r="K281" i="1"/>
  <c r="J281" i="1"/>
  <c r="I281" i="1"/>
  <c r="H281" i="1"/>
  <c r="G281" i="1"/>
  <c r="D281" i="1"/>
  <c r="C281" i="1"/>
  <c r="B281" i="1"/>
  <c r="AY280" i="1"/>
  <c r="AX280" i="1"/>
  <c r="AW280" i="1"/>
  <c r="AV280" i="1"/>
  <c r="AU280" i="1"/>
  <c r="AT280" i="1"/>
  <c r="AS280" i="1"/>
  <c r="AR280" i="1"/>
  <c r="AQ280" i="1"/>
  <c r="AP280" i="1"/>
  <c r="AO280" i="1"/>
  <c r="AN280" i="1"/>
  <c r="AM280" i="1"/>
  <c r="AL280" i="1"/>
  <c r="AK280" i="1"/>
  <c r="AJ280" i="1"/>
  <c r="AI280" i="1"/>
  <c r="AH280" i="1"/>
  <c r="AG280" i="1"/>
  <c r="AF280" i="1"/>
  <c r="AE280" i="1"/>
  <c r="AD280" i="1"/>
  <c r="AC280" i="1"/>
  <c r="AB280" i="1"/>
  <c r="AA280" i="1"/>
  <c r="Z280" i="1"/>
  <c r="Y280" i="1"/>
  <c r="X280" i="1"/>
  <c r="W280" i="1"/>
  <c r="V280" i="1"/>
  <c r="U280" i="1"/>
  <c r="T280" i="1"/>
  <c r="S280" i="1"/>
  <c r="R280" i="1"/>
  <c r="Q280" i="1"/>
  <c r="P280" i="1"/>
  <c r="O280" i="1"/>
  <c r="N280" i="1"/>
  <c r="M280" i="1"/>
  <c r="L280" i="1"/>
  <c r="K280" i="1"/>
  <c r="J280" i="1"/>
  <c r="I280" i="1"/>
  <c r="H280" i="1"/>
  <c r="G280" i="1"/>
  <c r="D280" i="1"/>
  <c r="C280" i="1"/>
  <c r="B280" i="1"/>
  <c r="AY279" i="1"/>
  <c r="AX279" i="1"/>
  <c r="AW279" i="1"/>
  <c r="AV279" i="1"/>
  <c r="AU279" i="1"/>
  <c r="AT279" i="1"/>
  <c r="AS279" i="1"/>
  <c r="AR279" i="1"/>
  <c r="AQ279" i="1"/>
  <c r="AP279" i="1"/>
  <c r="AO279" i="1"/>
  <c r="AN279" i="1"/>
  <c r="AM279" i="1"/>
  <c r="AL279" i="1"/>
  <c r="AK279" i="1"/>
  <c r="AJ279" i="1"/>
  <c r="AI279" i="1"/>
  <c r="AH279" i="1"/>
  <c r="AG279" i="1"/>
  <c r="AF279" i="1"/>
  <c r="AE279" i="1"/>
  <c r="AD279" i="1"/>
  <c r="AC279" i="1"/>
  <c r="AB279" i="1"/>
  <c r="AA279" i="1"/>
  <c r="Z279" i="1"/>
  <c r="Y279" i="1"/>
  <c r="X279" i="1"/>
  <c r="W279" i="1"/>
  <c r="V279" i="1"/>
  <c r="U279" i="1"/>
  <c r="T279" i="1"/>
  <c r="S279" i="1"/>
  <c r="R279" i="1"/>
  <c r="Q279" i="1"/>
  <c r="P279" i="1"/>
  <c r="O279" i="1"/>
  <c r="N279" i="1"/>
  <c r="M279" i="1"/>
  <c r="L279" i="1"/>
  <c r="K279" i="1"/>
  <c r="J279" i="1"/>
  <c r="I279" i="1"/>
  <c r="H279" i="1"/>
  <c r="G279" i="1"/>
  <c r="D279" i="1"/>
  <c r="C279" i="1"/>
  <c r="B279" i="1"/>
  <c r="AY278" i="1"/>
  <c r="AX278" i="1"/>
  <c r="AW278" i="1"/>
  <c r="AV278" i="1"/>
  <c r="AU278" i="1"/>
  <c r="AT278" i="1"/>
  <c r="AS278" i="1"/>
  <c r="AR278" i="1"/>
  <c r="AQ278" i="1"/>
  <c r="AP278" i="1"/>
  <c r="AO278" i="1"/>
  <c r="AN278" i="1"/>
  <c r="AM278" i="1"/>
  <c r="AL278" i="1"/>
  <c r="AK278" i="1"/>
  <c r="AJ278" i="1"/>
  <c r="AI278" i="1"/>
  <c r="AH278" i="1"/>
  <c r="AG278" i="1"/>
  <c r="AF278" i="1"/>
  <c r="AE278" i="1"/>
  <c r="AD278" i="1"/>
  <c r="AC278" i="1"/>
  <c r="AB278" i="1"/>
  <c r="AA278" i="1"/>
  <c r="Z278" i="1"/>
  <c r="Y278" i="1"/>
  <c r="X278" i="1"/>
  <c r="W278" i="1"/>
  <c r="V278" i="1"/>
  <c r="U278" i="1"/>
  <c r="T278" i="1"/>
  <c r="S278" i="1"/>
  <c r="R278" i="1"/>
  <c r="Q278" i="1"/>
  <c r="P278" i="1"/>
  <c r="O278" i="1"/>
  <c r="N278" i="1"/>
  <c r="M278" i="1"/>
  <c r="L278" i="1"/>
  <c r="K278" i="1"/>
  <c r="J278" i="1"/>
  <c r="I278" i="1"/>
  <c r="H278" i="1"/>
  <c r="G278" i="1"/>
  <c r="D278" i="1"/>
  <c r="C278" i="1"/>
  <c r="B278" i="1"/>
  <c r="AY277" i="1"/>
  <c r="AX277" i="1"/>
  <c r="AW277" i="1"/>
  <c r="AV277" i="1"/>
  <c r="AU277" i="1"/>
  <c r="AT277" i="1"/>
  <c r="AS277" i="1"/>
  <c r="AR277" i="1"/>
  <c r="AQ277" i="1"/>
  <c r="AP277" i="1"/>
  <c r="AO277" i="1"/>
  <c r="AN277" i="1"/>
  <c r="AM277" i="1"/>
  <c r="AL277" i="1"/>
  <c r="AK277" i="1"/>
  <c r="AJ277" i="1"/>
  <c r="AI277" i="1"/>
  <c r="AH277" i="1"/>
  <c r="AG277" i="1"/>
  <c r="AF277" i="1"/>
  <c r="AE277" i="1"/>
  <c r="AD277" i="1"/>
  <c r="AC277" i="1"/>
  <c r="AB277" i="1"/>
  <c r="AA277" i="1"/>
  <c r="Z277" i="1"/>
  <c r="Y277" i="1"/>
  <c r="X277" i="1"/>
  <c r="W277" i="1"/>
  <c r="V277" i="1"/>
  <c r="U277" i="1"/>
  <c r="T277" i="1"/>
  <c r="S277" i="1"/>
  <c r="R277" i="1"/>
  <c r="Q277" i="1"/>
  <c r="P277" i="1"/>
  <c r="O277" i="1"/>
  <c r="N277" i="1"/>
  <c r="M277" i="1"/>
  <c r="L277" i="1"/>
  <c r="K277" i="1"/>
  <c r="J277" i="1"/>
  <c r="I277" i="1"/>
  <c r="H277" i="1"/>
  <c r="G277" i="1"/>
  <c r="D277" i="1"/>
  <c r="C277" i="1"/>
  <c r="B277" i="1"/>
  <c r="AY276" i="1"/>
  <c r="AX276" i="1"/>
  <c r="AW276" i="1"/>
  <c r="AV276" i="1"/>
  <c r="AU276" i="1"/>
  <c r="AT276" i="1"/>
  <c r="AS276" i="1"/>
  <c r="AR276" i="1"/>
  <c r="AQ276" i="1"/>
  <c r="AP276" i="1"/>
  <c r="AO276" i="1"/>
  <c r="AN276" i="1"/>
  <c r="AM276" i="1"/>
  <c r="AL276" i="1"/>
  <c r="AK276" i="1"/>
  <c r="AJ276" i="1"/>
  <c r="AI276" i="1"/>
  <c r="AH276" i="1"/>
  <c r="AG276" i="1"/>
  <c r="AF276" i="1"/>
  <c r="AE276" i="1"/>
  <c r="AD276" i="1"/>
  <c r="AC276" i="1"/>
  <c r="AB276" i="1"/>
  <c r="AA276" i="1"/>
  <c r="Z276" i="1"/>
  <c r="Y276" i="1"/>
  <c r="X276" i="1"/>
  <c r="W276" i="1"/>
  <c r="V276" i="1"/>
  <c r="U276" i="1"/>
  <c r="T276" i="1"/>
  <c r="S276" i="1"/>
  <c r="R276" i="1"/>
  <c r="Q276" i="1"/>
  <c r="P276" i="1"/>
  <c r="O276" i="1"/>
  <c r="N276" i="1"/>
  <c r="M276" i="1"/>
  <c r="L276" i="1"/>
  <c r="K276" i="1"/>
  <c r="J276" i="1"/>
  <c r="I276" i="1"/>
  <c r="H276" i="1"/>
  <c r="G276" i="1"/>
  <c r="D276" i="1"/>
  <c r="C276" i="1"/>
  <c r="B276" i="1"/>
  <c r="AY275" i="1"/>
  <c r="AX275" i="1"/>
  <c r="AW275" i="1"/>
  <c r="AV275" i="1"/>
  <c r="AU275" i="1"/>
  <c r="AT275" i="1"/>
  <c r="AS275" i="1"/>
  <c r="AR275" i="1"/>
  <c r="AQ275" i="1"/>
  <c r="AP275" i="1"/>
  <c r="AO275" i="1"/>
  <c r="AN275" i="1"/>
  <c r="AM275" i="1"/>
  <c r="AL275" i="1"/>
  <c r="AK275" i="1"/>
  <c r="AJ275" i="1"/>
  <c r="AI275" i="1"/>
  <c r="AH275" i="1"/>
  <c r="AG275" i="1"/>
  <c r="AF275" i="1"/>
  <c r="AE275" i="1"/>
  <c r="AD275" i="1"/>
  <c r="AC275" i="1"/>
  <c r="AB275" i="1"/>
  <c r="AA275" i="1"/>
  <c r="Z275" i="1"/>
  <c r="Y275" i="1"/>
  <c r="X275" i="1"/>
  <c r="W275" i="1"/>
  <c r="V275" i="1"/>
  <c r="U275" i="1"/>
  <c r="T275" i="1"/>
  <c r="S275" i="1"/>
  <c r="R275" i="1"/>
  <c r="Q275" i="1"/>
  <c r="P275" i="1"/>
  <c r="O275" i="1"/>
  <c r="N275" i="1"/>
  <c r="M275" i="1"/>
  <c r="L275" i="1"/>
  <c r="K275" i="1"/>
  <c r="J275" i="1"/>
  <c r="I275" i="1"/>
  <c r="H275" i="1"/>
  <c r="G275" i="1"/>
  <c r="D275" i="1"/>
  <c r="C275" i="1"/>
  <c r="B275" i="1"/>
  <c r="AY274" i="1"/>
  <c r="AX274" i="1"/>
  <c r="AW274" i="1"/>
  <c r="AV274" i="1"/>
  <c r="AU274" i="1"/>
  <c r="AT274" i="1"/>
  <c r="AS274" i="1"/>
  <c r="AR274" i="1"/>
  <c r="AQ274" i="1"/>
  <c r="AP274" i="1"/>
  <c r="AO274" i="1"/>
  <c r="AN274" i="1"/>
  <c r="AM274" i="1"/>
  <c r="AL274" i="1"/>
  <c r="AK274" i="1"/>
  <c r="AJ274" i="1"/>
  <c r="AI274" i="1"/>
  <c r="AH274" i="1"/>
  <c r="AG274" i="1"/>
  <c r="AF274" i="1"/>
  <c r="AE274" i="1"/>
  <c r="AD274" i="1"/>
  <c r="AC274" i="1"/>
  <c r="AB274" i="1"/>
  <c r="AA274" i="1"/>
  <c r="Z274" i="1"/>
  <c r="Y274" i="1"/>
  <c r="X274" i="1"/>
  <c r="W274" i="1"/>
  <c r="V274" i="1"/>
  <c r="U274" i="1"/>
  <c r="T274" i="1"/>
  <c r="S274" i="1"/>
  <c r="R274" i="1"/>
  <c r="Q274" i="1"/>
  <c r="P274" i="1"/>
  <c r="O274" i="1"/>
  <c r="N274" i="1"/>
  <c r="M274" i="1"/>
  <c r="L274" i="1"/>
  <c r="K274" i="1"/>
  <c r="J274" i="1"/>
  <c r="I274" i="1"/>
  <c r="H274" i="1"/>
  <c r="G274" i="1"/>
  <c r="D274" i="1"/>
  <c r="C274" i="1"/>
  <c r="B274" i="1"/>
  <c r="AY273" i="1"/>
  <c r="AX273" i="1"/>
  <c r="AW273" i="1"/>
  <c r="AV273" i="1"/>
  <c r="AU273" i="1"/>
  <c r="AT273" i="1"/>
  <c r="AS273" i="1"/>
  <c r="AR273" i="1"/>
  <c r="AQ273" i="1"/>
  <c r="AP273" i="1"/>
  <c r="AO273" i="1"/>
  <c r="AN273" i="1"/>
  <c r="AM273" i="1"/>
  <c r="AL273" i="1"/>
  <c r="AK273" i="1"/>
  <c r="AJ273" i="1"/>
  <c r="AI273" i="1"/>
  <c r="AH273" i="1"/>
  <c r="AG273" i="1"/>
  <c r="AF273" i="1"/>
  <c r="AE273" i="1"/>
  <c r="AD273" i="1"/>
  <c r="AC273" i="1"/>
  <c r="AB273" i="1"/>
  <c r="AA273" i="1"/>
  <c r="Z273" i="1"/>
  <c r="Y273" i="1"/>
  <c r="X273" i="1"/>
  <c r="W273" i="1"/>
  <c r="V273" i="1"/>
  <c r="U273" i="1"/>
  <c r="T273" i="1"/>
  <c r="S273" i="1"/>
  <c r="R273" i="1"/>
  <c r="Q273" i="1"/>
  <c r="P273" i="1"/>
  <c r="O273" i="1"/>
  <c r="N273" i="1"/>
  <c r="M273" i="1"/>
  <c r="L273" i="1"/>
  <c r="K273" i="1"/>
  <c r="J273" i="1"/>
  <c r="I273" i="1"/>
  <c r="H273" i="1"/>
  <c r="G273" i="1"/>
  <c r="D273" i="1"/>
  <c r="C273" i="1"/>
  <c r="B273" i="1"/>
  <c r="AY272" i="1"/>
  <c r="AX272" i="1"/>
  <c r="AW272" i="1"/>
  <c r="AV272" i="1"/>
  <c r="AU272" i="1"/>
  <c r="AT272" i="1"/>
  <c r="AS272" i="1"/>
  <c r="AR272" i="1"/>
  <c r="AQ272" i="1"/>
  <c r="AP272" i="1"/>
  <c r="AO272" i="1"/>
  <c r="AN272" i="1"/>
  <c r="AM272" i="1"/>
  <c r="AL272" i="1"/>
  <c r="AK272" i="1"/>
  <c r="AJ272" i="1"/>
  <c r="AI272" i="1"/>
  <c r="AH272" i="1"/>
  <c r="AG272" i="1"/>
  <c r="AF272" i="1"/>
  <c r="AE272" i="1"/>
  <c r="AD272" i="1"/>
  <c r="AC272" i="1"/>
  <c r="AB272" i="1"/>
  <c r="AA272" i="1"/>
  <c r="Z272" i="1"/>
  <c r="Y272" i="1"/>
  <c r="X272" i="1"/>
  <c r="W272" i="1"/>
  <c r="V272" i="1"/>
  <c r="U272" i="1"/>
  <c r="T272" i="1"/>
  <c r="S272" i="1"/>
  <c r="R272" i="1"/>
  <c r="Q272" i="1"/>
  <c r="P272" i="1"/>
  <c r="O272" i="1"/>
  <c r="N272" i="1"/>
  <c r="M272" i="1"/>
  <c r="L272" i="1"/>
  <c r="K272" i="1"/>
  <c r="J272" i="1"/>
  <c r="I272" i="1"/>
  <c r="H272" i="1"/>
  <c r="G272" i="1"/>
  <c r="D272" i="1"/>
  <c r="C272" i="1"/>
  <c r="B272" i="1"/>
  <c r="AY271" i="1"/>
  <c r="AX271" i="1"/>
  <c r="AW271" i="1"/>
  <c r="AV271" i="1"/>
  <c r="AU271" i="1"/>
  <c r="AT271" i="1"/>
  <c r="AS271" i="1"/>
  <c r="AR271" i="1"/>
  <c r="AQ271" i="1"/>
  <c r="AP271" i="1"/>
  <c r="AO271" i="1"/>
  <c r="AN271" i="1"/>
  <c r="AM271" i="1"/>
  <c r="AL271" i="1"/>
  <c r="AK271" i="1"/>
  <c r="AJ271" i="1"/>
  <c r="AI271" i="1"/>
  <c r="AH271" i="1"/>
  <c r="AG271" i="1"/>
  <c r="AF271" i="1"/>
  <c r="AE271" i="1"/>
  <c r="AD271" i="1"/>
  <c r="AC271" i="1"/>
  <c r="AB271" i="1"/>
  <c r="AA271" i="1"/>
  <c r="Z271" i="1"/>
  <c r="Y271" i="1"/>
  <c r="X271" i="1"/>
  <c r="W271" i="1"/>
  <c r="V271" i="1"/>
  <c r="U271" i="1"/>
  <c r="T271" i="1"/>
  <c r="S271" i="1"/>
  <c r="R271" i="1"/>
  <c r="Q271" i="1"/>
  <c r="P271" i="1"/>
  <c r="O271" i="1"/>
  <c r="N271" i="1"/>
  <c r="M271" i="1"/>
  <c r="L271" i="1"/>
  <c r="K271" i="1"/>
  <c r="J271" i="1"/>
  <c r="I271" i="1"/>
  <c r="H271" i="1"/>
  <c r="G271" i="1"/>
  <c r="D271" i="1"/>
  <c r="C271" i="1"/>
  <c r="B271" i="1"/>
  <c r="AY270" i="1"/>
  <c r="AX270" i="1"/>
  <c r="AW270" i="1"/>
  <c r="AV270" i="1"/>
  <c r="AU270" i="1"/>
  <c r="AT270" i="1"/>
  <c r="AS270" i="1"/>
  <c r="AR270" i="1"/>
  <c r="AQ270" i="1"/>
  <c r="AP270" i="1"/>
  <c r="AO270" i="1"/>
  <c r="AN270" i="1"/>
  <c r="AM270" i="1"/>
  <c r="AL270" i="1"/>
  <c r="AK270" i="1"/>
  <c r="AJ270" i="1"/>
  <c r="AI270" i="1"/>
  <c r="AH270" i="1"/>
  <c r="AG270" i="1"/>
  <c r="AF270" i="1"/>
  <c r="AE270" i="1"/>
  <c r="AD270" i="1"/>
  <c r="AC270" i="1"/>
  <c r="AB270" i="1"/>
  <c r="AA270" i="1"/>
  <c r="Z270" i="1"/>
  <c r="Y270" i="1"/>
  <c r="X270" i="1"/>
  <c r="W270" i="1"/>
  <c r="V270" i="1"/>
  <c r="U270" i="1"/>
  <c r="T270" i="1"/>
  <c r="S270" i="1"/>
  <c r="R270" i="1"/>
  <c r="Q270" i="1"/>
  <c r="P270" i="1"/>
  <c r="O270" i="1"/>
  <c r="N270" i="1"/>
  <c r="M270" i="1"/>
  <c r="L270" i="1"/>
  <c r="K270" i="1"/>
  <c r="J270" i="1"/>
  <c r="I270" i="1"/>
  <c r="H270" i="1"/>
  <c r="G270" i="1"/>
  <c r="D270" i="1"/>
  <c r="C270" i="1"/>
  <c r="B270" i="1"/>
  <c r="AY269" i="1"/>
  <c r="AX269" i="1"/>
  <c r="AW269" i="1"/>
  <c r="AV269" i="1"/>
  <c r="AU269" i="1"/>
  <c r="AT269" i="1"/>
  <c r="AS269" i="1"/>
  <c r="AR269" i="1"/>
  <c r="AQ269" i="1"/>
  <c r="AP269" i="1"/>
  <c r="AO269" i="1"/>
  <c r="AN269" i="1"/>
  <c r="AM269" i="1"/>
  <c r="AL269" i="1"/>
  <c r="AK269" i="1"/>
  <c r="AJ269" i="1"/>
  <c r="AI269" i="1"/>
  <c r="AH269" i="1"/>
  <c r="AG269" i="1"/>
  <c r="AF269" i="1"/>
  <c r="AE269" i="1"/>
  <c r="AD269" i="1"/>
  <c r="AC269" i="1"/>
  <c r="AB269" i="1"/>
  <c r="AA269" i="1"/>
  <c r="Z269" i="1"/>
  <c r="Y269" i="1"/>
  <c r="X269" i="1"/>
  <c r="W269" i="1"/>
  <c r="V269" i="1"/>
  <c r="U269" i="1"/>
  <c r="T269" i="1"/>
  <c r="S269" i="1"/>
  <c r="R269" i="1"/>
  <c r="Q269" i="1"/>
  <c r="P269" i="1"/>
  <c r="O269" i="1"/>
  <c r="N269" i="1"/>
  <c r="M269" i="1"/>
  <c r="L269" i="1"/>
  <c r="K269" i="1"/>
  <c r="J269" i="1"/>
  <c r="I269" i="1"/>
  <c r="H269" i="1"/>
  <c r="G269" i="1"/>
  <c r="D269" i="1"/>
  <c r="C269" i="1"/>
  <c r="B269" i="1"/>
  <c r="AY268" i="1"/>
  <c r="AX268" i="1"/>
  <c r="AW268" i="1"/>
  <c r="AV268" i="1"/>
  <c r="AU268" i="1"/>
  <c r="AT268" i="1"/>
  <c r="AS268" i="1"/>
  <c r="AR268" i="1"/>
  <c r="AQ268" i="1"/>
  <c r="AP268" i="1"/>
  <c r="AO268" i="1"/>
  <c r="AN268" i="1"/>
  <c r="AM268" i="1"/>
  <c r="AL268" i="1"/>
  <c r="AK268" i="1"/>
  <c r="AJ268" i="1"/>
  <c r="AI268" i="1"/>
  <c r="AH268" i="1"/>
  <c r="AG268" i="1"/>
  <c r="AF268" i="1"/>
  <c r="AE268" i="1"/>
  <c r="AD268" i="1"/>
  <c r="AC268" i="1"/>
  <c r="AB268" i="1"/>
  <c r="AA268" i="1"/>
  <c r="Z268" i="1"/>
  <c r="Y268" i="1"/>
  <c r="X268" i="1"/>
  <c r="W268" i="1"/>
  <c r="V268" i="1"/>
  <c r="U268" i="1"/>
  <c r="T268" i="1"/>
  <c r="S268" i="1"/>
  <c r="R268" i="1"/>
  <c r="Q268" i="1"/>
  <c r="P268" i="1"/>
  <c r="O268" i="1"/>
  <c r="N268" i="1"/>
  <c r="M268" i="1"/>
  <c r="L268" i="1"/>
  <c r="K268" i="1"/>
  <c r="J268" i="1"/>
  <c r="I268" i="1"/>
  <c r="H268" i="1"/>
  <c r="G268" i="1"/>
  <c r="D268" i="1"/>
  <c r="C268" i="1"/>
  <c r="B268" i="1"/>
  <c r="AY267" i="1"/>
  <c r="AX267" i="1"/>
  <c r="AW267" i="1"/>
  <c r="AV267" i="1"/>
  <c r="AU267" i="1"/>
  <c r="AT267" i="1"/>
  <c r="AS267" i="1"/>
  <c r="AR267" i="1"/>
  <c r="AQ267" i="1"/>
  <c r="AP267" i="1"/>
  <c r="AO267" i="1"/>
  <c r="AN267" i="1"/>
  <c r="AM267" i="1"/>
  <c r="AL267" i="1"/>
  <c r="AK267" i="1"/>
  <c r="AJ267" i="1"/>
  <c r="AI267" i="1"/>
  <c r="AH267" i="1"/>
  <c r="AG267" i="1"/>
  <c r="AF267" i="1"/>
  <c r="AE267" i="1"/>
  <c r="AD267" i="1"/>
  <c r="AC267" i="1"/>
  <c r="AB267" i="1"/>
  <c r="AA267" i="1"/>
  <c r="Z267" i="1"/>
  <c r="Y267" i="1"/>
  <c r="X267" i="1"/>
  <c r="W267" i="1"/>
  <c r="V267" i="1"/>
  <c r="U267" i="1"/>
  <c r="T267" i="1"/>
  <c r="S267" i="1"/>
  <c r="R267" i="1"/>
  <c r="Q267" i="1"/>
  <c r="P267" i="1"/>
  <c r="O267" i="1"/>
  <c r="N267" i="1"/>
  <c r="M267" i="1"/>
  <c r="L267" i="1"/>
  <c r="K267" i="1"/>
  <c r="J267" i="1"/>
  <c r="I267" i="1"/>
  <c r="H267" i="1"/>
  <c r="G267" i="1"/>
  <c r="D267" i="1"/>
  <c r="C267" i="1"/>
  <c r="B267" i="1"/>
  <c r="AY266" i="1"/>
  <c r="AX266" i="1"/>
  <c r="AW266" i="1"/>
  <c r="AV266" i="1"/>
  <c r="AU266" i="1"/>
  <c r="AT266" i="1"/>
  <c r="AS266" i="1"/>
  <c r="AR266" i="1"/>
  <c r="AQ266" i="1"/>
  <c r="AP266" i="1"/>
  <c r="AO266" i="1"/>
  <c r="AN266" i="1"/>
  <c r="AM266" i="1"/>
  <c r="AL266" i="1"/>
  <c r="AK266" i="1"/>
  <c r="AJ266" i="1"/>
  <c r="AI266" i="1"/>
  <c r="AH266" i="1"/>
  <c r="AG266" i="1"/>
  <c r="AF266" i="1"/>
  <c r="AE266" i="1"/>
  <c r="AD266" i="1"/>
  <c r="AC266" i="1"/>
  <c r="AB266" i="1"/>
  <c r="AA266" i="1"/>
  <c r="Z266" i="1"/>
  <c r="Y266" i="1"/>
  <c r="X266" i="1"/>
  <c r="W266" i="1"/>
  <c r="V266" i="1"/>
  <c r="U266" i="1"/>
  <c r="T266" i="1"/>
  <c r="S266" i="1"/>
  <c r="R266" i="1"/>
  <c r="Q266" i="1"/>
  <c r="P266" i="1"/>
  <c r="O266" i="1"/>
  <c r="N266" i="1"/>
  <c r="M266" i="1"/>
  <c r="L266" i="1"/>
  <c r="K266" i="1"/>
  <c r="J266" i="1"/>
  <c r="I266" i="1"/>
  <c r="H266" i="1"/>
  <c r="G266" i="1"/>
  <c r="D266" i="1"/>
  <c r="C266" i="1"/>
  <c r="B266" i="1"/>
  <c r="AY265" i="1"/>
  <c r="AX265" i="1"/>
  <c r="AW265" i="1"/>
  <c r="AV265" i="1"/>
  <c r="AU265" i="1"/>
  <c r="AT265" i="1"/>
  <c r="AS265" i="1"/>
  <c r="AR265" i="1"/>
  <c r="AQ265" i="1"/>
  <c r="AP265" i="1"/>
  <c r="AO265" i="1"/>
  <c r="AN265" i="1"/>
  <c r="AM265" i="1"/>
  <c r="AL265" i="1"/>
  <c r="AK265" i="1"/>
  <c r="AJ265" i="1"/>
  <c r="AI265" i="1"/>
  <c r="AH265" i="1"/>
  <c r="AG265" i="1"/>
  <c r="AF265" i="1"/>
  <c r="AE265" i="1"/>
  <c r="AD265" i="1"/>
  <c r="AC265" i="1"/>
  <c r="AB265" i="1"/>
  <c r="AA265" i="1"/>
  <c r="Z265" i="1"/>
  <c r="Y265" i="1"/>
  <c r="X265" i="1"/>
  <c r="W265" i="1"/>
  <c r="V265" i="1"/>
  <c r="U265" i="1"/>
  <c r="T265" i="1"/>
  <c r="S265" i="1"/>
  <c r="R265" i="1"/>
  <c r="Q265" i="1"/>
  <c r="P265" i="1"/>
  <c r="O265" i="1"/>
  <c r="N265" i="1"/>
  <c r="M265" i="1"/>
  <c r="L265" i="1"/>
  <c r="K265" i="1"/>
  <c r="J265" i="1"/>
  <c r="I265" i="1"/>
  <c r="H265" i="1"/>
  <c r="G265" i="1"/>
  <c r="D265" i="1"/>
  <c r="C265" i="1"/>
  <c r="B265" i="1"/>
  <c r="AY264" i="1"/>
  <c r="AX264" i="1"/>
  <c r="AW264" i="1"/>
  <c r="AV264" i="1"/>
  <c r="AU264" i="1"/>
  <c r="AT264" i="1"/>
  <c r="AS264" i="1"/>
  <c r="AR264" i="1"/>
  <c r="AQ264" i="1"/>
  <c r="AP264" i="1"/>
  <c r="AO264" i="1"/>
  <c r="AN264" i="1"/>
  <c r="AM264" i="1"/>
  <c r="AL264" i="1"/>
  <c r="AK264" i="1"/>
  <c r="AJ264" i="1"/>
  <c r="AI264" i="1"/>
  <c r="AH264" i="1"/>
  <c r="AG264" i="1"/>
  <c r="AF264" i="1"/>
  <c r="AE264" i="1"/>
  <c r="AD264" i="1"/>
  <c r="AC264" i="1"/>
  <c r="AB264" i="1"/>
  <c r="AA264" i="1"/>
  <c r="Z264" i="1"/>
  <c r="Y264" i="1"/>
  <c r="X264" i="1"/>
  <c r="W264" i="1"/>
  <c r="V264" i="1"/>
  <c r="U264" i="1"/>
  <c r="T264" i="1"/>
  <c r="S264" i="1"/>
  <c r="R264" i="1"/>
  <c r="Q264" i="1"/>
  <c r="P264" i="1"/>
  <c r="O264" i="1"/>
  <c r="N264" i="1"/>
  <c r="M264" i="1"/>
  <c r="L264" i="1"/>
  <c r="K264" i="1"/>
  <c r="J264" i="1"/>
  <c r="I264" i="1"/>
  <c r="H264" i="1"/>
  <c r="G264" i="1"/>
  <c r="D264" i="1"/>
  <c r="C264" i="1"/>
  <c r="B264" i="1"/>
  <c r="AY263" i="1"/>
  <c r="AX263" i="1"/>
  <c r="AW263" i="1"/>
  <c r="AV263" i="1"/>
  <c r="AU263" i="1"/>
  <c r="AT263" i="1"/>
  <c r="AS263" i="1"/>
  <c r="AR263" i="1"/>
  <c r="AQ263" i="1"/>
  <c r="AP263" i="1"/>
  <c r="AO263" i="1"/>
  <c r="AN263" i="1"/>
  <c r="AM263" i="1"/>
  <c r="AL263" i="1"/>
  <c r="AK263" i="1"/>
  <c r="AJ263" i="1"/>
  <c r="AI263" i="1"/>
  <c r="AH263" i="1"/>
  <c r="AG263" i="1"/>
  <c r="AF263" i="1"/>
  <c r="AE263" i="1"/>
  <c r="AD263" i="1"/>
  <c r="AC263" i="1"/>
  <c r="AB263" i="1"/>
  <c r="AA263" i="1"/>
  <c r="Z263" i="1"/>
  <c r="Y263" i="1"/>
  <c r="X263" i="1"/>
  <c r="W263" i="1"/>
  <c r="V263" i="1"/>
  <c r="U263" i="1"/>
  <c r="T263" i="1"/>
  <c r="S263" i="1"/>
  <c r="R263" i="1"/>
  <c r="Q263" i="1"/>
  <c r="P263" i="1"/>
  <c r="O263" i="1"/>
  <c r="N263" i="1"/>
  <c r="M263" i="1"/>
  <c r="L263" i="1"/>
  <c r="K263" i="1"/>
  <c r="J263" i="1"/>
  <c r="I263" i="1"/>
  <c r="H263" i="1"/>
  <c r="G263" i="1"/>
  <c r="D263" i="1"/>
  <c r="C263" i="1"/>
  <c r="B263" i="1"/>
  <c r="AY262" i="1"/>
  <c r="AX262" i="1"/>
  <c r="AW262" i="1"/>
  <c r="AV262" i="1"/>
  <c r="AU262" i="1"/>
  <c r="AT262" i="1"/>
  <c r="AS262" i="1"/>
  <c r="AR262" i="1"/>
  <c r="AQ262" i="1"/>
  <c r="AP262" i="1"/>
  <c r="AO262" i="1"/>
  <c r="AN262" i="1"/>
  <c r="AM262" i="1"/>
  <c r="AL262" i="1"/>
  <c r="AK262" i="1"/>
  <c r="AJ262" i="1"/>
  <c r="AI262" i="1"/>
  <c r="AH262" i="1"/>
  <c r="AG262" i="1"/>
  <c r="AF262" i="1"/>
  <c r="AE262" i="1"/>
  <c r="AD262" i="1"/>
  <c r="AC262" i="1"/>
  <c r="AB262" i="1"/>
  <c r="AA262" i="1"/>
  <c r="Z262" i="1"/>
  <c r="Y262" i="1"/>
  <c r="X262" i="1"/>
  <c r="W262" i="1"/>
  <c r="V262" i="1"/>
  <c r="U262" i="1"/>
  <c r="T262" i="1"/>
  <c r="S262" i="1"/>
  <c r="R262" i="1"/>
  <c r="Q262" i="1"/>
  <c r="P262" i="1"/>
  <c r="O262" i="1"/>
  <c r="N262" i="1"/>
  <c r="M262" i="1"/>
  <c r="L262" i="1"/>
  <c r="K262" i="1"/>
  <c r="J262" i="1"/>
  <c r="I262" i="1"/>
  <c r="H262" i="1"/>
  <c r="G262" i="1"/>
  <c r="D262" i="1"/>
  <c r="C262" i="1"/>
  <c r="B262" i="1"/>
  <c r="AY261" i="1"/>
  <c r="AX261" i="1"/>
  <c r="AW261" i="1"/>
  <c r="AV261" i="1"/>
  <c r="AU261" i="1"/>
  <c r="AT261" i="1"/>
  <c r="AS261" i="1"/>
  <c r="AR261" i="1"/>
  <c r="AQ261" i="1"/>
  <c r="AP261" i="1"/>
  <c r="AO261" i="1"/>
  <c r="AN261" i="1"/>
  <c r="AM261" i="1"/>
  <c r="AL261" i="1"/>
  <c r="AK261" i="1"/>
  <c r="AJ261" i="1"/>
  <c r="AI261" i="1"/>
  <c r="AH261" i="1"/>
  <c r="AG261" i="1"/>
  <c r="AF261" i="1"/>
  <c r="AE261" i="1"/>
  <c r="AD261" i="1"/>
  <c r="AC261" i="1"/>
  <c r="AB261" i="1"/>
  <c r="AA261" i="1"/>
  <c r="Z261" i="1"/>
  <c r="Y261" i="1"/>
  <c r="X261" i="1"/>
  <c r="W261" i="1"/>
  <c r="V261" i="1"/>
  <c r="U261" i="1"/>
  <c r="T261" i="1"/>
  <c r="S261" i="1"/>
  <c r="R261" i="1"/>
  <c r="Q261" i="1"/>
  <c r="P261" i="1"/>
  <c r="O261" i="1"/>
  <c r="N261" i="1"/>
  <c r="M261" i="1"/>
  <c r="L261" i="1"/>
  <c r="K261" i="1"/>
  <c r="J261" i="1"/>
  <c r="I261" i="1"/>
  <c r="H261" i="1"/>
  <c r="G261" i="1"/>
  <c r="D261" i="1"/>
  <c r="C261" i="1"/>
  <c r="B261" i="1"/>
  <c r="AY260" i="1"/>
  <c r="AX260" i="1"/>
  <c r="AW260" i="1"/>
  <c r="AV260" i="1"/>
  <c r="AU260" i="1"/>
  <c r="AT260" i="1"/>
  <c r="AS260" i="1"/>
  <c r="AR260" i="1"/>
  <c r="AQ260" i="1"/>
  <c r="AP260" i="1"/>
  <c r="AO260" i="1"/>
  <c r="AN260" i="1"/>
  <c r="AM260" i="1"/>
  <c r="AL260" i="1"/>
  <c r="AK260" i="1"/>
  <c r="AJ260" i="1"/>
  <c r="AI260" i="1"/>
  <c r="AH260" i="1"/>
  <c r="AG260" i="1"/>
  <c r="AF260" i="1"/>
  <c r="AE260" i="1"/>
  <c r="AD260" i="1"/>
  <c r="AC260" i="1"/>
  <c r="AB260" i="1"/>
  <c r="AA260" i="1"/>
  <c r="Z260" i="1"/>
  <c r="Y260" i="1"/>
  <c r="X260" i="1"/>
  <c r="W260" i="1"/>
  <c r="V260" i="1"/>
  <c r="U260" i="1"/>
  <c r="T260" i="1"/>
  <c r="S260" i="1"/>
  <c r="R260" i="1"/>
  <c r="Q260" i="1"/>
  <c r="P260" i="1"/>
  <c r="O260" i="1"/>
  <c r="N260" i="1"/>
  <c r="M260" i="1"/>
  <c r="L260" i="1"/>
  <c r="K260" i="1"/>
  <c r="J260" i="1"/>
  <c r="I260" i="1"/>
  <c r="H260" i="1"/>
  <c r="G260" i="1"/>
  <c r="D260" i="1"/>
  <c r="C260" i="1"/>
  <c r="B260" i="1"/>
  <c r="AY259" i="1"/>
  <c r="AX259" i="1"/>
  <c r="AW259" i="1"/>
  <c r="AV259" i="1"/>
  <c r="AU259" i="1"/>
  <c r="AT259" i="1"/>
  <c r="AS259" i="1"/>
  <c r="AR259" i="1"/>
  <c r="AQ259" i="1"/>
  <c r="AP259" i="1"/>
  <c r="AO259" i="1"/>
  <c r="AN259" i="1"/>
  <c r="AM259" i="1"/>
  <c r="AL259" i="1"/>
  <c r="AK259" i="1"/>
  <c r="AJ259" i="1"/>
  <c r="AI259" i="1"/>
  <c r="AH259" i="1"/>
  <c r="AG259" i="1"/>
  <c r="AF259" i="1"/>
  <c r="AE259" i="1"/>
  <c r="AD259" i="1"/>
  <c r="AC259" i="1"/>
  <c r="AB259" i="1"/>
  <c r="AA259" i="1"/>
  <c r="Z259" i="1"/>
  <c r="Y259" i="1"/>
  <c r="X259" i="1"/>
  <c r="W259" i="1"/>
  <c r="V259" i="1"/>
  <c r="U259" i="1"/>
  <c r="T259" i="1"/>
  <c r="S259" i="1"/>
  <c r="R259" i="1"/>
  <c r="Q259" i="1"/>
  <c r="P259" i="1"/>
  <c r="O259" i="1"/>
  <c r="N259" i="1"/>
  <c r="M259" i="1"/>
  <c r="L259" i="1"/>
  <c r="K259" i="1"/>
  <c r="J259" i="1"/>
  <c r="I259" i="1"/>
  <c r="H259" i="1"/>
  <c r="G259" i="1"/>
  <c r="D259" i="1"/>
  <c r="C259" i="1"/>
  <c r="B259" i="1"/>
  <c r="AY258" i="1"/>
  <c r="AX258" i="1"/>
  <c r="AW258" i="1"/>
  <c r="AV258" i="1"/>
  <c r="AU258" i="1"/>
  <c r="AT258" i="1"/>
  <c r="AS258" i="1"/>
  <c r="AR258" i="1"/>
  <c r="AQ258" i="1"/>
  <c r="AP258" i="1"/>
  <c r="AO258" i="1"/>
  <c r="AN258" i="1"/>
  <c r="AM258" i="1"/>
  <c r="AL258" i="1"/>
  <c r="AK258" i="1"/>
  <c r="AJ258" i="1"/>
  <c r="AI258" i="1"/>
  <c r="AH258" i="1"/>
  <c r="AG258" i="1"/>
  <c r="AF258" i="1"/>
  <c r="AE258" i="1"/>
  <c r="AD258" i="1"/>
  <c r="AC258" i="1"/>
  <c r="AB258" i="1"/>
  <c r="AA258" i="1"/>
  <c r="Z258" i="1"/>
  <c r="Y258" i="1"/>
  <c r="X258" i="1"/>
  <c r="W258" i="1"/>
  <c r="V258" i="1"/>
  <c r="U258" i="1"/>
  <c r="T258" i="1"/>
  <c r="S258" i="1"/>
  <c r="R258" i="1"/>
  <c r="Q258" i="1"/>
  <c r="P258" i="1"/>
  <c r="O258" i="1"/>
  <c r="N258" i="1"/>
  <c r="M258" i="1"/>
  <c r="L258" i="1"/>
  <c r="K258" i="1"/>
  <c r="J258" i="1"/>
  <c r="I258" i="1"/>
  <c r="H258" i="1"/>
  <c r="G258" i="1"/>
  <c r="D258" i="1"/>
  <c r="C258" i="1"/>
  <c r="B258" i="1"/>
  <c r="AY257" i="1"/>
  <c r="AX257" i="1"/>
  <c r="AW257" i="1"/>
  <c r="AV257" i="1"/>
  <c r="AU257" i="1"/>
  <c r="AT257" i="1"/>
  <c r="AS257" i="1"/>
  <c r="AR257" i="1"/>
  <c r="AQ257" i="1"/>
  <c r="AP257" i="1"/>
  <c r="AO257" i="1"/>
  <c r="AN257" i="1"/>
  <c r="AM257" i="1"/>
  <c r="AL257" i="1"/>
  <c r="AK257" i="1"/>
  <c r="AJ257" i="1"/>
  <c r="AI257" i="1"/>
  <c r="AH257" i="1"/>
  <c r="AG257" i="1"/>
  <c r="AF257" i="1"/>
  <c r="AE257" i="1"/>
  <c r="AD257" i="1"/>
  <c r="AC257" i="1"/>
  <c r="AB257" i="1"/>
  <c r="AA257" i="1"/>
  <c r="Z257" i="1"/>
  <c r="Y257" i="1"/>
  <c r="X257" i="1"/>
  <c r="W257" i="1"/>
  <c r="V257" i="1"/>
  <c r="U257" i="1"/>
  <c r="T257" i="1"/>
  <c r="S257" i="1"/>
  <c r="R257" i="1"/>
  <c r="Q257" i="1"/>
  <c r="P257" i="1"/>
  <c r="O257" i="1"/>
  <c r="N257" i="1"/>
  <c r="M257" i="1"/>
  <c r="L257" i="1"/>
  <c r="K257" i="1"/>
  <c r="J257" i="1"/>
  <c r="I257" i="1"/>
  <c r="H257" i="1"/>
  <c r="G257" i="1"/>
  <c r="D257" i="1"/>
  <c r="C257" i="1"/>
  <c r="B257" i="1"/>
  <c r="AY256" i="1"/>
  <c r="AX256" i="1"/>
  <c r="AW256" i="1"/>
  <c r="AV256" i="1"/>
  <c r="AU256" i="1"/>
  <c r="AT256" i="1"/>
  <c r="AS256" i="1"/>
  <c r="AR256" i="1"/>
  <c r="AQ256" i="1"/>
  <c r="AP256" i="1"/>
  <c r="AO256" i="1"/>
  <c r="AN256" i="1"/>
  <c r="AM256" i="1"/>
  <c r="AL256" i="1"/>
  <c r="AK256" i="1"/>
  <c r="AJ256" i="1"/>
  <c r="AI256" i="1"/>
  <c r="AH256" i="1"/>
  <c r="AG256" i="1"/>
  <c r="AF256" i="1"/>
  <c r="AE256" i="1"/>
  <c r="AD256" i="1"/>
  <c r="AC256" i="1"/>
  <c r="AB256" i="1"/>
  <c r="AA256" i="1"/>
  <c r="Z256" i="1"/>
  <c r="Y256" i="1"/>
  <c r="X256" i="1"/>
  <c r="W256" i="1"/>
  <c r="V256" i="1"/>
  <c r="U256" i="1"/>
  <c r="T256" i="1"/>
  <c r="S256" i="1"/>
  <c r="R256" i="1"/>
  <c r="Q256" i="1"/>
  <c r="P256" i="1"/>
  <c r="O256" i="1"/>
  <c r="N256" i="1"/>
  <c r="M256" i="1"/>
  <c r="L256" i="1"/>
  <c r="K256" i="1"/>
  <c r="J256" i="1"/>
  <c r="I256" i="1"/>
  <c r="H256" i="1"/>
  <c r="G256" i="1"/>
  <c r="D256" i="1"/>
  <c r="C256" i="1"/>
  <c r="B256" i="1"/>
  <c r="AY255" i="1"/>
  <c r="AX255" i="1"/>
  <c r="AW255" i="1"/>
  <c r="AV255" i="1"/>
  <c r="AU255" i="1"/>
  <c r="AT255" i="1"/>
  <c r="AS255" i="1"/>
  <c r="AR255" i="1"/>
  <c r="AQ255" i="1"/>
  <c r="AP255" i="1"/>
  <c r="AO255" i="1"/>
  <c r="AN255" i="1"/>
  <c r="AM255" i="1"/>
  <c r="AL255" i="1"/>
  <c r="AK255" i="1"/>
  <c r="AJ255" i="1"/>
  <c r="AI255" i="1"/>
  <c r="AH255" i="1"/>
  <c r="AG255" i="1"/>
  <c r="AF255" i="1"/>
  <c r="AE255" i="1"/>
  <c r="AD255" i="1"/>
  <c r="AC255" i="1"/>
  <c r="AB255" i="1"/>
  <c r="AA255" i="1"/>
  <c r="Z255" i="1"/>
  <c r="Y255" i="1"/>
  <c r="X255" i="1"/>
  <c r="W255" i="1"/>
  <c r="V255" i="1"/>
  <c r="U255" i="1"/>
  <c r="T255" i="1"/>
  <c r="S255" i="1"/>
  <c r="R255" i="1"/>
  <c r="Q255" i="1"/>
  <c r="P255" i="1"/>
  <c r="O255" i="1"/>
  <c r="N255" i="1"/>
  <c r="M255" i="1"/>
  <c r="L255" i="1"/>
  <c r="K255" i="1"/>
  <c r="J255" i="1"/>
  <c r="I255" i="1"/>
  <c r="H255" i="1"/>
  <c r="G255" i="1"/>
  <c r="D255" i="1"/>
  <c r="C255" i="1"/>
  <c r="B255" i="1"/>
  <c r="AY254" i="1"/>
  <c r="AX254" i="1"/>
  <c r="AW254" i="1"/>
  <c r="AV254" i="1"/>
  <c r="AU254" i="1"/>
  <c r="AT254" i="1"/>
  <c r="AS254" i="1"/>
  <c r="AR254" i="1"/>
  <c r="AQ254" i="1"/>
  <c r="AP254" i="1"/>
  <c r="AO254" i="1"/>
  <c r="AN254" i="1"/>
  <c r="AM254" i="1"/>
  <c r="AL254" i="1"/>
  <c r="AK254" i="1"/>
  <c r="AJ254" i="1"/>
  <c r="AI254" i="1"/>
  <c r="AH254" i="1"/>
  <c r="AG254" i="1"/>
  <c r="AF254" i="1"/>
  <c r="AE254" i="1"/>
  <c r="AD254" i="1"/>
  <c r="AC254" i="1"/>
  <c r="AB254" i="1"/>
  <c r="AA254" i="1"/>
  <c r="Z254" i="1"/>
  <c r="Y254" i="1"/>
  <c r="X254" i="1"/>
  <c r="W254" i="1"/>
  <c r="V254" i="1"/>
  <c r="U254" i="1"/>
  <c r="T254" i="1"/>
  <c r="S254" i="1"/>
  <c r="R254" i="1"/>
  <c r="Q254" i="1"/>
  <c r="P254" i="1"/>
  <c r="O254" i="1"/>
  <c r="N254" i="1"/>
  <c r="M254" i="1"/>
  <c r="L254" i="1"/>
  <c r="K254" i="1"/>
  <c r="J254" i="1"/>
  <c r="I254" i="1"/>
  <c r="H254" i="1"/>
  <c r="G254" i="1"/>
  <c r="D254" i="1"/>
  <c r="C254" i="1"/>
  <c r="B254" i="1"/>
  <c r="AY253" i="1"/>
  <c r="AX253" i="1"/>
  <c r="AW253" i="1"/>
  <c r="AV253" i="1"/>
  <c r="AU253" i="1"/>
  <c r="AT253" i="1"/>
  <c r="AS253" i="1"/>
  <c r="AR253" i="1"/>
  <c r="AQ253" i="1"/>
  <c r="AP253" i="1"/>
  <c r="AO253" i="1"/>
  <c r="AN253" i="1"/>
  <c r="AM253" i="1"/>
  <c r="AL253" i="1"/>
  <c r="AK253" i="1"/>
  <c r="AJ253" i="1"/>
  <c r="AI253" i="1"/>
  <c r="AH253" i="1"/>
  <c r="AG253" i="1"/>
  <c r="AF253" i="1"/>
  <c r="AE253" i="1"/>
  <c r="AD253" i="1"/>
  <c r="AC253" i="1"/>
  <c r="AB253" i="1"/>
  <c r="AA253" i="1"/>
  <c r="Z253" i="1"/>
  <c r="Y253" i="1"/>
  <c r="X253" i="1"/>
  <c r="W253" i="1"/>
  <c r="V253" i="1"/>
  <c r="U253" i="1"/>
  <c r="T253" i="1"/>
  <c r="S253" i="1"/>
  <c r="R253" i="1"/>
  <c r="Q253" i="1"/>
  <c r="P253" i="1"/>
  <c r="O253" i="1"/>
  <c r="N253" i="1"/>
  <c r="M253" i="1"/>
  <c r="L253" i="1"/>
  <c r="K253" i="1"/>
  <c r="J253" i="1"/>
  <c r="I253" i="1"/>
  <c r="H253" i="1"/>
  <c r="G253" i="1"/>
  <c r="D253" i="1"/>
  <c r="C253" i="1"/>
  <c r="B253" i="1"/>
  <c r="AY252" i="1"/>
  <c r="AX252" i="1"/>
  <c r="AW252" i="1"/>
  <c r="AV252" i="1"/>
  <c r="AU252" i="1"/>
  <c r="AT252" i="1"/>
  <c r="AS252" i="1"/>
  <c r="AR252" i="1"/>
  <c r="AQ252" i="1"/>
  <c r="AP252" i="1"/>
  <c r="AO252" i="1"/>
  <c r="AN252" i="1"/>
  <c r="AM252" i="1"/>
  <c r="AL252" i="1"/>
  <c r="AK252" i="1"/>
  <c r="AJ252" i="1"/>
  <c r="AI252" i="1"/>
  <c r="AH252" i="1"/>
  <c r="AG252" i="1"/>
  <c r="AF252" i="1"/>
  <c r="AE252" i="1"/>
  <c r="AD252" i="1"/>
  <c r="AC252" i="1"/>
  <c r="AB252" i="1"/>
  <c r="AA252" i="1"/>
  <c r="Z252" i="1"/>
  <c r="Y252" i="1"/>
  <c r="X252" i="1"/>
  <c r="W252" i="1"/>
  <c r="V252" i="1"/>
  <c r="U252" i="1"/>
  <c r="T252" i="1"/>
  <c r="S252" i="1"/>
  <c r="R252" i="1"/>
  <c r="Q252" i="1"/>
  <c r="P252" i="1"/>
  <c r="O252" i="1"/>
  <c r="N252" i="1"/>
  <c r="M252" i="1"/>
  <c r="L252" i="1"/>
  <c r="K252" i="1"/>
  <c r="J252" i="1"/>
  <c r="I252" i="1"/>
  <c r="H252" i="1"/>
  <c r="G252" i="1"/>
  <c r="D252" i="1"/>
  <c r="C252" i="1"/>
  <c r="B252" i="1"/>
  <c r="AY251" i="1"/>
  <c r="AX251" i="1"/>
  <c r="AW251" i="1"/>
  <c r="AV251" i="1"/>
  <c r="AU251" i="1"/>
  <c r="AT251" i="1"/>
  <c r="AS251" i="1"/>
  <c r="AR251" i="1"/>
  <c r="AQ251" i="1"/>
  <c r="AP251" i="1"/>
  <c r="AO251" i="1"/>
  <c r="AN251" i="1"/>
  <c r="AM251" i="1"/>
  <c r="AL251" i="1"/>
  <c r="AK251" i="1"/>
  <c r="AJ251" i="1"/>
  <c r="AI251" i="1"/>
  <c r="AH251" i="1"/>
  <c r="AG251" i="1"/>
  <c r="AF251" i="1"/>
  <c r="AE251" i="1"/>
  <c r="AD251" i="1"/>
  <c r="AC251" i="1"/>
  <c r="AB251" i="1"/>
  <c r="AA251" i="1"/>
  <c r="Z251" i="1"/>
  <c r="Y251" i="1"/>
  <c r="X251" i="1"/>
  <c r="W251" i="1"/>
  <c r="V251" i="1"/>
  <c r="U251" i="1"/>
  <c r="T251" i="1"/>
  <c r="S251" i="1"/>
  <c r="R251" i="1"/>
  <c r="Q251" i="1"/>
  <c r="P251" i="1"/>
  <c r="O251" i="1"/>
  <c r="N251" i="1"/>
  <c r="M251" i="1"/>
  <c r="L251" i="1"/>
  <c r="K251" i="1"/>
  <c r="J251" i="1"/>
  <c r="I251" i="1"/>
  <c r="H251" i="1"/>
  <c r="G251" i="1"/>
  <c r="D251" i="1"/>
  <c r="C251" i="1"/>
  <c r="B251" i="1"/>
  <c r="AY250" i="1"/>
  <c r="AX250" i="1"/>
  <c r="AW250" i="1"/>
  <c r="AV250" i="1"/>
  <c r="AU250" i="1"/>
  <c r="AT250" i="1"/>
  <c r="AS250" i="1"/>
  <c r="AR250" i="1"/>
  <c r="AQ250" i="1"/>
  <c r="AP250" i="1"/>
  <c r="AO250" i="1"/>
  <c r="AN250" i="1"/>
  <c r="AM250" i="1"/>
  <c r="AL250" i="1"/>
  <c r="AK250" i="1"/>
  <c r="AJ250" i="1"/>
  <c r="AI250" i="1"/>
  <c r="AH250" i="1"/>
  <c r="AG250" i="1"/>
  <c r="AF250" i="1"/>
  <c r="AE250" i="1"/>
  <c r="AD250" i="1"/>
  <c r="AC250" i="1"/>
  <c r="AB250" i="1"/>
  <c r="AA250" i="1"/>
  <c r="Z250" i="1"/>
  <c r="Y250" i="1"/>
  <c r="X250" i="1"/>
  <c r="W250" i="1"/>
  <c r="V250" i="1"/>
  <c r="U250" i="1"/>
  <c r="T250" i="1"/>
  <c r="S250" i="1"/>
  <c r="R250" i="1"/>
  <c r="Q250" i="1"/>
  <c r="P250" i="1"/>
  <c r="O250" i="1"/>
  <c r="N250" i="1"/>
  <c r="M250" i="1"/>
  <c r="L250" i="1"/>
  <c r="K250" i="1"/>
  <c r="J250" i="1"/>
  <c r="I250" i="1"/>
  <c r="H250" i="1"/>
  <c r="G250" i="1"/>
  <c r="D250" i="1"/>
  <c r="C250" i="1"/>
  <c r="B250" i="1"/>
  <c r="AY249" i="1"/>
  <c r="AX249" i="1"/>
  <c r="AW249" i="1"/>
  <c r="AV249" i="1"/>
  <c r="AU249" i="1"/>
  <c r="AT249" i="1"/>
  <c r="AS249" i="1"/>
  <c r="AR249" i="1"/>
  <c r="AQ249" i="1"/>
  <c r="AP249" i="1"/>
  <c r="AO249" i="1"/>
  <c r="AN249" i="1"/>
  <c r="AM249" i="1"/>
  <c r="AL249" i="1"/>
  <c r="AK249" i="1"/>
  <c r="AJ249" i="1"/>
  <c r="AI249" i="1"/>
  <c r="AH249" i="1"/>
  <c r="AG249" i="1"/>
  <c r="AF249" i="1"/>
  <c r="AE249" i="1"/>
  <c r="AD249" i="1"/>
  <c r="AC249" i="1"/>
  <c r="AB249" i="1"/>
  <c r="AA249" i="1"/>
  <c r="Z249" i="1"/>
  <c r="Y249" i="1"/>
  <c r="X249" i="1"/>
  <c r="W249" i="1"/>
  <c r="V249" i="1"/>
  <c r="U249" i="1"/>
  <c r="T249" i="1"/>
  <c r="S249" i="1"/>
  <c r="R249" i="1"/>
  <c r="Q249" i="1"/>
  <c r="P249" i="1"/>
  <c r="O249" i="1"/>
  <c r="N249" i="1"/>
  <c r="M249" i="1"/>
  <c r="L249" i="1"/>
  <c r="K249" i="1"/>
  <c r="J249" i="1"/>
  <c r="I249" i="1"/>
  <c r="H249" i="1"/>
  <c r="G249" i="1"/>
  <c r="D249" i="1"/>
  <c r="C249" i="1"/>
  <c r="B249" i="1"/>
  <c r="AY248" i="1"/>
  <c r="AX248" i="1"/>
  <c r="AW248" i="1"/>
  <c r="AV248" i="1"/>
  <c r="AU248" i="1"/>
  <c r="AT248" i="1"/>
  <c r="AS248" i="1"/>
  <c r="AR248" i="1"/>
  <c r="AQ248" i="1"/>
  <c r="AP248" i="1"/>
  <c r="AO248" i="1"/>
  <c r="AN248" i="1"/>
  <c r="AM248" i="1"/>
  <c r="AL248" i="1"/>
  <c r="AK248" i="1"/>
  <c r="AJ248" i="1"/>
  <c r="AI248" i="1"/>
  <c r="AH248" i="1"/>
  <c r="AG248" i="1"/>
  <c r="AF248" i="1"/>
  <c r="AE248" i="1"/>
  <c r="AD248" i="1"/>
  <c r="AC248" i="1"/>
  <c r="AB248" i="1"/>
  <c r="AA248" i="1"/>
  <c r="Z248" i="1"/>
  <c r="Y248" i="1"/>
  <c r="X248" i="1"/>
  <c r="W248" i="1"/>
  <c r="V248" i="1"/>
  <c r="U248" i="1"/>
  <c r="T248" i="1"/>
  <c r="S248" i="1"/>
  <c r="R248" i="1"/>
  <c r="Q248" i="1"/>
  <c r="P248" i="1"/>
  <c r="O248" i="1"/>
  <c r="N248" i="1"/>
  <c r="M248" i="1"/>
  <c r="L248" i="1"/>
  <c r="K248" i="1"/>
  <c r="J248" i="1"/>
  <c r="I248" i="1"/>
  <c r="H248" i="1"/>
  <c r="G248" i="1"/>
  <c r="D248" i="1"/>
  <c r="C248" i="1"/>
  <c r="B248" i="1"/>
  <c r="AY247" i="1"/>
  <c r="AX247" i="1"/>
  <c r="AW247" i="1"/>
  <c r="AV247" i="1"/>
  <c r="AU247" i="1"/>
  <c r="AT247" i="1"/>
  <c r="AS247" i="1"/>
  <c r="AR247" i="1"/>
  <c r="AQ247" i="1"/>
  <c r="AP247" i="1"/>
  <c r="AO247" i="1"/>
  <c r="AN247" i="1"/>
  <c r="AM247" i="1"/>
  <c r="AL247" i="1"/>
  <c r="AK247" i="1"/>
  <c r="AJ247" i="1"/>
  <c r="AI247" i="1"/>
  <c r="AH247" i="1"/>
  <c r="AG247" i="1"/>
  <c r="AF247" i="1"/>
  <c r="AE247" i="1"/>
  <c r="AD247" i="1"/>
  <c r="AC247" i="1"/>
  <c r="AB247" i="1"/>
  <c r="AA247" i="1"/>
  <c r="Z247" i="1"/>
  <c r="Y247" i="1"/>
  <c r="X247" i="1"/>
  <c r="W247" i="1"/>
  <c r="V247" i="1"/>
  <c r="U247" i="1"/>
  <c r="T247" i="1"/>
  <c r="S247" i="1"/>
  <c r="R247" i="1"/>
  <c r="Q247" i="1"/>
  <c r="P247" i="1"/>
  <c r="O247" i="1"/>
  <c r="N247" i="1"/>
  <c r="M247" i="1"/>
  <c r="L247" i="1"/>
  <c r="K247" i="1"/>
  <c r="J247" i="1"/>
  <c r="I247" i="1"/>
  <c r="H247" i="1"/>
  <c r="G247" i="1"/>
  <c r="D247" i="1"/>
  <c r="C247" i="1"/>
  <c r="B247" i="1"/>
  <c r="AY246" i="1"/>
  <c r="AX246" i="1"/>
  <c r="AW246" i="1"/>
  <c r="AV246" i="1"/>
  <c r="AU246" i="1"/>
  <c r="AT246" i="1"/>
  <c r="AS246" i="1"/>
  <c r="AR246" i="1"/>
  <c r="AQ246" i="1"/>
  <c r="AP246" i="1"/>
  <c r="AO246" i="1"/>
  <c r="AN246" i="1"/>
  <c r="AM246" i="1"/>
  <c r="AL246" i="1"/>
  <c r="AK246" i="1"/>
  <c r="AJ246" i="1"/>
  <c r="AI246" i="1"/>
  <c r="AH246" i="1"/>
  <c r="AG246" i="1"/>
  <c r="AF246" i="1"/>
  <c r="AE246" i="1"/>
  <c r="AD246" i="1"/>
  <c r="AC246" i="1"/>
  <c r="AB246" i="1"/>
  <c r="AA246" i="1"/>
  <c r="Z246" i="1"/>
  <c r="Y246" i="1"/>
  <c r="X246" i="1"/>
  <c r="W246" i="1"/>
  <c r="V246" i="1"/>
  <c r="U246" i="1"/>
  <c r="T246" i="1"/>
  <c r="S246" i="1"/>
  <c r="R246" i="1"/>
  <c r="Q246" i="1"/>
  <c r="P246" i="1"/>
  <c r="O246" i="1"/>
  <c r="N246" i="1"/>
  <c r="M246" i="1"/>
  <c r="L246" i="1"/>
  <c r="K246" i="1"/>
  <c r="J246" i="1"/>
  <c r="I246" i="1"/>
  <c r="H246" i="1"/>
  <c r="G246" i="1"/>
  <c r="D246" i="1"/>
  <c r="C246" i="1"/>
  <c r="B246" i="1"/>
  <c r="AY245" i="1"/>
  <c r="AX245" i="1"/>
  <c r="AW245" i="1"/>
  <c r="AV245" i="1"/>
  <c r="AU245" i="1"/>
  <c r="AT245" i="1"/>
  <c r="AS245" i="1"/>
  <c r="AR245" i="1"/>
  <c r="AQ245" i="1"/>
  <c r="AP245" i="1"/>
  <c r="AO245" i="1"/>
  <c r="AN245" i="1"/>
  <c r="AM245" i="1"/>
  <c r="AL245" i="1"/>
  <c r="AK245" i="1"/>
  <c r="AJ245" i="1"/>
  <c r="AI245" i="1"/>
  <c r="AH245" i="1"/>
  <c r="AG245" i="1"/>
  <c r="AF245" i="1"/>
  <c r="AE245" i="1"/>
  <c r="AD245" i="1"/>
  <c r="AC245" i="1"/>
  <c r="AB245" i="1"/>
  <c r="AA245" i="1"/>
  <c r="Z245" i="1"/>
  <c r="Y245" i="1"/>
  <c r="X245" i="1"/>
  <c r="W245" i="1"/>
  <c r="V245" i="1"/>
  <c r="U245" i="1"/>
  <c r="T245" i="1"/>
  <c r="S245" i="1"/>
  <c r="R245" i="1"/>
  <c r="Q245" i="1"/>
  <c r="P245" i="1"/>
  <c r="O245" i="1"/>
  <c r="N245" i="1"/>
  <c r="M245" i="1"/>
  <c r="L245" i="1"/>
  <c r="K245" i="1"/>
  <c r="J245" i="1"/>
  <c r="I245" i="1"/>
  <c r="H245" i="1"/>
  <c r="G245" i="1"/>
  <c r="D245" i="1"/>
  <c r="C245" i="1"/>
  <c r="B245" i="1"/>
  <c r="AY244" i="1"/>
  <c r="AX244" i="1"/>
  <c r="AW244" i="1"/>
  <c r="AV244" i="1"/>
  <c r="AU244" i="1"/>
  <c r="AT244" i="1"/>
  <c r="AS244" i="1"/>
  <c r="AR244" i="1"/>
  <c r="AQ244" i="1"/>
  <c r="AP244" i="1"/>
  <c r="AO244" i="1"/>
  <c r="AN244" i="1"/>
  <c r="AM244" i="1"/>
  <c r="AL244" i="1"/>
  <c r="AK244" i="1"/>
  <c r="AJ244" i="1"/>
  <c r="AI244" i="1"/>
  <c r="AH244" i="1"/>
  <c r="AG244" i="1"/>
  <c r="AF244" i="1"/>
  <c r="AE244" i="1"/>
  <c r="AD244" i="1"/>
  <c r="AC244" i="1"/>
  <c r="AB244" i="1"/>
  <c r="AA244" i="1"/>
  <c r="Z244" i="1"/>
  <c r="Y244" i="1"/>
  <c r="X244" i="1"/>
  <c r="W244" i="1"/>
  <c r="V244" i="1"/>
  <c r="U244" i="1"/>
  <c r="T244" i="1"/>
  <c r="S244" i="1"/>
  <c r="R244" i="1"/>
  <c r="Q244" i="1"/>
  <c r="P244" i="1"/>
  <c r="O244" i="1"/>
  <c r="N244" i="1"/>
  <c r="M244" i="1"/>
  <c r="L244" i="1"/>
  <c r="K244" i="1"/>
  <c r="J244" i="1"/>
  <c r="I244" i="1"/>
  <c r="H244" i="1"/>
  <c r="G244" i="1"/>
  <c r="D244" i="1"/>
  <c r="C244" i="1"/>
  <c r="B244" i="1"/>
  <c r="AY243" i="1"/>
  <c r="AX243" i="1"/>
  <c r="AW243" i="1"/>
  <c r="AV243" i="1"/>
  <c r="AU243" i="1"/>
  <c r="AT243" i="1"/>
  <c r="AS243" i="1"/>
  <c r="AR243" i="1"/>
  <c r="AQ243" i="1"/>
  <c r="AP243" i="1"/>
  <c r="AO243" i="1"/>
  <c r="AN243" i="1"/>
  <c r="AM243" i="1"/>
  <c r="AL243" i="1"/>
  <c r="AK243" i="1"/>
  <c r="AJ243" i="1"/>
  <c r="AI243" i="1"/>
  <c r="AH243" i="1"/>
  <c r="AG243" i="1"/>
  <c r="AF243" i="1"/>
  <c r="AE243" i="1"/>
  <c r="AD243" i="1"/>
  <c r="AC243" i="1"/>
  <c r="AB243" i="1"/>
  <c r="AA243" i="1"/>
  <c r="Z243" i="1"/>
  <c r="Y243" i="1"/>
  <c r="X243" i="1"/>
  <c r="W243" i="1"/>
  <c r="V243" i="1"/>
  <c r="U243" i="1"/>
  <c r="T243" i="1"/>
  <c r="S243" i="1"/>
  <c r="R243" i="1"/>
  <c r="Q243" i="1"/>
  <c r="P243" i="1"/>
  <c r="O243" i="1"/>
  <c r="N243" i="1"/>
  <c r="M243" i="1"/>
  <c r="L243" i="1"/>
  <c r="K243" i="1"/>
  <c r="J243" i="1"/>
  <c r="I243" i="1"/>
  <c r="H243" i="1"/>
  <c r="G243" i="1"/>
  <c r="D243" i="1"/>
  <c r="C243" i="1"/>
  <c r="B243" i="1"/>
  <c r="AY242" i="1"/>
  <c r="AX242" i="1"/>
  <c r="AW242" i="1"/>
  <c r="AV242" i="1"/>
  <c r="AU242" i="1"/>
  <c r="AT242" i="1"/>
  <c r="AS242" i="1"/>
  <c r="AR242" i="1"/>
  <c r="AQ242" i="1"/>
  <c r="AP242" i="1"/>
  <c r="AO242" i="1"/>
  <c r="AN242" i="1"/>
  <c r="AM242" i="1"/>
  <c r="AL242" i="1"/>
  <c r="AK242" i="1"/>
  <c r="AJ242" i="1"/>
  <c r="AI242" i="1"/>
  <c r="AH242" i="1"/>
  <c r="AG242" i="1"/>
  <c r="AF242" i="1"/>
  <c r="AE242" i="1"/>
  <c r="AD242" i="1"/>
  <c r="AC242" i="1"/>
  <c r="AB242" i="1"/>
  <c r="AA242" i="1"/>
  <c r="Z242" i="1"/>
  <c r="Y242" i="1"/>
  <c r="X242" i="1"/>
  <c r="W242" i="1"/>
  <c r="V242" i="1"/>
  <c r="U242" i="1"/>
  <c r="T242" i="1"/>
  <c r="S242" i="1"/>
  <c r="R242" i="1"/>
  <c r="Q242" i="1"/>
  <c r="P242" i="1"/>
  <c r="O242" i="1"/>
  <c r="N242" i="1"/>
  <c r="M242" i="1"/>
  <c r="L242" i="1"/>
  <c r="K242" i="1"/>
  <c r="J242" i="1"/>
  <c r="I242" i="1"/>
  <c r="H242" i="1"/>
  <c r="G242" i="1"/>
  <c r="D242" i="1"/>
  <c r="C242" i="1"/>
  <c r="B242" i="1"/>
  <c r="AY241" i="1"/>
  <c r="AX241" i="1"/>
  <c r="AW241" i="1"/>
  <c r="AV241" i="1"/>
  <c r="AU241" i="1"/>
  <c r="AT241" i="1"/>
  <c r="AS241" i="1"/>
  <c r="AR241" i="1"/>
  <c r="AQ241" i="1"/>
  <c r="AP241" i="1"/>
  <c r="AO241" i="1"/>
  <c r="AN241" i="1"/>
  <c r="AM241" i="1"/>
  <c r="AL241" i="1"/>
  <c r="AK241" i="1"/>
  <c r="AJ241" i="1"/>
  <c r="AI241" i="1"/>
  <c r="AH241" i="1"/>
  <c r="AG241" i="1"/>
  <c r="AF241" i="1"/>
  <c r="AE241" i="1"/>
  <c r="AD241" i="1"/>
  <c r="AC241" i="1"/>
  <c r="AB241" i="1"/>
  <c r="AA241" i="1"/>
  <c r="Z241" i="1"/>
  <c r="Y241" i="1"/>
  <c r="X241" i="1"/>
  <c r="W241" i="1"/>
  <c r="V241" i="1"/>
  <c r="U241" i="1"/>
  <c r="T241" i="1"/>
  <c r="S241" i="1"/>
  <c r="R241" i="1"/>
  <c r="Q241" i="1"/>
  <c r="P241" i="1"/>
  <c r="O241" i="1"/>
  <c r="N241" i="1"/>
  <c r="M241" i="1"/>
  <c r="L241" i="1"/>
  <c r="K241" i="1"/>
  <c r="J241" i="1"/>
  <c r="I241" i="1"/>
  <c r="H241" i="1"/>
  <c r="G241" i="1"/>
  <c r="D241" i="1"/>
  <c r="C241" i="1"/>
  <c r="B241" i="1"/>
  <c r="AY240" i="1"/>
  <c r="AX240" i="1"/>
  <c r="AW240" i="1"/>
  <c r="AV240" i="1"/>
  <c r="AU240" i="1"/>
  <c r="AT240" i="1"/>
  <c r="AS240" i="1"/>
  <c r="AR240" i="1"/>
  <c r="AQ240" i="1"/>
  <c r="AP240" i="1"/>
  <c r="AO240" i="1"/>
  <c r="AN240" i="1"/>
  <c r="AM240" i="1"/>
  <c r="AL240" i="1"/>
  <c r="AK240" i="1"/>
  <c r="AJ240" i="1"/>
  <c r="AI240" i="1"/>
  <c r="AH240" i="1"/>
  <c r="AG240" i="1"/>
  <c r="AF240" i="1"/>
  <c r="AE240" i="1"/>
  <c r="AD240" i="1"/>
  <c r="AC240" i="1"/>
  <c r="AB240" i="1"/>
  <c r="AA240" i="1"/>
  <c r="Z240" i="1"/>
  <c r="Y240" i="1"/>
  <c r="X240" i="1"/>
  <c r="W240" i="1"/>
  <c r="V240" i="1"/>
  <c r="U240" i="1"/>
  <c r="T240" i="1"/>
  <c r="S240" i="1"/>
  <c r="R240" i="1"/>
  <c r="Q240" i="1"/>
  <c r="P240" i="1"/>
  <c r="O240" i="1"/>
  <c r="N240" i="1"/>
  <c r="M240" i="1"/>
  <c r="L240" i="1"/>
  <c r="K240" i="1"/>
  <c r="J240" i="1"/>
  <c r="I240" i="1"/>
  <c r="H240" i="1"/>
  <c r="G240" i="1"/>
  <c r="D240" i="1"/>
  <c r="C240" i="1"/>
  <c r="B240" i="1"/>
  <c r="AY239" i="1"/>
  <c r="AX239" i="1"/>
  <c r="AW239" i="1"/>
  <c r="AV239" i="1"/>
  <c r="AU239" i="1"/>
  <c r="AT239" i="1"/>
  <c r="AS239" i="1"/>
  <c r="AR239" i="1"/>
  <c r="AQ239" i="1"/>
  <c r="AP239" i="1"/>
  <c r="AO239" i="1"/>
  <c r="AN239" i="1"/>
  <c r="AM239" i="1"/>
  <c r="AL239" i="1"/>
  <c r="AK239" i="1"/>
  <c r="AJ239" i="1"/>
  <c r="AI239" i="1"/>
  <c r="AH239" i="1"/>
  <c r="AG239" i="1"/>
  <c r="AF239" i="1"/>
  <c r="AE239" i="1"/>
  <c r="AD239" i="1"/>
  <c r="AC239" i="1"/>
  <c r="AB239" i="1"/>
  <c r="AA239" i="1"/>
  <c r="Z239" i="1"/>
  <c r="Y239" i="1"/>
  <c r="X239" i="1"/>
  <c r="W239" i="1"/>
  <c r="V239" i="1"/>
  <c r="U239" i="1"/>
  <c r="T239" i="1"/>
  <c r="S239" i="1"/>
  <c r="R239" i="1"/>
  <c r="Q239" i="1"/>
  <c r="P239" i="1"/>
  <c r="O239" i="1"/>
  <c r="N239" i="1"/>
  <c r="M239" i="1"/>
  <c r="L239" i="1"/>
  <c r="K239" i="1"/>
  <c r="J239" i="1"/>
  <c r="I239" i="1"/>
  <c r="H239" i="1"/>
  <c r="G239" i="1"/>
  <c r="D239" i="1"/>
  <c r="C239" i="1"/>
  <c r="B239" i="1"/>
  <c r="AY238" i="1"/>
  <c r="AX238" i="1"/>
  <c r="AW238" i="1"/>
  <c r="AV238" i="1"/>
  <c r="AU238" i="1"/>
  <c r="AT238" i="1"/>
  <c r="AS238" i="1"/>
  <c r="AR238" i="1"/>
  <c r="AQ238" i="1"/>
  <c r="AP238" i="1"/>
  <c r="AO238" i="1"/>
  <c r="AN238" i="1"/>
  <c r="AM238" i="1"/>
  <c r="AL238" i="1"/>
  <c r="AK238" i="1"/>
  <c r="AJ238" i="1"/>
  <c r="AI238" i="1"/>
  <c r="AH238" i="1"/>
  <c r="AG238" i="1"/>
  <c r="AF238" i="1"/>
  <c r="AE238" i="1"/>
  <c r="AD238" i="1"/>
  <c r="AC238" i="1"/>
  <c r="AB238" i="1"/>
  <c r="AA238" i="1"/>
  <c r="Z238" i="1"/>
  <c r="Y238" i="1"/>
  <c r="X238" i="1"/>
  <c r="W238" i="1"/>
  <c r="V238" i="1"/>
  <c r="U238" i="1"/>
  <c r="T238" i="1"/>
  <c r="S238" i="1"/>
  <c r="R238" i="1"/>
  <c r="Q238" i="1"/>
  <c r="P238" i="1"/>
  <c r="O238" i="1"/>
  <c r="N238" i="1"/>
  <c r="M238" i="1"/>
  <c r="L238" i="1"/>
  <c r="K238" i="1"/>
  <c r="J238" i="1"/>
  <c r="I238" i="1"/>
  <c r="H238" i="1"/>
  <c r="G238" i="1"/>
  <c r="D238" i="1"/>
  <c r="C238" i="1"/>
  <c r="B238" i="1"/>
  <c r="AY237" i="1"/>
  <c r="AX237" i="1"/>
  <c r="AW237" i="1"/>
  <c r="AV237" i="1"/>
  <c r="AU237" i="1"/>
  <c r="AT237" i="1"/>
  <c r="AS237" i="1"/>
  <c r="AR237" i="1"/>
  <c r="AQ237" i="1"/>
  <c r="AP237" i="1"/>
  <c r="AO237" i="1"/>
  <c r="AN237" i="1"/>
  <c r="AM237" i="1"/>
  <c r="AL237" i="1"/>
  <c r="AK237" i="1"/>
  <c r="AJ237" i="1"/>
  <c r="AI237" i="1"/>
  <c r="AH237" i="1"/>
  <c r="AG237" i="1"/>
  <c r="AF237" i="1"/>
  <c r="AE237" i="1"/>
  <c r="AD237" i="1"/>
  <c r="AC237" i="1"/>
  <c r="AB237" i="1"/>
  <c r="AA237" i="1"/>
  <c r="Z237" i="1"/>
  <c r="Y237" i="1"/>
  <c r="X237" i="1"/>
  <c r="W237" i="1"/>
  <c r="V237" i="1"/>
  <c r="U237" i="1"/>
  <c r="T237" i="1"/>
  <c r="S237" i="1"/>
  <c r="R237" i="1"/>
  <c r="Q237" i="1"/>
  <c r="P237" i="1"/>
  <c r="O237" i="1"/>
  <c r="N237" i="1"/>
  <c r="M237" i="1"/>
  <c r="L237" i="1"/>
  <c r="K237" i="1"/>
  <c r="J237" i="1"/>
  <c r="I237" i="1"/>
  <c r="H237" i="1"/>
  <c r="G237" i="1"/>
  <c r="D237" i="1"/>
  <c r="C237" i="1"/>
  <c r="B237" i="1"/>
  <c r="AY236" i="1"/>
  <c r="AX236" i="1"/>
  <c r="AW236" i="1"/>
  <c r="AV236" i="1"/>
  <c r="AU236" i="1"/>
  <c r="AT236" i="1"/>
  <c r="AS236" i="1"/>
  <c r="AR236" i="1"/>
  <c r="AQ236" i="1"/>
  <c r="AP236" i="1"/>
  <c r="AO236" i="1"/>
  <c r="AN236" i="1"/>
  <c r="AM236" i="1"/>
  <c r="AL236" i="1"/>
  <c r="AK236" i="1"/>
  <c r="AJ236" i="1"/>
  <c r="AI236" i="1"/>
  <c r="AH236" i="1"/>
  <c r="AG236" i="1"/>
  <c r="AF236" i="1"/>
  <c r="AE236" i="1"/>
  <c r="AD236" i="1"/>
  <c r="AC236" i="1"/>
  <c r="AB236" i="1"/>
  <c r="AA236" i="1"/>
  <c r="Z236" i="1"/>
  <c r="Y236" i="1"/>
  <c r="X236" i="1"/>
  <c r="W236" i="1"/>
  <c r="V236" i="1"/>
  <c r="U236" i="1"/>
  <c r="T236" i="1"/>
  <c r="S236" i="1"/>
  <c r="R236" i="1"/>
  <c r="Q236" i="1"/>
  <c r="P236" i="1"/>
  <c r="O236" i="1"/>
  <c r="N236" i="1"/>
  <c r="M236" i="1"/>
  <c r="L236" i="1"/>
  <c r="K236" i="1"/>
  <c r="J236" i="1"/>
  <c r="I236" i="1"/>
  <c r="H236" i="1"/>
  <c r="G236" i="1"/>
  <c r="D236" i="1"/>
  <c r="C236" i="1"/>
  <c r="B236" i="1"/>
  <c r="AY235" i="1"/>
  <c r="AX235" i="1"/>
  <c r="AW235" i="1"/>
  <c r="AV235" i="1"/>
  <c r="AV303" i="1" s="1"/>
  <c r="AV459" i="1" s="1"/>
  <c r="AV466" i="1" s="1"/>
  <c r="AU235" i="1"/>
  <c r="AU303" i="1" s="1"/>
  <c r="AU459" i="1" s="1"/>
  <c r="AU466" i="1" s="1"/>
  <c r="AT235" i="1"/>
  <c r="AS235" i="1"/>
  <c r="AS307" i="1" s="1"/>
  <c r="AR235" i="1"/>
  <c r="AR307" i="1" s="1"/>
  <c r="AQ235" i="1"/>
  <c r="AQ305" i="1" s="1"/>
  <c r="AP235" i="1"/>
  <c r="AO235" i="1"/>
  <c r="AN235" i="1"/>
  <c r="AN304" i="1" s="1"/>
  <c r="AM235" i="1"/>
  <c r="AM304" i="1" s="1"/>
  <c r="AL235" i="1"/>
  <c r="AK235" i="1"/>
  <c r="AK307" i="1" s="1"/>
  <c r="AJ235" i="1"/>
  <c r="AJ307" i="1" s="1"/>
  <c r="AI235" i="1"/>
  <c r="AI305" i="1" s="1"/>
  <c r="AH235" i="1"/>
  <c r="AG235" i="1"/>
  <c r="AG303" i="1" s="1"/>
  <c r="AG459" i="1" s="1"/>
  <c r="AF235" i="1"/>
  <c r="AF303" i="1" s="1"/>
  <c r="AF459" i="1" s="1"/>
  <c r="AF466" i="1" s="1"/>
  <c r="AE235" i="1"/>
  <c r="AE303" i="1" s="1"/>
  <c r="AE459" i="1" s="1"/>
  <c r="AE466" i="1" s="1"/>
  <c r="AD235" i="1"/>
  <c r="AC235" i="1"/>
  <c r="AC307" i="1" s="1"/>
  <c r="AB235" i="1"/>
  <c r="AB307" i="1" s="1"/>
  <c r="AA235" i="1"/>
  <c r="AA305" i="1" s="1"/>
  <c r="Z235" i="1"/>
  <c r="Y235" i="1"/>
  <c r="Y302" i="1" s="1"/>
  <c r="X235" i="1"/>
  <c r="X304" i="1" s="1"/>
  <c r="W235" i="1"/>
  <c r="W304" i="1" s="1"/>
  <c r="V235" i="1"/>
  <c r="U235" i="1"/>
  <c r="U307" i="1" s="1"/>
  <c r="T235" i="1"/>
  <c r="S235" i="1"/>
  <c r="R235" i="1"/>
  <c r="Q235" i="1"/>
  <c r="Q303" i="1" s="1"/>
  <c r="Q459" i="1" s="1"/>
  <c r="P235" i="1"/>
  <c r="O235" i="1"/>
  <c r="O303" i="1" s="1"/>
  <c r="O459" i="1" s="1"/>
  <c r="O466" i="1" s="1"/>
  <c r="N235" i="1"/>
  <c r="M235" i="1"/>
  <c r="M307" i="1" s="1"/>
  <c r="L235" i="1"/>
  <c r="L307" i="1" s="1"/>
  <c r="K235" i="1"/>
  <c r="K305" i="1" s="1"/>
  <c r="J235" i="1"/>
  <c r="I235" i="1"/>
  <c r="I306" i="1" s="1"/>
  <c r="H235" i="1"/>
  <c r="G235" i="1"/>
  <c r="G304" i="1" s="1"/>
  <c r="D235" i="1"/>
  <c r="C235" i="1"/>
  <c r="B235" i="1"/>
  <c r="AY224" i="1"/>
  <c r="AX224" i="1"/>
  <c r="AW224" i="1"/>
  <c r="AV224" i="1"/>
  <c r="AU224" i="1"/>
  <c r="AT224" i="1"/>
  <c r="AS224" i="1"/>
  <c r="AR224" i="1"/>
  <c r="AQ224" i="1"/>
  <c r="AP224" i="1"/>
  <c r="AO224" i="1"/>
  <c r="AN224" i="1"/>
  <c r="AM224" i="1"/>
  <c r="AL224" i="1"/>
  <c r="AK224" i="1"/>
  <c r="AJ224" i="1"/>
  <c r="AI224" i="1"/>
  <c r="AH224" i="1"/>
  <c r="AG224" i="1"/>
  <c r="AF224" i="1"/>
  <c r="AE224" i="1"/>
  <c r="AD224" i="1"/>
  <c r="AC224" i="1"/>
  <c r="AB224" i="1"/>
  <c r="AA224" i="1"/>
  <c r="Z224" i="1"/>
  <c r="Y224" i="1"/>
  <c r="X224" i="1"/>
  <c r="W224" i="1"/>
  <c r="V224" i="1"/>
  <c r="U224" i="1"/>
  <c r="T224" i="1"/>
  <c r="S224" i="1"/>
  <c r="R224" i="1"/>
  <c r="Q224" i="1"/>
  <c r="O224" i="1"/>
  <c r="N224" i="1"/>
  <c r="M224" i="1"/>
  <c r="L224" i="1"/>
  <c r="K224" i="1"/>
  <c r="J224" i="1"/>
  <c r="I224" i="1"/>
  <c r="H224" i="1"/>
  <c r="G224" i="1"/>
  <c r="D224" i="1"/>
  <c r="C224" i="1"/>
  <c r="B224" i="1"/>
  <c r="AY223" i="1"/>
  <c r="AX223" i="1"/>
  <c r="AW223" i="1"/>
  <c r="AV223" i="1"/>
  <c r="AU223" i="1"/>
  <c r="AT223" i="1"/>
  <c r="AS223" i="1"/>
  <c r="AR223" i="1"/>
  <c r="AQ223" i="1"/>
  <c r="AP223" i="1"/>
  <c r="AO223" i="1"/>
  <c r="AN223" i="1"/>
  <c r="AM223" i="1"/>
  <c r="AL223" i="1"/>
  <c r="AK223" i="1"/>
  <c r="AJ223" i="1"/>
  <c r="AI223" i="1"/>
  <c r="AH223" i="1"/>
  <c r="AG223" i="1"/>
  <c r="AF223" i="1"/>
  <c r="AE223" i="1"/>
  <c r="AD223" i="1"/>
  <c r="AC223" i="1"/>
  <c r="AB223" i="1"/>
  <c r="AA223" i="1"/>
  <c r="Z223" i="1"/>
  <c r="Y223" i="1"/>
  <c r="X223" i="1"/>
  <c r="W223" i="1"/>
  <c r="V223" i="1"/>
  <c r="U223" i="1"/>
  <c r="T223" i="1"/>
  <c r="S223" i="1"/>
  <c r="R223" i="1"/>
  <c r="Q223" i="1"/>
  <c r="O223" i="1"/>
  <c r="N223" i="1"/>
  <c r="M223" i="1"/>
  <c r="L223" i="1"/>
  <c r="K223" i="1"/>
  <c r="J223" i="1"/>
  <c r="I223" i="1"/>
  <c r="H223" i="1"/>
  <c r="G223" i="1"/>
  <c r="D223" i="1"/>
  <c r="C223" i="1"/>
  <c r="B223" i="1"/>
  <c r="AY222" i="1"/>
  <c r="AX222" i="1"/>
  <c r="AW222" i="1"/>
  <c r="AV222" i="1"/>
  <c r="AU222" i="1"/>
  <c r="AT222" i="1"/>
  <c r="AS222" i="1"/>
  <c r="AR222" i="1"/>
  <c r="AQ222" i="1"/>
  <c r="AP222" i="1"/>
  <c r="AO222" i="1"/>
  <c r="AN222" i="1"/>
  <c r="AM222" i="1"/>
  <c r="AL222" i="1"/>
  <c r="AK222" i="1"/>
  <c r="AJ222" i="1"/>
  <c r="AI222" i="1"/>
  <c r="AH222" i="1"/>
  <c r="AG222" i="1"/>
  <c r="AF222" i="1"/>
  <c r="AE222" i="1"/>
  <c r="AD222" i="1"/>
  <c r="AC222" i="1"/>
  <c r="AB222" i="1"/>
  <c r="AA222" i="1"/>
  <c r="Z222" i="1"/>
  <c r="Y222" i="1"/>
  <c r="X222" i="1"/>
  <c r="W222" i="1"/>
  <c r="V222" i="1"/>
  <c r="U222" i="1"/>
  <c r="T222" i="1"/>
  <c r="S222" i="1"/>
  <c r="R222" i="1"/>
  <c r="Q222" i="1"/>
  <c r="O222" i="1"/>
  <c r="N222" i="1"/>
  <c r="M222" i="1"/>
  <c r="L222" i="1"/>
  <c r="K222" i="1"/>
  <c r="J222" i="1"/>
  <c r="I222" i="1"/>
  <c r="H222" i="1"/>
  <c r="G222" i="1"/>
  <c r="D222" i="1"/>
  <c r="C222" i="1"/>
  <c r="B222" i="1"/>
  <c r="AY221" i="1"/>
  <c r="AX221" i="1"/>
  <c r="AW221" i="1"/>
  <c r="AV221" i="1"/>
  <c r="AU221" i="1"/>
  <c r="AT221" i="1"/>
  <c r="AS221" i="1"/>
  <c r="AR221" i="1"/>
  <c r="AQ221" i="1"/>
  <c r="AP221" i="1"/>
  <c r="AO221" i="1"/>
  <c r="AN221" i="1"/>
  <c r="AM221" i="1"/>
  <c r="AL221" i="1"/>
  <c r="AK221" i="1"/>
  <c r="AJ221" i="1"/>
  <c r="AI221" i="1"/>
  <c r="AH221" i="1"/>
  <c r="AG221" i="1"/>
  <c r="AF221" i="1"/>
  <c r="AE221" i="1"/>
  <c r="AD221" i="1"/>
  <c r="AC221" i="1"/>
  <c r="AB221" i="1"/>
  <c r="AA221" i="1"/>
  <c r="Z221" i="1"/>
  <c r="Y221" i="1"/>
  <c r="X221" i="1"/>
  <c r="W221" i="1"/>
  <c r="V221" i="1"/>
  <c r="U221" i="1"/>
  <c r="T221" i="1"/>
  <c r="S221" i="1"/>
  <c r="R221" i="1"/>
  <c r="Q221" i="1"/>
  <c r="O221" i="1"/>
  <c r="N221" i="1"/>
  <c r="M221" i="1"/>
  <c r="L221" i="1"/>
  <c r="K221" i="1"/>
  <c r="J221" i="1"/>
  <c r="I221" i="1"/>
  <c r="H221" i="1"/>
  <c r="G221" i="1"/>
  <c r="D221" i="1"/>
  <c r="C221" i="1"/>
  <c r="B221" i="1"/>
  <c r="AY220" i="1"/>
  <c r="AX220" i="1"/>
  <c r="AW220" i="1"/>
  <c r="AV220" i="1"/>
  <c r="AU220" i="1"/>
  <c r="AT220" i="1"/>
  <c r="AS220" i="1"/>
  <c r="AR220" i="1"/>
  <c r="AQ220" i="1"/>
  <c r="AP220" i="1"/>
  <c r="AO220" i="1"/>
  <c r="AN220" i="1"/>
  <c r="AM220" i="1"/>
  <c r="AL220" i="1"/>
  <c r="AK220" i="1"/>
  <c r="AJ220" i="1"/>
  <c r="AI220" i="1"/>
  <c r="AH220" i="1"/>
  <c r="AG220" i="1"/>
  <c r="AF220" i="1"/>
  <c r="AE220" i="1"/>
  <c r="AD220" i="1"/>
  <c r="AC220" i="1"/>
  <c r="AB220" i="1"/>
  <c r="AA220" i="1"/>
  <c r="Z220" i="1"/>
  <c r="Y220" i="1"/>
  <c r="X220" i="1"/>
  <c r="W220" i="1"/>
  <c r="V220" i="1"/>
  <c r="U220" i="1"/>
  <c r="T220" i="1"/>
  <c r="S220" i="1"/>
  <c r="R220" i="1"/>
  <c r="Q220" i="1"/>
  <c r="O220" i="1"/>
  <c r="N220" i="1"/>
  <c r="M220" i="1"/>
  <c r="L220" i="1"/>
  <c r="K220" i="1"/>
  <c r="J220" i="1"/>
  <c r="I220" i="1"/>
  <c r="H220" i="1"/>
  <c r="G220" i="1"/>
  <c r="D220" i="1"/>
  <c r="C220" i="1"/>
  <c r="B220" i="1"/>
  <c r="AY219" i="1"/>
  <c r="AX219" i="1"/>
  <c r="AW219" i="1"/>
  <c r="AV219" i="1"/>
  <c r="AU219" i="1"/>
  <c r="AT219" i="1"/>
  <c r="AS219" i="1"/>
  <c r="AR219" i="1"/>
  <c r="AQ219" i="1"/>
  <c r="AP219" i="1"/>
  <c r="AO219" i="1"/>
  <c r="AN219" i="1"/>
  <c r="AM219" i="1"/>
  <c r="AL219" i="1"/>
  <c r="AK219" i="1"/>
  <c r="AJ219" i="1"/>
  <c r="AI219" i="1"/>
  <c r="AH219" i="1"/>
  <c r="AG219" i="1"/>
  <c r="AF219" i="1"/>
  <c r="AE219" i="1"/>
  <c r="AD219" i="1"/>
  <c r="AC219" i="1"/>
  <c r="AB219" i="1"/>
  <c r="AA219" i="1"/>
  <c r="Z219" i="1"/>
  <c r="Y219" i="1"/>
  <c r="X219" i="1"/>
  <c r="W219" i="1"/>
  <c r="V219" i="1"/>
  <c r="U219" i="1"/>
  <c r="T219" i="1"/>
  <c r="S219" i="1"/>
  <c r="R219" i="1"/>
  <c r="Q219" i="1"/>
  <c r="O219" i="1"/>
  <c r="N219" i="1"/>
  <c r="M219" i="1"/>
  <c r="L219" i="1"/>
  <c r="K219" i="1"/>
  <c r="J219" i="1"/>
  <c r="I219" i="1"/>
  <c r="H219" i="1"/>
  <c r="G219" i="1"/>
  <c r="D219" i="1"/>
  <c r="C219" i="1"/>
  <c r="B219" i="1"/>
  <c r="AY218" i="1"/>
  <c r="AX218" i="1"/>
  <c r="AW218" i="1"/>
  <c r="AV218" i="1"/>
  <c r="AU218" i="1"/>
  <c r="AT218" i="1"/>
  <c r="AS218" i="1"/>
  <c r="AR218" i="1"/>
  <c r="AQ218" i="1"/>
  <c r="AP218" i="1"/>
  <c r="AO218" i="1"/>
  <c r="AN218" i="1"/>
  <c r="AM218" i="1"/>
  <c r="AL218" i="1"/>
  <c r="AK218" i="1"/>
  <c r="AJ218" i="1"/>
  <c r="AI218" i="1"/>
  <c r="AH218" i="1"/>
  <c r="AG218" i="1"/>
  <c r="AF218" i="1"/>
  <c r="AE218" i="1"/>
  <c r="AD218" i="1"/>
  <c r="AC218" i="1"/>
  <c r="AB218" i="1"/>
  <c r="AA218" i="1"/>
  <c r="Z218" i="1"/>
  <c r="Y218" i="1"/>
  <c r="X218" i="1"/>
  <c r="W218" i="1"/>
  <c r="V218" i="1"/>
  <c r="U218" i="1"/>
  <c r="T218" i="1"/>
  <c r="S218" i="1"/>
  <c r="R218" i="1"/>
  <c r="Q218" i="1"/>
  <c r="O218" i="1"/>
  <c r="N218" i="1"/>
  <c r="M218" i="1"/>
  <c r="L218" i="1"/>
  <c r="K218" i="1"/>
  <c r="J218" i="1"/>
  <c r="I218" i="1"/>
  <c r="H218" i="1"/>
  <c r="G218" i="1"/>
  <c r="D218" i="1"/>
  <c r="C218" i="1"/>
  <c r="B218" i="1"/>
  <c r="AY217" i="1"/>
  <c r="AX217" i="1"/>
  <c r="AW217" i="1"/>
  <c r="AV217" i="1"/>
  <c r="AU217" i="1"/>
  <c r="AT217" i="1"/>
  <c r="AS217" i="1"/>
  <c r="AR217" i="1"/>
  <c r="AQ217" i="1"/>
  <c r="AP217" i="1"/>
  <c r="AO217" i="1"/>
  <c r="AN217" i="1"/>
  <c r="AM217" i="1"/>
  <c r="AL217" i="1"/>
  <c r="AK217" i="1"/>
  <c r="AJ217" i="1"/>
  <c r="AI217" i="1"/>
  <c r="AH217" i="1"/>
  <c r="AG217" i="1"/>
  <c r="AF217" i="1"/>
  <c r="AE217" i="1"/>
  <c r="AD217" i="1"/>
  <c r="AC217" i="1"/>
  <c r="AB217" i="1"/>
  <c r="AA217" i="1"/>
  <c r="Z217" i="1"/>
  <c r="Y217" i="1"/>
  <c r="X217" i="1"/>
  <c r="W217" i="1"/>
  <c r="V217" i="1"/>
  <c r="U217" i="1"/>
  <c r="T217" i="1"/>
  <c r="S217" i="1"/>
  <c r="R217" i="1"/>
  <c r="Q217" i="1"/>
  <c r="O217" i="1"/>
  <c r="N217" i="1"/>
  <c r="M217" i="1"/>
  <c r="L217" i="1"/>
  <c r="K217" i="1"/>
  <c r="J217" i="1"/>
  <c r="I217" i="1"/>
  <c r="H217" i="1"/>
  <c r="G217" i="1"/>
  <c r="D217" i="1"/>
  <c r="C217" i="1"/>
  <c r="B217" i="1"/>
  <c r="AY216" i="1"/>
  <c r="AX216" i="1"/>
  <c r="AW216" i="1"/>
  <c r="AV216" i="1"/>
  <c r="AU216" i="1"/>
  <c r="AT216" i="1"/>
  <c r="AS216" i="1"/>
  <c r="AR216" i="1"/>
  <c r="AQ216" i="1"/>
  <c r="AP216" i="1"/>
  <c r="AO216" i="1"/>
  <c r="AN216" i="1"/>
  <c r="AM216" i="1"/>
  <c r="AL216" i="1"/>
  <c r="AK216" i="1"/>
  <c r="AJ216" i="1"/>
  <c r="AI216" i="1"/>
  <c r="AH216" i="1"/>
  <c r="AG216" i="1"/>
  <c r="AF216" i="1"/>
  <c r="AE216" i="1"/>
  <c r="AD216" i="1"/>
  <c r="AC216" i="1"/>
  <c r="AB216" i="1"/>
  <c r="AA216" i="1"/>
  <c r="Z216" i="1"/>
  <c r="Y216" i="1"/>
  <c r="X216" i="1"/>
  <c r="W216" i="1"/>
  <c r="V216" i="1"/>
  <c r="U216" i="1"/>
  <c r="T216" i="1"/>
  <c r="S216" i="1"/>
  <c r="R216" i="1"/>
  <c r="Q216" i="1"/>
  <c r="O216" i="1"/>
  <c r="N216" i="1"/>
  <c r="M216" i="1"/>
  <c r="L216" i="1"/>
  <c r="K216" i="1"/>
  <c r="J216" i="1"/>
  <c r="I216" i="1"/>
  <c r="H216" i="1"/>
  <c r="G216" i="1"/>
  <c r="D216" i="1"/>
  <c r="C216" i="1"/>
  <c r="B216" i="1"/>
  <c r="AY215" i="1"/>
  <c r="AX215" i="1"/>
  <c r="AW215" i="1"/>
  <c r="AV215" i="1"/>
  <c r="AU215" i="1"/>
  <c r="AT215" i="1"/>
  <c r="AS215" i="1"/>
  <c r="AR215" i="1"/>
  <c r="AQ215" i="1"/>
  <c r="AP215" i="1"/>
  <c r="AO215" i="1"/>
  <c r="AN215" i="1"/>
  <c r="AM215" i="1"/>
  <c r="AL215" i="1"/>
  <c r="AK215" i="1"/>
  <c r="AJ215" i="1"/>
  <c r="AI215" i="1"/>
  <c r="AH215" i="1"/>
  <c r="AG215" i="1"/>
  <c r="AF215" i="1"/>
  <c r="AE215" i="1"/>
  <c r="AD215" i="1"/>
  <c r="AC215" i="1"/>
  <c r="AB215" i="1"/>
  <c r="AA215" i="1"/>
  <c r="Z215" i="1"/>
  <c r="Y215" i="1"/>
  <c r="X215" i="1"/>
  <c r="W215" i="1"/>
  <c r="V215" i="1"/>
  <c r="U215" i="1"/>
  <c r="T215" i="1"/>
  <c r="S215" i="1"/>
  <c r="R215" i="1"/>
  <c r="Q215" i="1"/>
  <c r="O215" i="1"/>
  <c r="N215" i="1"/>
  <c r="M215" i="1"/>
  <c r="L215" i="1"/>
  <c r="K215" i="1"/>
  <c r="J215" i="1"/>
  <c r="I215" i="1"/>
  <c r="H215" i="1"/>
  <c r="G215" i="1"/>
  <c r="D215" i="1"/>
  <c r="C215" i="1"/>
  <c r="B215" i="1"/>
  <c r="AY214" i="1"/>
  <c r="AX214" i="1"/>
  <c r="AW214" i="1"/>
  <c r="AV214" i="1"/>
  <c r="AU214" i="1"/>
  <c r="AT214" i="1"/>
  <c r="AS214" i="1"/>
  <c r="AR214" i="1"/>
  <c r="AQ214" i="1"/>
  <c r="AP214" i="1"/>
  <c r="AO214" i="1"/>
  <c r="AN214" i="1"/>
  <c r="AM214" i="1"/>
  <c r="AL214" i="1"/>
  <c r="AK214" i="1"/>
  <c r="AJ214" i="1"/>
  <c r="AI214" i="1"/>
  <c r="AH214" i="1"/>
  <c r="AG214" i="1"/>
  <c r="AF214" i="1"/>
  <c r="AE214" i="1"/>
  <c r="AD214" i="1"/>
  <c r="AC214" i="1"/>
  <c r="AB214" i="1"/>
  <c r="AA214" i="1"/>
  <c r="Z214" i="1"/>
  <c r="Y214" i="1"/>
  <c r="X214" i="1"/>
  <c r="W214" i="1"/>
  <c r="V214" i="1"/>
  <c r="U214" i="1"/>
  <c r="T214" i="1"/>
  <c r="S214" i="1"/>
  <c r="R214" i="1"/>
  <c r="Q214" i="1"/>
  <c r="O214" i="1"/>
  <c r="N214" i="1"/>
  <c r="M214" i="1"/>
  <c r="L214" i="1"/>
  <c r="K214" i="1"/>
  <c r="J214" i="1"/>
  <c r="I214" i="1"/>
  <c r="H214" i="1"/>
  <c r="G214" i="1"/>
  <c r="D214" i="1"/>
  <c r="C214" i="1"/>
  <c r="B214" i="1"/>
  <c r="AY213" i="1"/>
  <c r="AX213" i="1"/>
  <c r="AW213" i="1"/>
  <c r="AV213" i="1"/>
  <c r="AU213" i="1"/>
  <c r="AT213" i="1"/>
  <c r="AS213" i="1"/>
  <c r="AR213" i="1"/>
  <c r="AQ213" i="1"/>
  <c r="AP213" i="1"/>
  <c r="AO213" i="1"/>
  <c r="AN213" i="1"/>
  <c r="AM213" i="1"/>
  <c r="AL213" i="1"/>
  <c r="AK213" i="1"/>
  <c r="AJ213" i="1"/>
  <c r="AI213" i="1"/>
  <c r="AH213" i="1"/>
  <c r="AG213" i="1"/>
  <c r="AF213" i="1"/>
  <c r="AE213" i="1"/>
  <c r="AD213" i="1"/>
  <c r="AC213" i="1"/>
  <c r="AB213" i="1"/>
  <c r="AA213" i="1"/>
  <c r="Z213" i="1"/>
  <c r="Y213" i="1"/>
  <c r="X213" i="1"/>
  <c r="W213" i="1"/>
  <c r="V213" i="1"/>
  <c r="U213" i="1"/>
  <c r="T213" i="1"/>
  <c r="S213" i="1"/>
  <c r="R213" i="1"/>
  <c r="Q213" i="1"/>
  <c r="O213" i="1"/>
  <c r="N213" i="1"/>
  <c r="M213" i="1"/>
  <c r="L213" i="1"/>
  <c r="K213" i="1"/>
  <c r="J213" i="1"/>
  <c r="I213" i="1"/>
  <c r="H213" i="1"/>
  <c r="G213" i="1"/>
  <c r="D213" i="1"/>
  <c r="C213" i="1"/>
  <c r="B213" i="1"/>
  <c r="AY212" i="1"/>
  <c r="AX212" i="1"/>
  <c r="AW212" i="1"/>
  <c r="AV212" i="1"/>
  <c r="AU212" i="1"/>
  <c r="AT212" i="1"/>
  <c r="AS212" i="1"/>
  <c r="AR212" i="1"/>
  <c r="AQ212" i="1"/>
  <c r="AP212" i="1"/>
  <c r="AO212" i="1"/>
  <c r="AN212" i="1"/>
  <c r="AM212" i="1"/>
  <c r="AL212" i="1"/>
  <c r="AK212" i="1"/>
  <c r="AJ212" i="1"/>
  <c r="AI212" i="1"/>
  <c r="AH212" i="1"/>
  <c r="AG212" i="1"/>
  <c r="AF212" i="1"/>
  <c r="AE212" i="1"/>
  <c r="AD212" i="1"/>
  <c r="AC212" i="1"/>
  <c r="AB212" i="1"/>
  <c r="AA212" i="1"/>
  <c r="Z212" i="1"/>
  <c r="Y212" i="1"/>
  <c r="X212" i="1"/>
  <c r="W212" i="1"/>
  <c r="V212" i="1"/>
  <c r="U212" i="1"/>
  <c r="T212" i="1"/>
  <c r="S212" i="1"/>
  <c r="R212" i="1"/>
  <c r="Q212" i="1"/>
  <c r="O212" i="1"/>
  <c r="N212" i="1"/>
  <c r="M212" i="1"/>
  <c r="L212" i="1"/>
  <c r="K212" i="1"/>
  <c r="J212" i="1"/>
  <c r="I212" i="1"/>
  <c r="H212" i="1"/>
  <c r="G212" i="1"/>
  <c r="D212" i="1"/>
  <c r="C212" i="1"/>
  <c r="B212" i="1"/>
  <c r="AY211" i="1"/>
  <c r="AX211" i="1"/>
  <c r="AW211" i="1"/>
  <c r="AV211" i="1"/>
  <c r="AU211" i="1"/>
  <c r="AT211" i="1"/>
  <c r="AS211" i="1"/>
  <c r="AR211" i="1"/>
  <c r="AQ211" i="1"/>
  <c r="AP211" i="1"/>
  <c r="AO211" i="1"/>
  <c r="AN211" i="1"/>
  <c r="AM211" i="1"/>
  <c r="AL211" i="1"/>
  <c r="AK211" i="1"/>
  <c r="AJ211" i="1"/>
  <c r="AI211" i="1"/>
  <c r="AH211" i="1"/>
  <c r="AG211" i="1"/>
  <c r="AF211" i="1"/>
  <c r="AE211" i="1"/>
  <c r="AD211" i="1"/>
  <c r="AC211" i="1"/>
  <c r="AB211" i="1"/>
  <c r="AA211" i="1"/>
  <c r="Z211" i="1"/>
  <c r="Y211" i="1"/>
  <c r="X211" i="1"/>
  <c r="W211" i="1"/>
  <c r="V211" i="1"/>
  <c r="U211" i="1"/>
  <c r="T211" i="1"/>
  <c r="S211" i="1"/>
  <c r="R211" i="1"/>
  <c r="Q211" i="1"/>
  <c r="O211" i="1"/>
  <c r="N211" i="1"/>
  <c r="M211" i="1"/>
  <c r="L211" i="1"/>
  <c r="K211" i="1"/>
  <c r="J211" i="1"/>
  <c r="I211" i="1"/>
  <c r="H211" i="1"/>
  <c r="G211" i="1"/>
  <c r="D211" i="1"/>
  <c r="C211" i="1"/>
  <c r="B211" i="1"/>
  <c r="AY210" i="1"/>
  <c r="AX210" i="1"/>
  <c r="AW210" i="1"/>
  <c r="AV210" i="1"/>
  <c r="AU210" i="1"/>
  <c r="AT210" i="1"/>
  <c r="AS210" i="1"/>
  <c r="AR210" i="1"/>
  <c r="AQ210" i="1"/>
  <c r="AP210" i="1"/>
  <c r="AO210" i="1"/>
  <c r="AN210" i="1"/>
  <c r="AM210" i="1"/>
  <c r="AL210" i="1"/>
  <c r="AK210" i="1"/>
  <c r="AJ210" i="1"/>
  <c r="AI210" i="1"/>
  <c r="AH210" i="1"/>
  <c r="AG210" i="1"/>
  <c r="AF210" i="1"/>
  <c r="AE210" i="1"/>
  <c r="AD210" i="1"/>
  <c r="AC210" i="1"/>
  <c r="AB210" i="1"/>
  <c r="AA210" i="1"/>
  <c r="Z210" i="1"/>
  <c r="Y210" i="1"/>
  <c r="X210" i="1"/>
  <c r="W210" i="1"/>
  <c r="V210" i="1"/>
  <c r="U210" i="1"/>
  <c r="T210" i="1"/>
  <c r="S210" i="1"/>
  <c r="R210" i="1"/>
  <c r="Q210" i="1"/>
  <c r="O210" i="1"/>
  <c r="N210" i="1"/>
  <c r="M210" i="1"/>
  <c r="L210" i="1"/>
  <c r="K210" i="1"/>
  <c r="J210" i="1"/>
  <c r="I210" i="1"/>
  <c r="H210" i="1"/>
  <c r="G210" i="1"/>
  <c r="D210" i="1"/>
  <c r="C210" i="1"/>
  <c r="B210" i="1"/>
  <c r="AY209" i="1"/>
  <c r="AX209" i="1"/>
  <c r="AW209" i="1"/>
  <c r="AV209" i="1"/>
  <c r="AU209" i="1"/>
  <c r="AT209" i="1"/>
  <c r="AS209" i="1"/>
  <c r="AR209" i="1"/>
  <c r="AQ209" i="1"/>
  <c r="AP209" i="1"/>
  <c r="AO209" i="1"/>
  <c r="AN209" i="1"/>
  <c r="AM209" i="1"/>
  <c r="AL209" i="1"/>
  <c r="AK209" i="1"/>
  <c r="AJ209" i="1"/>
  <c r="AI209" i="1"/>
  <c r="AH209" i="1"/>
  <c r="AG209" i="1"/>
  <c r="AF209" i="1"/>
  <c r="AE209" i="1"/>
  <c r="AD209" i="1"/>
  <c r="AC209" i="1"/>
  <c r="AB209" i="1"/>
  <c r="AA209" i="1"/>
  <c r="Z209" i="1"/>
  <c r="Y209" i="1"/>
  <c r="X209" i="1"/>
  <c r="W209" i="1"/>
  <c r="V209" i="1"/>
  <c r="U209" i="1"/>
  <c r="T209" i="1"/>
  <c r="S209" i="1"/>
  <c r="R209" i="1"/>
  <c r="Q209" i="1"/>
  <c r="O209" i="1"/>
  <c r="N209" i="1"/>
  <c r="M209" i="1"/>
  <c r="L209" i="1"/>
  <c r="K209" i="1"/>
  <c r="J209" i="1"/>
  <c r="I209" i="1"/>
  <c r="H209" i="1"/>
  <c r="G209" i="1"/>
  <c r="D209" i="1"/>
  <c r="C209" i="1"/>
  <c r="B209" i="1"/>
  <c r="AY208" i="1"/>
  <c r="AX208" i="1"/>
  <c r="AW208" i="1"/>
  <c r="AV208" i="1"/>
  <c r="AU208" i="1"/>
  <c r="AT208" i="1"/>
  <c r="AS208" i="1"/>
  <c r="AR208" i="1"/>
  <c r="AQ208" i="1"/>
  <c r="AP208" i="1"/>
  <c r="AO208" i="1"/>
  <c r="AN208" i="1"/>
  <c r="AM208" i="1"/>
  <c r="AL208" i="1"/>
  <c r="AK208" i="1"/>
  <c r="AJ208" i="1"/>
  <c r="AI208" i="1"/>
  <c r="AH208" i="1"/>
  <c r="AG208" i="1"/>
  <c r="AF208" i="1"/>
  <c r="AE208" i="1"/>
  <c r="AD208" i="1"/>
  <c r="AC208" i="1"/>
  <c r="AB208" i="1"/>
  <c r="AA208" i="1"/>
  <c r="Z208" i="1"/>
  <c r="Y208" i="1"/>
  <c r="X208" i="1"/>
  <c r="W208" i="1"/>
  <c r="V208" i="1"/>
  <c r="U208" i="1"/>
  <c r="T208" i="1"/>
  <c r="S208" i="1"/>
  <c r="R208" i="1"/>
  <c r="Q208" i="1"/>
  <c r="O208" i="1"/>
  <c r="N208" i="1"/>
  <c r="M208" i="1"/>
  <c r="L208" i="1"/>
  <c r="K208" i="1"/>
  <c r="J208" i="1"/>
  <c r="I208" i="1"/>
  <c r="H208" i="1"/>
  <c r="G208" i="1"/>
  <c r="D208" i="1"/>
  <c r="C208" i="1"/>
  <c r="B208" i="1"/>
  <c r="AY207" i="1"/>
  <c r="AX207" i="1"/>
  <c r="AW207" i="1"/>
  <c r="AV207" i="1"/>
  <c r="AU207" i="1"/>
  <c r="AT207" i="1"/>
  <c r="AS207" i="1"/>
  <c r="AR207" i="1"/>
  <c r="AQ207" i="1"/>
  <c r="AP207" i="1"/>
  <c r="AO207" i="1"/>
  <c r="AN207" i="1"/>
  <c r="AM207" i="1"/>
  <c r="AL207" i="1"/>
  <c r="AK207" i="1"/>
  <c r="AJ207" i="1"/>
  <c r="AI207" i="1"/>
  <c r="AH207" i="1"/>
  <c r="AG207" i="1"/>
  <c r="AF207" i="1"/>
  <c r="AE207" i="1"/>
  <c r="AD207" i="1"/>
  <c r="AC207" i="1"/>
  <c r="AB207" i="1"/>
  <c r="AA207" i="1"/>
  <c r="Z207" i="1"/>
  <c r="Y207" i="1"/>
  <c r="X207" i="1"/>
  <c r="W207" i="1"/>
  <c r="V207" i="1"/>
  <c r="U207" i="1"/>
  <c r="T207" i="1"/>
  <c r="S207" i="1"/>
  <c r="R207" i="1"/>
  <c r="Q207" i="1"/>
  <c r="O207" i="1"/>
  <c r="N207" i="1"/>
  <c r="M207" i="1"/>
  <c r="L207" i="1"/>
  <c r="K207" i="1"/>
  <c r="J207" i="1"/>
  <c r="I207" i="1"/>
  <c r="H207" i="1"/>
  <c r="G207" i="1"/>
  <c r="D207" i="1"/>
  <c r="C207" i="1"/>
  <c r="B207" i="1"/>
  <c r="AY206" i="1"/>
  <c r="AX206" i="1"/>
  <c r="AW206" i="1"/>
  <c r="AV206" i="1"/>
  <c r="AU206" i="1"/>
  <c r="AT206" i="1"/>
  <c r="AS206" i="1"/>
  <c r="AR206" i="1"/>
  <c r="AQ206" i="1"/>
  <c r="AP206" i="1"/>
  <c r="AO206" i="1"/>
  <c r="AN206" i="1"/>
  <c r="AM206" i="1"/>
  <c r="AL206" i="1"/>
  <c r="AK206" i="1"/>
  <c r="AJ206" i="1"/>
  <c r="AI206" i="1"/>
  <c r="AH206" i="1"/>
  <c r="AG206" i="1"/>
  <c r="AF206" i="1"/>
  <c r="AE206" i="1"/>
  <c r="AD206" i="1"/>
  <c r="AC206" i="1"/>
  <c r="AB206" i="1"/>
  <c r="AA206" i="1"/>
  <c r="Z206" i="1"/>
  <c r="Y206" i="1"/>
  <c r="X206" i="1"/>
  <c r="W206" i="1"/>
  <c r="V206" i="1"/>
  <c r="U206" i="1"/>
  <c r="T206" i="1"/>
  <c r="S206" i="1"/>
  <c r="R206" i="1"/>
  <c r="Q206" i="1"/>
  <c r="P227" i="1"/>
  <c r="O206" i="1"/>
  <c r="N206" i="1"/>
  <c r="M206" i="1"/>
  <c r="L206" i="1"/>
  <c r="K206" i="1"/>
  <c r="J206" i="1"/>
  <c r="I206" i="1"/>
  <c r="H206" i="1"/>
  <c r="G206" i="1"/>
  <c r="D206" i="1"/>
  <c r="C206" i="1"/>
  <c r="B206" i="1"/>
  <c r="AY195" i="1"/>
  <c r="AX195" i="1"/>
  <c r="AW195" i="1"/>
  <c r="AV195" i="1"/>
  <c r="AU195" i="1"/>
  <c r="AT195" i="1"/>
  <c r="AS195" i="1"/>
  <c r="AR195" i="1"/>
  <c r="AQ195" i="1"/>
  <c r="AP195" i="1"/>
  <c r="AO195" i="1"/>
  <c r="AN195" i="1"/>
  <c r="AM195" i="1"/>
  <c r="AL195" i="1"/>
  <c r="AK195" i="1"/>
  <c r="AJ195" i="1"/>
  <c r="AI195" i="1"/>
  <c r="AH195" i="1"/>
  <c r="AG195" i="1"/>
  <c r="AF195" i="1"/>
  <c r="AE195" i="1"/>
  <c r="AD195" i="1"/>
  <c r="AC195" i="1"/>
  <c r="AB195" i="1"/>
  <c r="AA195" i="1"/>
  <c r="Z195" i="1"/>
  <c r="Y195" i="1"/>
  <c r="X195" i="1"/>
  <c r="W195" i="1"/>
  <c r="V195" i="1"/>
  <c r="U195" i="1"/>
  <c r="T195" i="1"/>
  <c r="S195" i="1"/>
  <c r="R195" i="1"/>
  <c r="Q195" i="1"/>
  <c r="O195" i="1"/>
  <c r="N195" i="1"/>
  <c r="M195" i="1"/>
  <c r="L195" i="1"/>
  <c r="K195" i="1"/>
  <c r="J195" i="1"/>
  <c r="I195" i="1"/>
  <c r="H195" i="1"/>
  <c r="G195" i="1"/>
  <c r="D195" i="1"/>
  <c r="C195" i="1"/>
  <c r="B195" i="1"/>
  <c r="AY194" i="1"/>
  <c r="AX194" i="1"/>
  <c r="AW194" i="1"/>
  <c r="AV194" i="1"/>
  <c r="AU194" i="1"/>
  <c r="AT194" i="1"/>
  <c r="AS194" i="1"/>
  <c r="AR194" i="1"/>
  <c r="AQ194" i="1"/>
  <c r="AP194" i="1"/>
  <c r="AO194" i="1"/>
  <c r="AN194" i="1"/>
  <c r="AM194" i="1"/>
  <c r="AL194" i="1"/>
  <c r="AK194" i="1"/>
  <c r="AJ194" i="1"/>
  <c r="AI194" i="1"/>
  <c r="AH194" i="1"/>
  <c r="AG194" i="1"/>
  <c r="AF194" i="1"/>
  <c r="AE194" i="1"/>
  <c r="AD194" i="1"/>
  <c r="AC194" i="1"/>
  <c r="AB194" i="1"/>
  <c r="AA194" i="1"/>
  <c r="Z194" i="1"/>
  <c r="Y194" i="1"/>
  <c r="X194" i="1"/>
  <c r="W194" i="1"/>
  <c r="V194" i="1"/>
  <c r="U194" i="1"/>
  <c r="T194" i="1"/>
  <c r="S194" i="1"/>
  <c r="R194" i="1"/>
  <c r="Q194" i="1"/>
  <c r="O194" i="1"/>
  <c r="N194" i="1"/>
  <c r="M194" i="1"/>
  <c r="L194" i="1"/>
  <c r="K194" i="1"/>
  <c r="J194" i="1"/>
  <c r="I194" i="1"/>
  <c r="H194" i="1"/>
  <c r="G194" i="1"/>
  <c r="D194" i="1"/>
  <c r="C194" i="1"/>
  <c r="B194" i="1"/>
  <c r="AY193" i="1"/>
  <c r="AX193" i="1"/>
  <c r="AW193" i="1"/>
  <c r="AV193" i="1"/>
  <c r="AU193" i="1"/>
  <c r="AT193" i="1"/>
  <c r="AS193" i="1"/>
  <c r="AR193" i="1"/>
  <c r="AQ193" i="1"/>
  <c r="AP193" i="1"/>
  <c r="AO193" i="1"/>
  <c r="AN193" i="1"/>
  <c r="AM193" i="1"/>
  <c r="AL193" i="1"/>
  <c r="AK193" i="1"/>
  <c r="AJ193" i="1"/>
  <c r="AI193" i="1"/>
  <c r="AH193" i="1"/>
  <c r="AG193" i="1"/>
  <c r="AF193" i="1"/>
  <c r="AE193" i="1"/>
  <c r="AD193" i="1"/>
  <c r="AC193" i="1"/>
  <c r="AB193" i="1"/>
  <c r="AA193" i="1"/>
  <c r="Z193" i="1"/>
  <c r="Y193" i="1"/>
  <c r="X193" i="1"/>
  <c r="W193" i="1"/>
  <c r="V193" i="1"/>
  <c r="U193" i="1"/>
  <c r="T193" i="1"/>
  <c r="S193" i="1"/>
  <c r="R193" i="1"/>
  <c r="Q193" i="1"/>
  <c r="O193" i="1"/>
  <c r="N193" i="1"/>
  <c r="M193" i="1"/>
  <c r="L193" i="1"/>
  <c r="K193" i="1"/>
  <c r="J193" i="1"/>
  <c r="I193" i="1"/>
  <c r="H193" i="1"/>
  <c r="G193" i="1"/>
  <c r="D193" i="1"/>
  <c r="C193" i="1"/>
  <c r="B193" i="1"/>
  <c r="AY192" i="1"/>
  <c r="AX192" i="1"/>
  <c r="AW192" i="1"/>
  <c r="AV192" i="1"/>
  <c r="AU192" i="1"/>
  <c r="AT192" i="1"/>
  <c r="AS192" i="1"/>
  <c r="AR192" i="1"/>
  <c r="AQ192" i="1"/>
  <c r="AP192" i="1"/>
  <c r="AO192" i="1"/>
  <c r="AN192" i="1"/>
  <c r="AM192" i="1"/>
  <c r="AL192" i="1"/>
  <c r="AK192" i="1"/>
  <c r="AJ192" i="1"/>
  <c r="AI192" i="1"/>
  <c r="AH192" i="1"/>
  <c r="AG192" i="1"/>
  <c r="AF192" i="1"/>
  <c r="AE192" i="1"/>
  <c r="AD192" i="1"/>
  <c r="AC192" i="1"/>
  <c r="AB192" i="1"/>
  <c r="AA192" i="1"/>
  <c r="Z192" i="1"/>
  <c r="Y192" i="1"/>
  <c r="X192" i="1"/>
  <c r="W192" i="1"/>
  <c r="V192" i="1"/>
  <c r="U192" i="1"/>
  <c r="T192" i="1"/>
  <c r="S192" i="1"/>
  <c r="R192" i="1"/>
  <c r="Q192" i="1"/>
  <c r="O192" i="1"/>
  <c r="N192" i="1"/>
  <c r="M192" i="1"/>
  <c r="L192" i="1"/>
  <c r="K192" i="1"/>
  <c r="J192" i="1"/>
  <c r="I192" i="1"/>
  <c r="H192" i="1"/>
  <c r="G192" i="1"/>
  <c r="D192" i="1"/>
  <c r="C192" i="1"/>
  <c r="B192" i="1"/>
  <c r="AY191" i="1"/>
  <c r="AX191" i="1"/>
  <c r="AW191" i="1"/>
  <c r="AV191" i="1"/>
  <c r="AU191" i="1"/>
  <c r="AT191" i="1"/>
  <c r="AS191" i="1"/>
  <c r="AR191" i="1"/>
  <c r="AQ191" i="1"/>
  <c r="AP191" i="1"/>
  <c r="AO191" i="1"/>
  <c r="AN191" i="1"/>
  <c r="AM191" i="1"/>
  <c r="AL191" i="1"/>
  <c r="AK191" i="1"/>
  <c r="AJ191" i="1"/>
  <c r="AI191" i="1"/>
  <c r="AH191" i="1"/>
  <c r="AG191" i="1"/>
  <c r="AF191" i="1"/>
  <c r="AE191" i="1"/>
  <c r="AD191" i="1"/>
  <c r="AC191" i="1"/>
  <c r="AB191" i="1"/>
  <c r="AA191" i="1"/>
  <c r="Z191" i="1"/>
  <c r="Y191" i="1"/>
  <c r="X191" i="1"/>
  <c r="W191" i="1"/>
  <c r="V191" i="1"/>
  <c r="U191" i="1"/>
  <c r="T191" i="1"/>
  <c r="S191" i="1"/>
  <c r="R191" i="1"/>
  <c r="Q191" i="1"/>
  <c r="O191" i="1"/>
  <c r="N191" i="1"/>
  <c r="M191" i="1"/>
  <c r="L191" i="1"/>
  <c r="K191" i="1"/>
  <c r="J191" i="1"/>
  <c r="I191" i="1"/>
  <c r="H191" i="1"/>
  <c r="G191" i="1"/>
  <c r="D191" i="1"/>
  <c r="C191" i="1"/>
  <c r="B191" i="1"/>
  <c r="AY190" i="1"/>
  <c r="AX190" i="1"/>
  <c r="AW190" i="1"/>
  <c r="AV190" i="1"/>
  <c r="AU190" i="1"/>
  <c r="AT190" i="1"/>
  <c r="AS190" i="1"/>
  <c r="AR190" i="1"/>
  <c r="AQ190" i="1"/>
  <c r="AP190" i="1"/>
  <c r="AO190" i="1"/>
  <c r="AN190" i="1"/>
  <c r="AM190" i="1"/>
  <c r="AL190" i="1"/>
  <c r="AK190" i="1"/>
  <c r="AJ190" i="1"/>
  <c r="AI190" i="1"/>
  <c r="AH190" i="1"/>
  <c r="AG190" i="1"/>
  <c r="AF190" i="1"/>
  <c r="AE190" i="1"/>
  <c r="AD190" i="1"/>
  <c r="AC190" i="1"/>
  <c r="AB190" i="1"/>
  <c r="AA190" i="1"/>
  <c r="Z190" i="1"/>
  <c r="Y190" i="1"/>
  <c r="X190" i="1"/>
  <c r="W190" i="1"/>
  <c r="V190" i="1"/>
  <c r="U190" i="1"/>
  <c r="T190" i="1"/>
  <c r="S190" i="1"/>
  <c r="R190" i="1"/>
  <c r="Q190" i="1"/>
  <c r="O190" i="1"/>
  <c r="N190" i="1"/>
  <c r="M190" i="1"/>
  <c r="L190" i="1"/>
  <c r="K190" i="1"/>
  <c r="J190" i="1"/>
  <c r="I190" i="1"/>
  <c r="H190" i="1"/>
  <c r="G190" i="1"/>
  <c r="D190" i="1"/>
  <c r="C190" i="1"/>
  <c r="B190" i="1"/>
  <c r="AY189" i="1"/>
  <c r="AX189" i="1"/>
  <c r="AW189" i="1"/>
  <c r="AV189" i="1"/>
  <c r="AU189" i="1"/>
  <c r="AT189" i="1"/>
  <c r="AS189" i="1"/>
  <c r="AR189" i="1"/>
  <c r="AQ189" i="1"/>
  <c r="AP189" i="1"/>
  <c r="AO189" i="1"/>
  <c r="AN189" i="1"/>
  <c r="AM189" i="1"/>
  <c r="AL189" i="1"/>
  <c r="AK189" i="1"/>
  <c r="AJ189" i="1"/>
  <c r="AI189" i="1"/>
  <c r="AH189" i="1"/>
  <c r="AG189" i="1"/>
  <c r="AF189" i="1"/>
  <c r="AE189" i="1"/>
  <c r="AD189" i="1"/>
  <c r="AC189" i="1"/>
  <c r="AB189" i="1"/>
  <c r="AA189" i="1"/>
  <c r="Z189" i="1"/>
  <c r="Y189" i="1"/>
  <c r="X189" i="1"/>
  <c r="W189" i="1"/>
  <c r="V189" i="1"/>
  <c r="U189" i="1"/>
  <c r="T189" i="1"/>
  <c r="S189" i="1"/>
  <c r="R189" i="1"/>
  <c r="Q189" i="1"/>
  <c r="O189" i="1"/>
  <c r="N189" i="1"/>
  <c r="M189" i="1"/>
  <c r="L189" i="1"/>
  <c r="K189" i="1"/>
  <c r="J189" i="1"/>
  <c r="I189" i="1"/>
  <c r="H189" i="1"/>
  <c r="G189" i="1"/>
  <c r="D189" i="1"/>
  <c r="C189" i="1"/>
  <c r="B189" i="1"/>
  <c r="AY188" i="1"/>
  <c r="AX188" i="1"/>
  <c r="AW188" i="1"/>
  <c r="AV188" i="1"/>
  <c r="AU188" i="1"/>
  <c r="AT188" i="1"/>
  <c r="AS188" i="1"/>
  <c r="AR188" i="1"/>
  <c r="AQ188" i="1"/>
  <c r="AP188" i="1"/>
  <c r="AO188" i="1"/>
  <c r="AN188" i="1"/>
  <c r="AM188" i="1"/>
  <c r="AL188" i="1"/>
  <c r="AK188" i="1"/>
  <c r="AJ188" i="1"/>
  <c r="AI188" i="1"/>
  <c r="AH188" i="1"/>
  <c r="AG188" i="1"/>
  <c r="AF188" i="1"/>
  <c r="AE188" i="1"/>
  <c r="AD188" i="1"/>
  <c r="AC188" i="1"/>
  <c r="AB188" i="1"/>
  <c r="AA188" i="1"/>
  <c r="Z188" i="1"/>
  <c r="Y188" i="1"/>
  <c r="X188" i="1"/>
  <c r="W188" i="1"/>
  <c r="V188" i="1"/>
  <c r="U188" i="1"/>
  <c r="T188" i="1"/>
  <c r="S188" i="1"/>
  <c r="R188" i="1"/>
  <c r="Q188" i="1"/>
  <c r="O188" i="1"/>
  <c r="N188" i="1"/>
  <c r="M188" i="1"/>
  <c r="L188" i="1"/>
  <c r="K188" i="1"/>
  <c r="J188" i="1"/>
  <c r="I188" i="1"/>
  <c r="H188" i="1"/>
  <c r="G188" i="1"/>
  <c r="D188" i="1"/>
  <c r="C188" i="1"/>
  <c r="B188" i="1"/>
  <c r="AY187" i="1"/>
  <c r="AX187" i="1"/>
  <c r="AW187" i="1"/>
  <c r="AV187" i="1"/>
  <c r="AU187" i="1"/>
  <c r="AT187" i="1"/>
  <c r="AS187" i="1"/>
  <c r="AR187" i="1"/>
  <c r="AQ187" i="1"/>
  <c r="AP187" i="1"/>
  <c r="AO187" i="1"/>
  <c r="AN187" i="1"/>
  <c r="AM187" i="1"/>
  <c r="AL187" i="1"/>
  <c r="AK187" i="1"/>
  <c r="AJ187" i="1"/>
  <c r="AI187" i="1"/>
  <c r="AH187" i="1"/>
  <c r="AG187" i="1"/>
  <c r="AF187" i="1"/>
  <c r="AE187" i="1"/>
  <c r="AD187" i="1"/>
  <c r="AC187" i="1"/>
  <c r="AB187" i="1"/>
  <c r="AA187" i="1"/>
  <c r="Z187" i="1"/>
  <c r="Y187" i="1"/>
  <c r="X187" i="1"/>
  <c r="W187" i="1"/>
  <c r="V187" i="1"/>
  <c r="U187" i="1"/>
  <c r="T187" i="1"/>
  <c r="S187" i="1"/>
  <c r="R187" i="1"/>
  <c r="Q187" i="1"/>
  <c r="O187" i="1"/>
  <c r="N187" i="1"/>
  <c r="M187" i="1"/>
  <c r="L187" i="1"/>
  <c r="K187" i="1"/>
  <c r="J187" i="1"/>
  <c r="I187" i="1"/>
  <c r="H187" i="1"/>
  <c r="G187" i="1"/>
  <c r="D187" i="1"/>
  <c r="C187" i="1"/>
  <c r="B187" i="1"/>
  <c r="AY186" i="1"/>
  <c r="AX186" i="1"/>
  <c r="AW186" i="1"/>
  <c r="AV186" i="1"/>
  <c r="AU186" i="1"/>
  <c r="AT186" i="1"/>
  <c r="AS186" i="1"/>
  <c r="AR186" i="1"/>
  <c r="AQ186" i="1"/>
  <c r="AP186" i="1"/>
  <c r="AO186" i="1"/>
  <c r="AN186" i="1"/>
  <c r="AM186" i="1"/>
  <c r="AL186" i="1"/>
  <c r="AK186" i="1"/>
  <c r="AJ186" i="1"/>
  <c r="AI186" i="1"/>
  <c r="AH186" i="1"/>
  <c r="AG186" i="1"/>
  <c r="AF186" i="1"/>
  <c r="AE186" i="1"/>
  <c r="AD186" i="1"/>
  <c r="AC186" i="1"/>
  <c r="AB186" i="1"/>
  <c r="AA186" i="1"/>
  <c r="Z186" i="1"/>
  <c r="Y186" i="1"/>
  <c r="X186" i="1"/>
  <c r="W186" i="1"/>
  <c r="V186" i="1"/>
  <c r="U186" i="1"/>
  <c r="T186" i="1"/>
  <c r="S186" i="1"/>
  <c r="R186" i="1"/>
  <c r="Q186" i="1"/>
  <c r="O186" i="1"/>
  <c r="N186" i="1"/>
  <c r="M186" i="1"/>
  <c r="L186" i="1"/>
  <c r="K186" i="1"/>
  <c r="J186" i="1"/>
  <c r="I186" i="1"/>
  <c r="H186" i="1"/>
  <c r="G186" i="1"/>
  <c r="D186" i="1"/>
  <c r="C186" i="1"/>
  <c r="B186" i="1"/>
  <c r="AY185" i="1"/>
  <c r="AX185" i="1"/>
  <c r="AW185" i="1"/>
  <c r="AV185" i="1"/>
  <c r="AU185" i="1"/>
  <c r="AT185" i="1"/>
  <c r="AS185" i="1"/>
  <c r="AR185" i="1"/>
  <c r="AQ185" i="1"/>
  <c r="AP185" i="1"/>
  <c r="AO185" i="1"/>
  <c r="AN185" i="1"/>
  <c r="AM185" i="1"/>
  <c r="AL185" i="1"/>
  <c r="AK185" i="1"/>
  <c r="AJ185" i="1"/>
  <c r="AI185" i="1"/>
  <c r="AH185" i="1"/>
  <c r="AG185" i="1"/>
  <c r="AF185" i="1"/>
  <c r="AE185" i="1"/>
  <c r="AD185" i="1"/>
  <c r="AC185" i="1"/>
  <c r="AB185" i="1"/>
  <c r="AA185" i="1"/>
  <c r="Z185" i="1"/>
  <c r="Y185" i="1"/>
  <c r="X185" i="1"/>
  <c r="W185" i="1"/>
  <c r="V185" i="1"/>
  <c r="U185" i="1"/>
  <c r="T185" i="1"/>
  <c r="S185" i="1"/>
  <c r="R185" i="1"/>
  <c r="Q185" i="1"/>
  <c r="O185" i="1"/>
  <c r="N185" i="1"/>
  <c r="M185" i="1"/>
  <c r="L185" i="1"/>
  <c r="K185" i="1"/>
  <c r="J185" i="1"/>
  <c r="I185" i="1"/>
  <c r="H185" i="1"/>
  <c r="G185" i="1"/>
  <c r="D185" i="1"/>
  <c r="C185" i="1"/>
  <c r="B185" i="1"/>
  <c r="AY184" i="1"/>
  <c r="AX184" i="1"/>
  <c r="AW184" i="1"/>
  <c r="AV184" i="1"/>
  <c r="AU184" i="1"/>
  <c r="AT184" i="1"/>
  <c r="AS184" i="1"/>
  <c r="AR184" i="1"/>
  <c r="AQ184" i="1"/>
  <c r="AP184" i="1"/>
  <c r="AO184" i="1"/>
  <c r="AN184" i="1"/>
  <c r="AM184" i="1"/>
  <c r="AL184" i="1"/>
  <c r="AK184" i="1"/>
  <c r="AJ184" i="1"/>
  <c r="AI184" i="1"/>
  <c r="AH184" i="1"/>
  <c r="AG184" i="1"/>
  <c r="AF184" i="1"/>
  <c r="AE184" i="1"/>
  <c r="AD184" i="1"/>
  <c r="AC184" i="1"/>
  <c r="AB184" i="1"/>
  <c r="AA184" i="1"/>
  <c r="Z184" i="1"/>
  <c r="Y184" i="1"/>
  <c r="X184" i="1"/>
  <c r="W184" i="1"/>
  <c r="V184" i="1"/>
  <c r="U184" i="1"/>
  <c r="T184" i="1"/>
  <c r="S184" i="1"/>
  <c r="R184" i="1"/>
  <c r="Q184" i="1"/>
  <c r="O184" i="1"/>
  <c r="N184" i="1"/>
  <c r="M184" i="1"/>
  <c r="L184" i="1"/>
  <c r="K184" i="1"/>
  <c r="J184" i="1"/>
  <c r="I184" i="1"/>
  <c r="H184" i="1"/>
  <c r="G184" i="1"/>
  <c r="D184" i="1"/>
  <c r="C184" i="1"/>
  <c r="B184" i="1"/>
  <c r="AY173" i="1"/>
  <c r="AX173" i="1"/>
  <c r="AW173" i="1"/>
  <c r="AV173" i="1"/>
  <c r="AU173" i="1"/>
  <c r="AT173" i="1"/>
  <c r="AS173" i="1"/>
  <c r="AR173" i="1"/>
  <c r="AQ173" i="1"/>
  <c r="AP173" i="1"/>
  <c r="AO173" i="1"/>
  <c r="AN173" i="1"/>
  <c r="AM173" i="1"/>
  <c r="AL173" i="1"/>
  <c r="AK173" i="1"/>
  <c r="AJ173" i="1"/>
  <c r="AI173" i="1"/>
  <c r="AH173" i="1"/>
  <c r="AG173" i="1"/>
  <c r="AF173" i="1"/>
  <c r="AE173" i="1"/>
  <c r="AD173" i="1"/>
  <c r="AC173" i="1"/>
  <c r="AB173" i="1"/>
  <c r="AA173" i="1"/>
  <c r="Z173" i="1"/>
  <c r="Y173" i="1"/>
  <c r="X173" i="1"/>
  <c r="W173" i="1"/>
  <c r="V173" i="1"/>
  <c r="U173" i="1"/>
  <c r="T173" i="1"/>
  <c r="S173" i="1"/>
  <c r="R173" i="1"/>
  <c r="Q173" i="1"/>
  <c r="O173" i="1"/>
  <c r="N173" i="1"/>
  <c r="M173" i="1"/>
  <c r="L173" i="1"/>
  <c r="K173" i="1"/>
  <c r="J173" i="1"/>
  <c r="I173" i="1"/>
  <c r="H173" i="1"/>
  <c r="G173" i="1"/>
  <c r="D173" i="1"/>
  <c r="C173" i="1"/>
  <c r="B173" i="1"/>
  <c r="AY172" i="1"/>
  <c r="AX172" i="1"/>
  <c r="AW172" i="1"/>
  <c r="AV172" i="1"/>
  <c r="AU172" i="1"/>
  <c r="AT172" i="1"/>
  <c r="AS172" i="1"/>
  <c r="AR172" i="1"/>
  <c r="AQ172" i="1"/>
  <c r="AP172" i="1"/>
  <c r="AO172" i="1"/>
  <c r="AN172" i="1"/>
  <c r="AM172" i="1"/>
  <c r="AL172" i="1"/>
  <c r="AK172" i="1"/>
  <c r="AJ172" i="1"/>
  <c r="AI172" i="1"/>
  <c r="AH172" i="1"/>
  <c r="AG172" i="1"/>
  <c r="AF172" i="1"/>
  <c r="AE172" i="1"/>
  <c r="AD172" i="1"/>
  <c r="AC172" i="1"/>
  <c r="AB172" i="1"/>
  <c r="AA172" i="1"/>
  <c r="Z172" i="1"/>
  <c r="Y172" i="1"/>
  <c r="X172" i="1"/>
  <c r="W172" i="1"/>
  <c r="V172" i="1"/>
  <c r="U172" i="1"/>
  <c r="T172" i="1"/>
  <c r="S172" i="1"/>
  <c r="R172" i="1"/>
  <c r="Q172" i="1"/>
  <c r="O172" i="1"/>
  <c r="N172" i="1"/>
  <c r="M172" i="1"/>
  <c r="L172" i="1"/>
  <c r="K172" i="1"/>
  <c r="J172" i="1"/>
  <c r="I172" i="1"/>
  <c r="H172" i="1"/>
  <c r="G172" i="1"/>
  <c r="D172" i="1"/>
  <c r="C172" i="1"/>
  <c r="B172" i="1"/>
  <c r="AY171" i="1"/>
  <c r="AX171" i="1"/>
  <c r="AW171" i="1"/>
  <c r="AV171" i="1"/>
  <c r="AU171" i="1"/>
  <c r="AT171" i="1"/>
  <c r="AS171" i="1"/>
  <c r="AR171" i="1"/>
  <c r="AQ171" i="1"/>
  <c r="AP171" i="1"/>
  <c r="AO171" i="1"/>
  <c r="AN171" i="1"/>
  <c r="AM171" i="1"/>
  <c r="AL171" i="1"/>
  <c r="AK171" i="1"/>
  <c r="AJ171" i="1"/>
  <c r="AI171" i="1"/>
  <c r="AH171" i="1"/>
  <c r="AG171" i="1"/>
  <c r="AF171" i="1"/>
  <c r="AE171" i="1"/>
  <c r="AD171" i="1"/>
  <c r="AC171" i="1"/>
  <c r="AB171" i="1"/>
  <c r="AA171" i="1"/>
  <c r="Z171" i="1"/>
  <c r="Y171" i="1"/>
  <c r="X171" i="1"/>
  <c r="W171" i="1"/>
  <c r="V171" i="1"/>
  <c r="U171" i="1"/>
  <c r="T171" i="1"/>
  <c r="S171" i="1"/>
  <c r="R171" i="1"/>
  <c r="Q171" i="1"/>
  <c r="O171" i="1"/>
  <c r="N171" i="1"/>
  <c r="M171" i="1"/>
  <c r="L171" i="1"/>
  <c r="K171" i="1"/>
  <c r="J171" i="1"/>
  <c r="I171" i="1"/>
  <c r="H171" i="1"/>
  <c r="G171" i="1"/>
  <c r="D171" i="1"/>
  <c r="C171" i="1"/>
  <c r="B171" i="1"/>
  <c r="AY170" i="1"/>
  <c r="AX170" i="1"/>
  <c r="AW170" i="1"/>
  <c r="AV170" i="1"/>
  <c r="AU170" i="1"/>
  <c r="AT170" i="1"/>
  <c r="AS170" i="1"/>
  <c r="AR170" i="1"/>
  <c r="AQ170" i="1"/>
  <c r="AP170" i="1"/>
  <c r="AO170" i="1"/>
  <c r="AN170" i="1"/>
  <c r="AM170" i="1"/>
  <c r="AL170" i="1"/>
  <c r="AK170" i="1"/>
  <c r="AJ170" i="1"/>
  <c r="AI170" i="1"/>
  <c r="AH170" i="1"/>
  <c r="AG170" i="1"/>
  <c r="AF170" i="1"/>
  <c r="AE170" i="1"/>
  <c r="AD170" i="1"/>
  <c r="AC170" i="1"/>
  <c r="AB170" i="1"/>
  <c r="AA170" i="1"/>
  <c r="Z170" i="1"/>
  <c r="Y170" i="1"/>
  <c r="X170" i="1"/>
  <c r="W170" i="1"/>
  <c r="V170" i="1"/>
  <c r="U170" i="1"/>
  <c r="T170" i="1"/>
  <c r="S170" i="1"/>
  <c r="R170" i="1"/>
  <c r="Q170" i="1"/>
  <c r="O170" i="1"/>
  <c r="N170" i="1"/>
  <c r="M170" i="1"/>
  <c r="L170" i="1"/>
  <c r="K170" i="1"/>
  <c r="J170" i="1"/>
  <c r="I170" i="1"/>
  <c r="H170" i="1"/>
  <c r="G170" i="1"/>
  <c r="D170" i="1"/>
  <c r="C170" i="1"/>
  <c r="B170" i="1"/>
  <c r="AY169" i="1"/>
  <c r="AX169" i="1"/>
  <c r="AW169" i="1"/>
  <c r="AV169" i="1"/>
  <c r="AU169" i="1"/>
  <c r="AT169" i="1"/>
  <c r="AS169" i="1"/>
  <c r="AR169" i="1"/>
  <c r="AQ169" i="1"/>
  <c r="AP169" i="1"/>
  <c r="AO169" i="1"/>
  <c r="AN169" i="1"/>
  <c r="AM169" i="1"/>
  <c r="AL169" i="1"/>
  <c r="AK169" i="1"/>
  <c r="AJ169" i="1"/>
  <c r="AI169" i="1"/>
  <c r="AH169" i="1"/>
  <c r="AG169" i="1"/>
  <c r="AF169" i="1"/>
  <c r="AE169" i="1"/>
  <c r="AD169" i="1"/>
  <c r="AC169" i="1"/>
  <c r="AB169" i="1"/>
  <c r="AA169" i="1"/>
  <c r="Z169" i="1"/>
  <c r="Y169" i="1"/>
  <c r="X169" i="1"/>
  <c r="W169" i="1"/>
  <c r="V169" i="1"/>
  <c r="U169" i="1"/>
  <c r="T169" i="1"/>
  <c r="S169" i="1"/>
  <c r="R169" i="1"/>
  <c r="Q169" i="1"/>
  <c r="O169" i="1"/>
  <c r="N169" i="1"/>
  <c r="M169" i="1"/>
  <c r="L169" i="1"/>
  <c r="K169" i="1"/>
  <c r="J169" i="1"/>
  <c r="I169" i="1"/>
  <c r="H169" i="1"/>
  <c r="G169" i="1"/>
  <c r="D169" i="1"/>
  <c r="C169" i="1"/>
  <c r="B169" i="1"/>
  <c r="AY168" i="1"/>
  <c r="AX168" i="1"/>
  <c r="AW168" i="1"/>
  <c r="AV168" i="1"/>
  <c r="AU168" i="1"/>
  <c r="AT168" i="1"/>
  <c r="AS168" i="1"/>
  <c r="AR168" i="1"/>
  <c r="AQ168" i="1"/>
  <c r="AP168" i="1"/>
  <c r="AO168" i="1"/>
  <c r="AN168" i="1"/>
  <c r="AM168" i="1"/>
  <c r="AL168" i="1"/>
  <c r="AK168" i="1"/>
  <c r="AJ168" i="1"/>
  <c r="AI168" i="1"/>
  <c r="AH168" i="1"/>
  <c r="AG168" i="1"/>
  <c r="AF168" i="1"/>
  <c r="AE168" i="1"/>
  <c r="AD168" i="1"/>
  <c r="AC168" i="1"/>
  <c r="AB168" i="1"/>
  <c r="AA168" i="1"/>
  <c r="Z168" i="1"/>
  <c r="Y168" i="1"/>
  <c r="X168" i="1"/>
  <c r="W168" i="1"/>
  <c r="V168" i="1"/>
  <c r="U168" i="1"/>
  <c r="T168" i="1"/>
  <c r="S168" i="1"/>
  <c r="R168" i="1"/>
  <c r="Q168" i="1"/>
  <c r="O168" i="1"/>
  <c r="N168" i="1"/>
  <c r="M168" i="1"/>
  <c r="L168" i="1"/>
  <c r="K168" i="1"/>
  <c r="J168" i="1"/>
  <c r="I168" i="1"/>
  <c r="H168" i="1"/>
  <c r="G168" i="1"/>
  <c r="D168" i="1"/>
  <c r="C168" i="1"/>
  <c r="B168" i="1"/>
  <c r="AY167" i="1"/>
  <c r="AX167" i="1"/>
  <c r="AW167" i="1"/>
  <c r="AV167" i="1"/>
  <c r="AU167" i="1"/>
  <c r="AT167" i="1"/>
  <c r="AS167" i="1"/>
  <c r="AR167" i="1"/>
  <c r="AQ167" i="1"/>
  <c r="AP167" i="1"/>
  <c r="AO167" i="1"/>
  <c r="AN167" i="1"/>
  <c r="AM167" i="1"/>
  <c r="AL167" i="1"/>
  <c r="AK167" i="1"/>
  <c r="AJ167" i="1"/>
  <c r="AI167" i="1"/>
  <c r="AH167" i="1"/>
  <c r="AG167" i="1"/>
  <c r="AF167" i="1"/>
  <c r="AE167" i="1"/>
  <c r="AD167" i="1"/>
  <c r="AC167" i="1"/>
  <c r="AB167" i="1"/>
  <c r="AA167" i="1"/>
  <c r="Z167" i="1"/>
  <c r="Y167" i="1"/>
  <c r="X167" i="1"/>
  <c r="W167" i="1"/>
  <c r="V167" i="1"/>
  <c r="U167" i="1"/>
  <c r="T167" i="1"/>
  <c r="S167" i="1"/>
  <c r="R167" i="1"/>
  <c r="Q167" i="1"/>
  <c r="O167" i="1"/>
  <c r="N167" i="1"/>
  <c r="M167" i="1"/>
  <c r="L167" i="1"/>
  <c r="K167" i="1"/>
  <c r="J167" i="1"/>
  <c r="I167" i="1"/>
  <c r="H167" i="1"/>
  <c r="G167" i="1"/>
  <c r="D167" i="1"/>
  <c r="C167" i="1"/>
  <c r="B167" i="1"/>
  <c r="AY166" i="1"/>
  <c r="AX166" i="1"/>
  <c r="AW166" i="1"/>
  <c r="AV166" i="1"/>
  <c r="AU166" i="1"/>
  <c r="AT166" i="1"/>
  <c r="AS166" i="1"/>
  <c r="AR166" i="1"/>
  <c r="AQ166" i="1"/>
  <c r="AP166" i="1"/>
  <c r="AO166" i="1"/>
  <c r="AN166" i="1"/>
  <c r="AM166" i="1"/>
  <c r="AL166" i="1"/>
  <c r="AK166" i="1"/>
  <c r="AJ166" i="1"/>
  <c r="AI166" i="1"/>
  <c r="AH166" i="1"/>
  <c r="AG166" i="1"/>
  <c r="AF166" i="1"/>
  <c r="AE166" i="1"/>
  <c r="AD166" i="1"/>
  <c r="AC166" i="1"/>
  <c r="AB166" i="1"/>
  <c r="AA166" i="1"/>
  <c r="Z166" i="1"/>
  <c r="Y166" i="1"/>
  <c r="X166" i="1"/>
  <c r="W166" i="1"/>
  <c r="V166" i="1"/>
  <c r="U166" i="1"/>
  <c r="T166" i="1"/>
  <c r="S166" i="1"/>
  <c r="R166" i="1"/>
  <c r="Q166" i="1"/>
  <c r="O166" i="1"/>
  <c r="N166" i="1"/>
  <c r="M166" i="1"/>
  <c r="L166" i="1"/>
  <c r="K166" i="1"/>
  <c r="J166" i="1"/>
  <c r="I166" i="1"/>
  <c r="H166" i="1"/>
  <c r="G166" i="1"/>
  <c r="D166" i="1"/>
  <c r="C166" i="1"/>
  <c r="B166" i="1"/>
  <c r="AY165" i="1"/>
  <c r="AX165" i="1"/>
  <c r="AW165" i="1"/>
  <c r="AV165" i="1"/>
  <c r="AU165" i="1"/>
  <c r="AT165" i="1"/>
  <c r="AS165" i="1"/>
  <c r="AR165" i="1"/>
  <c r="AQ165" i="1"/>
  <c r="AP165" i="1"/>
  <c r="AO165" i="1"/>
  <c r="AN165" i="1"/>
  <c r="AM165" i="1"/>
  <c r="AL165" i="1"/>
  <c r="AK165" i="1"/>
  <c r="AJ165" i="1"/>
  <c r="AI165" i="1"/>
  <c r="AH165" i="1"/>
  <c r="AG165" i="1"/>
  <c r="AF165" i="1"/>
  <c r="AE165" i="1"/>
  <c r="AD165" i="1"/>
  <c r="AC165" i="1"/>
  <c r="AB165" i="1"/>
  <c r="AA165" i="1"/>
  <c r="Z165" i="1"/>
  <c r="Y165" i="1"/>
  <c r="X165" i="1"/>
  <c r="W165" i="1"/>
  <c r="V165" i="1"/>
  <c r="U165" i="1"/>
  <c r="T165" i="1"/>
  <c r="S165" i="1"/>
  <c r="R165" i="1"/>
  <c r="Q165" i="1"/>
  <c r="O165" i="1"/>
  <c r="N165" i="1"/>
  <c r="M165" i="1"/>
  <c r="L165" i="1"/>
  <c r="K165" i="1"/>
  <c r="J165" i="1"/>
  <c r="I165" i="1"/>
  <c r="H165" i="1"/>
  <c r="G165" i="1"/>
  <c r="D165" i="1"/>
  <c r="C165" i="1"/>
  <c r="B165" i="1"/>
  <c r="AY164" i="1"/>
  <c r="AX164" i="1"/>
  <c r="AW164" i="1"/>
  <c r="AV164" i="1"/>
  <c r="AU164" i="1"/>
  <c r="AT164" i="1"/>
  <c r="AS164" i="1"/>
  <c r="AR164" i="1"/>
  <c r="AQ164" i="1"/>
  <c r="AP164" i="1"/>
  <c r="AO164" i="1"/>
  <c r="AN164" i="1"/>
  <c r="AM164" i="1"/>
  <c r="AL164" i="1"/>
  <c r="AK164" i="1"/>
  <c r="AJ164" i="1"/>
  <c r="AI164" i="1"/>
  <c r="AH164" i="1"/>
  <c r="AG164" i="1"/>
  <c r="AF164" i="1"/>
  <c r="AE164" i="1"/>
  <c r="AD164" i="1"/>
  <c r="AC164" i="1"/>
  <c r="AB164" i="1"/>
  <c r="AA164" i="1"/>
  <c r="Z164" i="1"/>
  <c r="Y164" i="1"/>
  <c r="X164" i="1"/>
  <c r="W164" i="1"/>
  <c r="V164" i="1"/>
  <c r="U164" i="1"/>
  <c r="T164" i="1"/>
  <c r="S164" i="1"/>
  <c r="R164" i="1"/>
  <c r="Q164" i="1"/>
  <c r="O164" i="1"/>
  <c r="N164" i="1"/>
  <c r="M164" i="1"/>
  <c r="L164" i="1"/>
  <c r="K164" i="1"/>
  <c r="J164" i="1"/>
  <c r="I164" i="1"/>
  <c r="H164" i="1"/>
  <c r="G164" i="1"/>
  <c r="D164" i="1"/>
  <c r="C164" i="1"/>
  <c r="B164" i="1"/>
  <c r="AY163" i="1"/>
  <c r="AX163" i="1"/>
  <c r="AW163" i="1"/>
  <c r="AV163" i="1"/>
  <c r="AU163" i="1"/>
  <c r="AT163" i="1"/>
  <c r="AS163" i="1"/>
  <c r="AR163" i="1"/>
  <c r="AQ163" i="1"/>
  <c r="AP163" i="1"/>
  <c r="AO163" i="1"/>
  <c r="AN163" i="1"/>
  <c r="AM163" i="1"/>
  <c r="AL163" i="1"/>
  <c r="AK163" i="1"/>
  <c r="AJ163" i="1"/>
  <c r="AI163" i="1"/>
  <c r="AH163" i="1"/>
  <c r="AG163" i="1"/>
  <c r="AF163" i="1"/>
  <c r="AE163" i="1"/>
  <c r="AD163" i="1"/>
  <c r="AC163" i="1"/>
  <c r="AB163" i="1"/>
  <c r="AA163" i="1"/>
  <c r="Z163" i="1"/>
  <c r="Y163" i="1"/>
  <c r="X163" i="1"/>
  <c r="W163" i="1"/>
  <c r="V163" i="1"/>
  <c r="U163" i="1"/>
  <c r="T163" i="1"/>
  <c r="S163" i="1"/>
  <c r="R163" i="1"/>
  <c r="Q163" i="1"/>
  <c r="O163" i="1"/>
  <c r="N163" i="1"/>
  <c r="M163" i="1"/>
  <c r="L163" i="1"/>
  <c r="K163" i="1"/>
  <c r="J163" i="1"/>
  <c r="I163" i="1"/>
  <c r="H163" i="1"/>
  <c r="G163" i="1"/>
  <c r="D163" i="1"/>
  <c r="C163" i="1"/>
  <c r="B163" i="1"/>
  <c r="AY162" i="1"/>
  <c r="AX162" i="1"/>
  <c r="AW162" i="1"/>
  <c r="AV162" i="1"/>
  <c r="AU162" i="1"/>
  <c r="AT162" i="1"/>
  <c r="AS162" i="1"/>
  <c r="AR162" i="1"/>
  <c r="AQ162" i="1"/>
  <c r="AP162" i="1"/>
  <c r="AO162" i="1"/>
  <c r="AN162" i="1"/>
  <c r="AM162" i="1"/>
  <c r="AL162" i="1"/>
  <c r="AK162" i="1"/>
  <c r="AJ162" i="1"/>
  <c r="AI162" i="1"/>
  <c r="AH162" i="1"/>
  <c r="AG162" i="1"/>
  <c r="AF162" i="1"/>
  <c r="AE162" i="1"/>
  <c r="AD162" i="1"/>
  <c r="AC162" i="1"/>
  <c r="AB162" i="1"/>
  <c r="AA162" i="1"/>
  <c r="Z162" i="1"/>
  <c r="Y162" i="1"/>
  <c r="X162" i="1"/>
  <c r="W162" i="1"/>
  <c r="V162" i="1"/>
  <c r="U162" i="1"/>
  <c r="T162" i="1"/>
  <c r="S162" i="1"/>
  <c r="R162" i="1"/>
  <c r="Q162" i="1"/>
  <c r="O162" i="1"/>
  <c r="N162" i="1"/>
  <c r="M162" i="1"/>
  <c r="L162" i="1"/>
  <c r="K162" i="1"/>
  <c r="J162" i="1"/>
  <c r="I162" i="1"/>
  <c r="H162" i="1"/>
  <c r="G162" i="1"/>
  <c r="D162" i="1"/>
  <c r="C162" i="1"/>
  <c r="B162" i="1"/>
  <c r="AY161" i="1"/>
  <c r="AX161" i="1"/>
  <c r="AW161" i="1"/>
  <c r="AV161" i="1"/>
  <c r="AU161" i="1"/>
  <c r="AT161" i="1"/>
  <c r="AS161" i="1"/>
  <c r="AR161" i="1"/>
  <c r="AQ161" i="1"/>
  <c r="AP161" i="1"/>
  <c r="AO161" i="1"/>
  <c r="AN161" i="1"/>
  <c r="AM161" i="1"/>
  <c r="AL161" i="1"/>
  <c r="AK161" i="1"/>
  <c r="AJ161" i="1"/>
  <c r="AI161" i="1"/>
  <c r="AH161" i="1"/>
  <c r="AG161" i="1"/>
  <c r="AF161" i="1"/>
  <c r="AE161" i="1"/>
  <c r="AD161" i="1"/>
  <c r="AC161" i="1"/>
  <c r="AB161" i="1"/>
  <c r="AA161" i="1"/>
  <c r="Z161" i="1"/>
  <c r="Y161" i="1"/>
  <c r="X161" i="1"/>
  <c r="W161" i="1"/>
  <c r="V161" i="1"/>
  <c r="U161" i="1"/>
  <c r="T161" i="1"/>
  <c r="S161" i="1"/>
  <c r="R161" i="1"/>
  <c r="Q161" i="1"/>
  <c r="O161" i="1"/>
  <c r="N161" i="1"/>
  <c r="M161" i="1"/>
  <c r="L161" i="1"/>
  <c r="K161" i="1"/>
  <c r="J161" i="1"/>
  <c r="I161" i="1"/>
  <c r="H161" i="1"/>
  <c r="G161" i="1"/>
  <c r="D161" i="1"/>
  <c r="C161" i="1"/>
  <c r="B161" i="1"/>
  <c r="AY160" i="1"/>
  <c r="AX160" i="1"/>
  <c r="AW160" i="1"/>
  <c r="AV160" i="1"/>
  <c r="AU160" i="1"/>
  <c r="AT160" i="1"/>
  <c r="AS160" i="1"/>
  <c r="AR160" i="1"/>
  <c r="AQ160" i="1"/>
  <c r="AP160" i="1"/>
  <c r="AO160" i="1"/>
  <c r="AN160" i="1"/>
  <c r="AM160" i="1"/>
  <c r="AL160" i="1"/>
  <c r="AK160" i="1"/>
  <c r="AJ160" i="1"/>
  <c r="AI160" i="1"/>
  <c r="AH160" i="1"/>
  <c r="AG160" i="1"/>
  <c r="AF160" i="1"/>
  <c r="AE160" i="1"/>
  <c r="AD160" i="1"/>
  <c r="AC160" i="1"/>
  <c r="AB160" i="1"/>
  <c r="AA160" i="1"/>
  <c r="Z160" i="1"/>
  <c r="Y160" i="1"/>
  <c r="X160" i="1"/>
  <c r="W160" i="1"/>
  <c r="V160" i="1"/>
  <c r="U160" i="1"/>
  <c r="T160" i="1"/>
  <c r="S160" i="1"/>
  <c r="R160" i="1"/>
  <c r="Q160" i="1"/>
  <c r="O160" i="1"/>
  <c r="N160" i="1"/>
  <c r="M160" i="1"/>
  <c r="L160" i="1"/>
  <c r="K160" i="1"/>
  <c r="J160" i="1"/>
  <c r="I160" i="1"/>
  <c r="H160" i="1"/>
  <c r="G160" i="1"/>
  <c r="D160" i="1"/>
  <c r="C160" i="1"/>
  <c r="B160" i="1"/>
  <c r="AY159" i="1"/>
  <c r="AX159" i="1"/>
  <c r="AW159" i="1"/>
  <c r="AV159" i="1"/>
  <c r="AU159" i="1"/>
  <c r="AT159" i="1"/>
  <c r="AS159" i="1"/>
  <c r="AR159" i="1"/>
  <c r="AQ159" i="1"/>
  <c r="AP159" i="1"/>
  <c r="AO159" i="1"/>
  <c r="AN159" i="1"/>
  <c r="AM159" i="1"/>
  <c r="AL159" i="1"/>
  <c r="AK159" i="1"/>
  <c r="AJ159" i="1"/>
  <c r="AI159" i="1"/>
  <c r="AH159" i="1"/>
  <c r="AG159" i="1"/>
  <c r="AF159" i="1"/>
  <c r="AE159" i="1"/>
  <c r="AD159" i="1"/>
  <c r="AC159" i="1"/>
  <c r="AB159" i="1"/>
  <c r="AA159" i="1"/>
  <c r="Z159" i="1"/>
  <c r="Y159" i="1"/>
  <c r="X159" i="1"/>
  <c r="W159" i="1"/>
  <c r="V159" i="1"/>
  <c r="U159" i="1"/>
  <c r="T159" i="1"/>
  <c r="S159" i="1"/>
  <c r="R159" i="1"/>
  <c r="Q159" i="1"/>
  <c r="O159" i="1"/>
  <c r="N159" i="1"/>
  <c r="M159" i="1"/>
  <c r="L159" i="1"/>
  <c r="K159" i="1"/>
  <c r="J159" i="1"/>
  <c r="I159" i="1"/>
  <c r="H159" i="1"/>
  <c r="G159" i="1"/>
  <c r="D159" i="1"/>
  <c r="C159" i="1"/>
  <c r="B159" i="1"/>
  <c r="AY158" i="1"/>
  <c r="AX158" i="1"/>
  <c r="AW158" i="1"/>
  <c r="AV158" i="1"/>
  <c r="AU158" i="1"/>
  <c r="AT158" i="1"/>
  <c r="AS158" i="1"/>
  <c r="AR158" i="1"/>
  <c r="AQ158" i="1"/>
  <c r="AP158" i="1"/>
  <c r="AO158" i="1"/>
  <c r="AN158" i="1"/>
  <c r="AM158" i="1"/>
  <c r="AL158" i="1"/>
  <c r="AK158" i="1"/>
  <c r="AJ158" i="1"/>
  <c r="AI158" i="1"/>
  <c r="AH158" i="1"/>
  <c r="AG158" i="1"/>
  <c r="AF158" i="1"/>
  <c r="AE158" i="1"/>
  <c r="AD158" i="1"/>
  <c r="AC158" i="1"/>
  <c r="AB158" i="1"/>
  <c r="AA158" i="1"/>
  <c r="Z158" i="1"/>
  <c r="Y158" i="1"/>
  <c r="X158" i="1"/>
  <c r="W158" i="1"/>
  <c r="V158" i="1"/>
  <c r="U158" i="1"/>
  <c r="T158" i="1"/>
  <c r="S158" i="1"/>
  <c r="R158" i="1"/>
  <c r="Q158" i="1"/>
  <c r="O158" i="1"/>
  <c r="N158" i="1"/>
  <c r="M158" i="1"/>
  <c r="L158" i="1"/>
  <c r="K158" i="1"/>
  <c r="J158" i="1"/>
  <c r="I158" i="1"/>
  <c r="H158" i="1"/>
  <c r="G158" i="1"/>
  <c r="D158" i="1"/>
  <c r="C158" i="1"/>
  <c r="B158" i="1"/>
  <c r="AY157" i="1"/>
  <c r="AX157" i="1"/>
  <c r="AW157" i="1"/>
  <c r="AV157" i="1"/>
  <c r="AU157" i="1"/>
  <c r="AT157" i="1"/>
  <c r="AS157" i="1"/>
  <c r="AR157" i="1"/>
  <c r="AQ157" i="1"/>
  <c r="AP157" i="1"/>
  <c r="AO157" i="1"/>
  <c r="AN157" i="1"/>
  <c r="AM157" i="1"/>
  <c r="AL157" i="1"/>
  <c r="AK157" i="1"/>
  <c r="AJ157" i="1"/>
  <c r="AI157" i="1"/>
  <c r="AH157" i="1"/>
  <c r="AG157" i="1"/>
  <c r="AF157" i="1"/>
  <c r="AE157" i="1"/>
  <c r="AD157" i="1"/>
  <c r="AC157" i="1"/>
  <c r="AB157" i="1"/>
  <c r="AA157" i="1"/>
  <c r="Z157" i="1"/>
  <c r="Y157" i="1"/>
  <c r="X157" i="1"/>
  <c r="W157" i="1"/>
  <c r="V157" i="1"/>
  <c r="U157" i="1"/>
  <c r="T157" i="1"/>
  <c r="S157" i="1"/>
  <c r="R157" i="1"/>
  <c r="Q157" i="1"/>
  <c r="O157" i="1"/>
  <c r="N157" i="1"/>
  <c r="M157" i="1"/>
  <c r="L157" i="1"/>
  <c r="K157" i="1"/>
  <c r="J157" i="1"/>
  <c r="I157" i="1"/>
  <c r="H157" i="1"/>
  <c r="G157" i="1"/>
  <c r="D157" i="1"/>
  <c r="C157" i="1"/>
  <c r="B157" i="1"/>
  <c r="AY156" i="1"/>
  <c r="AX156" i="1"/>
  <c r="AW156" i="1"/>
  <c r="AV156" i="1"/>
  <c r="AU156" i="1"/>
  <c r="AT156" i="1"/>
  <c r="AS156" i="1"/>
  <c r="AR156" i="1"/>
  <c r="AQ156" i="1"/>
  <c r="AP156" i="1"/>
  <c r="AO156" i="1"/>
  <c r="AN156" i="1"/>
  <c r="AM156" i="1"/>
  <c r="AL156" i="1"/>
  <c r="AK156" i="1"/>
  <c r="AJ156" i="1"/>
  <c r="AI156" i="1"/>
  <c r="AH156" i="1"/>
  <c r="AG156" i="1"/>
  <c r="AF156" i="1"/>
  <c r="AE156" i="1"/>
  <c r="AD156" i="1"/>
  <c r="AC156" i="1"/>
  <c r="AB156" i="1"/>
  <c r="AA156" i="1"/>
  <c r="Z156" i="1"/>
  <c r="Y156" i="1"/>
  <c r="X156" i="1"/>
  <c r="W156" i="1"/>
  <c r="V156" i="1"/>
  <c r="U156" i="1"/>
  <c r="T156" i="1"/>
  <c r="S156" i="1"/>
  <c r="R156" i="1"/>
  <c r="Q156" i="1"/>
  <c r="O156" i="1"/>
  <c r="N156" i="1"/>
  <c r="M156" i="1"/>
  <c r="L156" i="1"/>
  <c r="K156" i="1"/>
  <c r="J156" i="1"/>
  <c r="I156" i="1"/>
  <c r="H156" i="1"/>
  <c r="G156" i="1"/>
  <c r="D156" i="1"/>
  <c r="C156" i="1"/>
  <c r="B156" i="1"/>
  <c r="AY155" i="1"/>
  <c r="AX155" i="1"/>
  <c r="AW155" i="1"/>
  <c r="AV155" i="1"/>
  <c r="AU155" i="1"/>
  <c r="AT155" i="1"/>
  <c r="AS155" i="1"/>
  <c r="AR155" i="1"/>
  <c r="AQ155" i="1"/>
  <c r="AP155" i="1"/>
  <c r="AO155" i="1"/>
  <c r="AN155" i="1"/>
  <c r="AM155" i="1"/>
  <c r="AL155" i="1"/>
  <c r="AK155" i="1"/>
  <c r="AJ155" i="1"/>
  <c r="AI155" i="1"/>
  <c r="AH155" i="1"/>
  <c r="AG155" i="1"/>
  <c r="AF155" i="1"/>
  <c r="AE155" i="1"/>
  <c r="AD155" i="1"/>
  <c r="AC155" i="1"/>
  <c r="AB155" i="1"/>
  <c r="AA155" i="1"/>
  <c r="Z155" i="1"/>
  <c r="Y155" i="1"/>
  <c r="X155" i="1"/>
  <c r="W155" i="1"/>
  <c r="V155" i="1"/>
  <c r="U155" i="1"/>
  <c r="T155" i="1"/>
  <c r="S155" i="1"/>
  <c r="R155" i="1"/>
  <c r="Q155" i="1"/>
  <c r="O155" i="1"/>
  <c r="N155" i="1"/>
  <c r="M155" i="1"/>
  <c r="L155" i="1"/>
  <c r="K155" i="1"/>
  <c r="J155" i="1"/>
  <c r="I155" i="1"/>
  <c r="H155" i="1"/>
  <c r="G155" i="1"/>
  <c r="D155" i="1"/>
  <c r="C155" i="1"/>
  <c r="B155" i="1"/>
  <c r="AY154" i="1"/>
  <c r="AX154" i="1"/>
  <c r="AW154" i="1"/>
  <c r="AV154" i="1"/>
  <c r="AU154" i="1"/>
  <c r="AT154" i="1"/>
  <c r="AS154" i="1"/>
  <c r="AR154" i="1"/>
  <c r="AQ154" i="1"/>
  <c r="AP154" i="1"/>
  <c r="AO154" i="1"/>
  <c r="AN154" i="1"/>
  <c r="AM154" i="1"/>
  <c r="AL154" i="1"/>
  <c r="AK154" i="1"/>
  <c r="AJ154" i="1"/>
  <c r="AI154" i="1"/>
  <c r="AH154" i="1"/>
  <c r="AG154" i="1"/>
  <c r="AF154" i="1"/>
  <c r="AE154" i="1"/>
  <c r="AD154" i="1"/>
  <c r="AC154" i="1"/>
  <c r="AB154" i="1"/>
  <c r="AA154" i="1"/>
  <c r="Z154" i="1"/>
  <c r="Y154" i="1"/>
  <c r="X154" i="1"/>
  <c r="W154" i="1"/>
  <c r="V154" i="1"/>
  <c r="U154" i="1"/>
  <c r="T154" i="1"/>
  <c r="S154" i="1"/>
  <c r="R154" i="1"/>
  <c r="Q154" i="1"/>
  <c r="O154" i="1"/>
  <c r="N154" i="1"/>
  <c r="M154" i="1"/>
  <c r="L154" i="1"/>
  <c r="K154" i="1"/>
  <c r="J154" i="1"/>
  <c r="I154" i="1"/>
  <c r="H154" i="1"/>
  <c r="G154" i="1"/>
  <c r="D154" i="1"/>
  <c r="C154" i="1"/>
  <c r="B154" i="1"/>
  <c r="AY153" i="1"/>
  <c r="AX153" i="1"/>
  <c r="AW153" i="1"/>
  <c r="AV153" i="1"/>
  <c r="AU153" i="1"/>
  <c r="AT153" i="1"/>
  <c r="AS153" i="1"/>
  <c r="AR153" i="1"/>
  <c r="AQ153" i="1"/>
  <c r="AP153" i="1"/>
  <c r="AO153" i="1"/>
  <c r="AN153" i="1"/>
  <c r="AM153" i="1"/>
  <c r="AL153" i="1"/>
  <c r="AK153" i="1"/>
  <c r="AJ153" i="1"/>
  <c r="AI153" i="1"/>
  <c r="AH153" i="1"/>
  <c r="AG153" i="1"/>
  <c r="AF153" i="1"/>
  <c r="AE153" i="1"/>
  <c r="AD153" i="1"/>
  <c r="AC153" i="1"/>
  <c r="AB153" i="1"/>
  <c r="AA153" i="1"/>
  <c r="Z153" i="1"/>
  <c r="Y153" i="1"/>
  <c r="X153" i="1"/>
  <c r="W153" i="1"/>
  <c r="V153" i="1"/>
  <c r="U153" i="1"/>
  <c r="T153" i="1"/>
  <c r="S153" i="1"/>
  <c r="R153" i="1"/>
  <c r="Q153" i="1"/>
  <c r="O153" i="1"/>
  <c r="N153" i="1"/>
  <c r="M153" i="1"/>
  <c r="L153" i="1"/>
  <c r="K153" i="1"/>
  <c r="J153" i="1"/>
  <c r="I153" i="1"/>
  <c r="H153" i="1"/>
  <c r="G153" i="1"/>
  <c r="D153" i="1"/>
  <c r="C153" i="1"/>
  <c r="B153" i="1"/>
  <c r="AY152" i="1"/>
  <c r="AX152" i="1"/>
  <c r="AW152" i="1"/>
  <c r="AV152" i="1"/>
  <c r="AU152" i="1"/>
  <c r="AT152" i="1"/>
  <c r="AS152" i="1"/>
  <c r="AR152" i="1"/>
  <c r="AQ152" i="1"/>
  <c r="AP152" i="1"/>
  <c r="AO152" i="1"/>
  <c r="AN152" i="1"/>
  <c r="AM152" i="1"/>
  <c r="AL152" i="1"/>
  <c r="AK152" i="1"/>
  <c r="AJ152" i="1"/>
  <c r="AI152" i="1"/>
  <c r="AH152" i="1"/>
  <c r="AG152" i="1"/>
  <c r="AF152" i="1"/>
  <c r="AE152" i="1"/>
  <c r="AD152" i="1"/>
  <c r="AC152" i="1"/>
  <c r="AB152" i="1"/>
  <c r="AA152" i="1"/>
  <c r="Z152" i="1"/>
  <c r="Y152" i="1"/>
  <c r="X152" i="1"/>
  <c r="W152" i="1"/>
  <c r="V152" i="1"/>
  <c r="U152" i="1"/>
  <c r="T152" i="1"/>
  <c r="S152" i="1"/>
  <c r="R152" i="1"/>
  <c r="Q152" i="1"/>
  <c r="O152" i="1"/>
  <c r="N152" i="1"/>
  <c r="M152" i="1"/>
  <c r="L152" i="1"/>
  <c r="K152" i="1"/>
  <c r="J152" i="1"/>
  <c r="I152" i="1"/>
  <c r="H152" i="1"/>
  <c r="G152" i="1"/>
  <c r="D152" i="1"/>
  <c r="C152" i="1"/>
  <c r="B152" i="1"/>
  <c r="AY151" i="1"/>
  <c r="AX151" i="1"/>
  <c r="AW151" i="1"/>
  <c r="AV151" i="1"/>
  <c r="AU151" i="1"/>
  <c r="AT151" i="1"/>
  <c r="AS151" i="1"/>
  <c r="AR151" i="1"/>
  <c r="AQ151" i="1"/>
  <c r="AP151" i="1"/>
  <c r="AO151" i="1"/>
  <c r="AN151" i="1"/>
  <c r="AM151" i="1"/>
  <c r="AL151" i="1"/>
  <c r="AK151" i="1"/>
  <c r="AJ151" i="1"/>
  <c r="AI151" i="1"/>
  <c r="AH151" i="1"/>
  <c r="AG151" i="1"/>
  <c r="AF151" i="1"/>
  <c r="AE151" i="1"/>
  <c r="AD151" i="1"/>
  <c r="AC151" i="1"/>
  <c r="AB151" i="1"/>
  <c r="AA151" i="1"/>
  <c r="Z151" i="1"/>
  <c r="Y151" i="1"/>
  <c r="X151" i="1"/>
  <c r="W151" i="1"/>
  <c r="V151" i="1"/>
  <c r="U151" i="1"/>
  <c r="T151" i="1"/>
  <c r="S151" i="1"/>
  <c r="R151" i="1"/>
  <c r="Q151" i="1"/>
  <c r="O151" i="1"/>
  <c r="N151" i="1"/>
  <c r="M151" i="1"/>
  <c r="L151" i="1"/>
  <c r="K151" i="1"/>
  <c r="J151" i="1"/>
  <c r="I151" i="1"/>
  <c r="H151" i="1"/>
  <c r="G151" i="1"/>
  <c r="D151" i="1"/>
  <c r="C151" i="1"/>
  <c r="B151" i="1"/>
  <c r="AY150" i="1"/>
  <c r="AX150" i="1"/>
  <c r="AW150" i="1"/>
  <c r="AV150" i="1"/>
  <c r="AU150" i="1"/>
  <c r="AT150" i="1"/>
  <c r="AS150" i="1"/>
  <c r="AR150" i="1"/>
  <c r="AQ150" i="1"/>
  <c r="AP150" i="1"/>
  <c r="AO150" i="1"/>
  <c r="AN150" i="1"/>
  <c r="AM150" i="1"/>
  <c r="AL150" i="1"/>
  <c r="AK150" i="1"/>
  <c r="AJ150" i="1"/>
  <c r="AI150" i="1"/>
  <c r="AH150" i="1"/>
  <c r="AG150" i="1"/>
  <c r="AF150" i="1"/>
  <c r="AE150" i="1"/>
  <c r="AD150" i="1"/>
  <c r="AC150" i="1"/>
  <c r="AB150" i="1"/>
  <c r="AA150" i="1"/>
  <c r="Z150" i="1"/>
  <c r="Y150" i="1"/>
  <c r="X150" i="1"/>
  <c r="W150" i="1"/>
  <c r="V150" i="1"/>
  <c r="U150" i="1"/>
  <c r="T150" i="1"/>
  <c r="S150" i="1"/>
  <c r="R150" i="1"/>
  <c r="Q150" i="1"/>
  <c r="O150" i="1"/>
  <c r="N150" i="1"/>
  <c r="M150" i="1"/>
  <c r="L150" i="1"/>
  <c r="K150" i="1"/>
  <c r="J150" i="1"/>
  <c r="I150" i="1"/>
  <c r="H150" i="1"/>
  <c r="G150" i="1"/>
  <c r="D150" i="1"/>
  <c r="C150" i="1"/>
  <c r="B150" i="1"/>
  <c r="AY149" i="1"/>
  <c r="AX149" i="1"/>
  <c r="AW149" i="1"/>
  <c r="AV149" i="1"/>
  <c r="AU149" i="1"/>
  <c r="AT149" i="1"/>
  <c r="AS149" i="1"/>
  <c r="AR149" i="1"/>
  <c r="AQ149" i="1"/>
  <c r="AP149" i="1"/>
  <c r="AO149" i="1"/>
  <c r="AN149" i="1"/>
  <c r="AM149" i="1"/>
  <c r="AL149" i="1"/>
  <c r="AK149" i="1"/>
  <c r="AJ149" i="1"/>
  <c r="AI149" i="1"/>
  <c r="AH149" i="1"/>
  <c r="AG149" i="1"/>
  <c r="AF149" i="1"/>
  <c r="AE149" i="1"/>
  <c r="AD149" i="1"/>
  <c r="AC149" i="1"/>
  <c r="AB149" i="1"/>
  <c r="AA149" i="1"/>
  <c r="Z149" i="1"/>
  <c r="Y149" i="1"/>
  <c r="X149" i="1"/>
  <c r="W149" i="1"/>
  <c r="V149" i="1"/>
  <c r="U149" i="1"/>
  <c r="T149" i="1"/>
  <c r="S149" i="1"/>
  <c r="R149" i="1"/>
  <c r="Q149" i="1"/>
  <c r="O149" i="1"/>
  <c r="N149" i="1"/>
  <c r="M149" i="1"/>
  <c r="L149" i="1"/>
  <c r="K149" i="1"/>
  <c r="J149" i="1"/>
  <c r="I149" i="1"/>
  <c r="H149" i="1"/>
  <c r="G149" i="1"/>
  <c r="D149" i="1"/>
  <c r="C149" i="1"/>
  <c r="B149" i="1"/>
  <c r="AY148" i="1"/>
  <c r="AX148" i="1"/>
  <c r="AW148" i="1"/>
  <c r="AV148" i="1"/>
  <c r="AU148" i="1"/>
  <c r="AT148" i="1"/>
  <c r="AS148" i="1"/>
  <c r="AR148" i="1"/>
  <c r="AQ148" i="1"/>
  <c r="AP148" i="1"/>
  <c r="AO148" i="1"/>
  <c r="AN148" i="1"/>
  <c r="AM148" i="1"/>
  <c r="AL148" i="1"/>
  <c r="AK148" i="1"/>
  <c r="AJ148" i="1"/>
  <c r="AI148" i="1"/>
  <c r="AH148" i="1"/>
  <c r="AG148" i="1"/>
  <c r="AF148" i="1"/>
  <c r="AE148" i="1"/>
  <c r="AD148" i="1"/>
  <c r="AC148" i="1"/>
  <c r="AB148" i="1"/>
  <c r="AA148" i="1"/>
  <c r="Z148" i="1"/>
  <c r="Y148" i="1"/>
  <c r="X148" i="1"/>
  <c r="W148" i="1"/>
  <c r="V148" i="1"/>
  <c r="U148" i="1"/>
  <c r="T148" i="1"/>
  <c r="S148" i="1"/>
  <c r="R148" i="1"/>
  <c r="Q148" i="1"/>
  <c r="O148" i="1"/>
  <c r="N148" i="1"/>
  <c r="M148" i="1"/>
  <c r="L148" i="1"/>
  <c r="K148" i="1"/>
  <c r="J148" i="1"/>
  <c r="I148" i="1"/>
  <c r="H148" i="1"/>
  <c r="G148" i="1"/>
  <c r="D148" i="1"/>
  <c r="C148" i="1"/>
  <c r="B148" i="1"/>
  <c r="AY147" i="1"/>
  <c r="AX147" i="1"/>
  <c r="AW147" i="1"/>
  <c r="AV147" i="1"/>
  <c r="AU147" i="1"/>
  <c r="AT147" i="1"/>
  <c r="AS147" i="1"/>
  <c r="AR147" i="1"/>
  <c r="AQ147" i="1"/>
  <c r="AP147" i="1"/>
  <c r="AO147" i="1"/>
  <c r="AN147" i="1"/>
  <c r="AM147" i="1"/>
  <c r="AL147" i="1"/>
  <c r="AK147" i="1"/>
  <c r="AJ147" i="1"/>
  <c r="AI147" i="1"/>
  <c r="AH147" i="1"/>
  <c r="AG147" i="1"/>
  <c r="AF147" i="1"/>
  <c r="AE147" i="1"/>
  <c r="AD147" i="1"/>
  <c r="AC147" i="1"/>
  <c r="AB147" i="1"/>
  <c r="AA147" i="1"/>
  <c r="Z147" i="1"/>
  <c r="Y147" i="1"/>
  <c r="X147" i="1"/>
  <c r="W147" i="1"/>
  <c r="V147" i="1"/>
  <c r="U147" i="1"/>
  <c r="T147" i="1"/>
  <c r="S147" i="1"/>
  <c r="R147" i="1"/>
  <c r="Q147" i="1"/>
  <c r="O147" i="1"/>
  <c r="N147" i="1"/>
  <c r="M147" i="1"/>
  <c r="L147" i="1"/>
  <c r="K147" i="1"/>
  <c r="J147" i="1"/>
  <c r="I147" i="1"/>
  <c r="H147" i="1"/>
  <c r="G147" i="1"/>
  <c r="D147" i="1"/>
  <c r="C147" i="1"/>
  <c r="B147" i="1"/>
  <c r="AY146" i="1"/>
  <c r="AX146" i="1"/>
  <c r="AW146" i="1"/>
  <c r="AV146" i="1"/>
  <c r="AU146" i="1"/>
  <c r="AT146" i="1"/>
  <c r="AS146" i="1"/>
  <c r="AR146" i="1"/>
  <c r="AQ146" i="1"/>
  <c r="AP146" i="1"/>
  <c r="AO146" i="1"/>
  <c r="AN146" i="1"/>
  <c r="AM146" i="1"/>
  <c r="AL146" i="1"/>
  <c r="AK146" i="1"/>
  <c r="AJ146" i="1"/>
  <c r="AI146" i="1"/>
  <c r="AH146" i="1"/>
  <c r="AG146" i="1"/>
  <c r="AF146" i="1"/>
  <c r="AE146" i="1"/>
  <c r="AD146" i="1"/>
  <c r="AC146" i="1"/>
  <c r="AB146" i="1"/>
  <c r="AA146" i="1"/>
  <c r="Z146" i="1"/>
  <c r="Y146" i="1"/>
  <c r="X146" i="1"/>
  <c r="W146" i="1"/>
  <c r="V146" i="1"/>
  <c r="U146" i="1"/>
  <c r="T146" i="1"/>
  <c r="S146" i="1"/>
  <c r="R146" i="1"/>
  <c r="Q146" i="1"/>
  <c r="O146" i="1"/>
  <c r="N146" i="1"/>
  <c r="M146" i="1"/>
  <c r="L146" i="1"/>
  <c r="K146" i="1"/>
  <c r="J146" i="1"/>
  <c r="I146" i="1"/>
  <c r="H146" i="1"/>
  <c r="G146" i="1"/>
  <c r="D146" i="1"/>
  <c r="C146" i="1"/>
  <c r="B146" i="1"/>
  <c r="AY145" i="1"/>
  <c r="AX145" i="1"/>
  <c r="AW145" i="1"/>
  <c r="AV145" i="1"/>
  <c r="AU145" i="1"/>
  <c r="AT145" i="1"/>
  <c r="AS145" i="1"/>
  <c r="AR145" i="1"/>
  <c r="AQ145" i="1"/>
  <c r="AP145" i="1"/>
  <c r="AO145" i="1"/>
  <c r="AN145" i="1"/>
  <c r="AM145" i="1"/>
  <c r="AL145" i="1"/>
  <c r="AK145" i="1"/>
  <c r="AJ145" i="1"/>
  <c r="AI145" i="1"/>
  <c r="AH145" i="1"/>
  <c r="AG145" i="1"/>
  <c r="AF145" i="1"/>
  <c r="AE145" i="1"/>
  <c r="AD145" i="1"/>
  <c r="AC145" i="1"/>
  <c r="AB145" i="1"/>
  <c r="AA145" i="1"/>
  <c r="Z145" i="1"/>
  <c r="Y145" i="1"/>
  <c r="X145" i="1"/>
  <c r="W145" i="1"/>
  <c r="V145" i="1"/>
  <c r="U145" i="1"/>
  <c r="T145" i="1"/>
  <c r="S145" i="1"/>
  <c r="R145" i="1"/>
  <c r="Q145" i="1"/>
  <c r="O145" i="1"/>
  <c r="N145" i="1"/>
  <c r="M145" i="1"/>
  <c r="L145" i="1"/>
  <c r="K145" i="1"/>
  <c r="J145" i="1"/>
  <c r="I145" i="1"/>
  <c r="H145" i="1"/>
  <c r="G145" i="1"/>
  <c r="D145" i="1"/>
  <c r="C145" i="1"/>
  <c r="B145" i="1"/>
  <c r="AY144" i="1"/>
  <c r="AX144" i="1"/>
  <c r="AW144" i="1"/>
  <c r="AV144" i="1"/>
  <c r="AU144" i="1"/>
  <c r="AT144" i="1"/>
  <c r="AS144" i="1"/>
  <c r="AR144" i="1"/>
  <c r="AQ144" i="1"/>
  <c r="AP144" i="1"/>
  <c r="AO144" i="1"/>
  <c r="AN144" i="1"/>
  <c r="AM144" i="1"/>
  <c r="AL144" i="1"/>
  <c r="AK144" i="1"/>
  <c r="AJ144" i="1"/>
  <c r="AI144" i="1"/>
  <c r="AH144" i="1"/>
  <c r="AG144" i="1"/>
  <c r="AF144" i="1"/>
  <c r="AE144" i="1"/>
  <c r="AD144" i="1"/>
  <c r="AC144" i="1"/>
  <c r="AB144" i="1"/>
  <c r="AA144" i="1"/>
  <c r="Z144" i="1"/>
  <c r="Y144" i="1"/>
  <c r="X144" i="1"/>
  <c r="W144" i="1"/>
  <c r="V144" i="1"/>
  <c r="U144" i="1"/>
  <c r="T144" i="1"/>
  <c r="S144" i="1"/>
  <c r="R144" i="1"/>
  <c r="Q144" i="1"/>
  <c r="O144" i="1"/>
  <c r="N144" i="1"/>
  <c r="M144" i="1"/>
  <c r="L144" i="1"/>
  <c r="K144" i="1"/>
  <c r="J144" i="1"/>
  <c r="I144" i="1"/>
  <c r="H144" i="1"/>
  <c r="G144" i="1"/>
  <c r="D144" i="1"/>
  <c r="C144" i="1"/>
  <c r="B144" i="1"/>
  <c r="AY138" i="1"/>
  <c r="AX138" i="1"/>
  <c r="AW138" i="1"/>
  <c r="AV138" i="1"/>
  <c r="AU138" i="1"/>
  <c r="AT138" i="1"/>
  <c r="AS138" i="1"/>
  <c r="AR138" i="1"/>
  <c r="AQ138" i="1"/>
  <c r="AP138" i="1"/>
  <c r="AO138" i="1"/>
  <c r="AN138" i="1"/>
  <c r="AM138" i="1"/>
  <c r="AL138" i="1"/>
  <c r="AK138" i="1"/>
  <c r="AJ138" i="1"/>
  <c r="AI138" i="1"/>
  <c r="AH138" i="1"/>
  <c r="AG138" i="1"/>
  <c r="AF138" i="1"/>
  <c r="AE138" i="1"/>
  <c r="AD138" i="1"/>
  <c r="AC138" i="1"/>
  <c r="AB138" i="1"/>
  <c r="AA138" i="1"/>
  <c r="Z138" i="1"/>
  <c r="Y138" i="1"/>
  <c r="X138" i="1"/>
  <c r="W138" i="1"/>
  <c r="V138" i="1"/>
  <c r="U138" i="1"/>
  <c r="T138" i="1"/>
  <c r="S138" i="1"/>
  <c r="R138" i="1"/>
  <c r="Q138" i="1"/>
  <c r="O138" i="1"/>
  <c r="N138" i="1"/>
  <c r="M138" i="1"/>
  <c r="L138" i="1"/>
  <c r="K138" i="1"/>
  <c r="I138" i="1"/>
  <c r="H138" i="1"/>
  <c r="G138" i="1"/>
  <c r="AY137" i="1"/>
  <c r="AX137" i="1"/>
  <c r="AW137" i="1"/>
  <c r="AV137" i="1"/>
  <c r="AU137" i="1"/>
  <c r="AT137" i="1"/>
  <c r="AS137" i="1"/>
  <c r="AR137" i="1"/>
  <c r="AQ137" i="1"/>
  <c r="AP137" i="1"/>
  <c r="AO137" i="1"/>
  <c r="AN137" i="1"/>
  <c r="AM137" i="1"/>
  <c r="AL137" i="1"/>
  <c r="AK137" i="1"/>
  <c r="AJ137" i="1"/>
  <c r="AI137" i="1"/>
  <c r="AH137" i="1"/>
  <c r="AG137" i="1"/>
  <c r="AF137" i="1"/>
  <c r="AE137" i="1"/>
  <c r="AD137" i="1"/>
  <c r="AC137" i="1"/>
  <c r="AB137" i="1"/>
  <c r="AA137" i="1"/>
  <c r="Z137" i="1"/>
  <c r="Y137" i="1"/>
  <c r="X137" i="1"/>
  <c r="W137" i="1"/>
  <c r="V137" i="1"/>
  <c r="U137" i="1"/>
  <c r="T137" i="1"/>
  <c r="S137" i="1"/>
  <c r="R137" i="1"/>
  <c r="Q137" i="1"/>
  <c r="O137" i="1"/>
  <c r="N137" i="1"/>
  <c r="M137" i="1"/>
  <c r="L137" i="1"/>
  <c r="K137" i="1"/>
  <c r="I137" i="1"/>
  <c r="H137" i="1"/>
  <c r="G137" i="1"/>
  <c r="AY136" i="1"/>
  <c r="AX136" i="1"/>
  <c r="AW136" i="1"/>
  <c r="AV136" i="1"/>
  <c r="AU136" i="1"/>
  <c r="AT136" i="1"/>
  <c r="AS136" i="1"/>
  <c r="AR136" i="1"/>
  <c r="AQ136" i="1"/>
  <c r="AP136" i="1"/>
  <c r="AO136" i="1"/>
  <c r="AN136" i="1"/>
  <c r="AM136" i="1"/>
  <c r="AL136" i="1"/>
  <c r="AK136" i="1"/>
  <c r="AJ136" i="1"/>
  <c r="AI136" i="1"/>
  <c r="AH136" i="1"/>
  <c r="AG136" i="1"/>
  <c r="AF136" i="1"/>
  <c r="AE136" i="1"/>
  <c r="AD136" i="1"/>
  <c r="AC136" i="1"/>
  <c r="AB136" i="1"/>
  <c r="AA136" i="1"/>
  <c r="Z136" i="1"/>
  <c r="Y136" i="1"/>
  <c r="X136" i="1"/>
  <c r="W136" i="1"/>
  <c r="V136" i="1"/>
  <c r="U136" i="1"/>
  <c r="T136" i="1"/>
  <c r="S136" i="1"/>
  <c r="R136" i="1"/>
  <c r="Q136" i="1"/>
  <c r="O136" i="1"/>
  <c r="N136" i="1"/>
  <c r="M136" i="1"/>
  <c r="L136" i="1"/>
  <c r="K136" i="1"/>
  <c r="I136" i="1"/>
  <c r="H136" i="1"/>
  <c r="G136" i="1"/>
  <c r="AY135" i="1"/>
  <c r="AX135" i="1"/>
  <c r="AW135" i="1"/>
  <c r="AV135" i="1"/>
  <c r="AU135" i="1"/>
  <c r="AT135" i="1"/>
  <c r="AS135" i="1"/>
  <c r="AR135" i="1"/>
  <c r="AQ135" i="1"/>
  <c r="AP135" i="1"/>
  <c r="AO135" i="1"/>
  <c r="AN135" i="1"/>
  <c r="AM135" i="1"/>
  <c r="AL135" i="1"/>
  <c r="AK135" i="1"/>
  <c r="AJ135" i="1"/>
  <c r="AI135" i="1"/>
  <c r="AH135" i="1"/>
  <c r="AG135" i="1"/>
  <c r="AF135" i="1"/>
  <c r="AE135" i="1"/>
  <c r="AD135" i="1"/>
  <c r="AC135" i="1"/>
  <c r="AB135" i="1"/>
  <c r="AA135" i="1"/>
  <c r="Z135" i="1"/>
  <c r="Y135" i="1"/>
  <c r="X135" i="1"/>
  <c r="W135" i="1"/>
  <c r="V135" i="1"/>
  <c r="U135" i="1"/>
  <c r="T135" i="1"/>
  <c r="S135" i="1"/>
  <c r="R135" i="1"/>
  <c r="Q135" i="1"/>
  <c r="O135" i="1"/>
  <c r="N135" i="1"/>
  <c r="M135" i="1"/>
  <c r="L135" i="1"/>
  <c r="K135" i="1"/>
  <c r="I135" i="1"/>
  <c r="H135" i="1"/>
  <c r="G135" i="1"/>
  <c r="AY134" i="1"/>
  <c r="AX134" i="1"/>
  <c r="AW134" i="1"/>
  <c r="AV134" i="1"/>
  <c r="AU134" i="1"/>
  <c r="AT134" i="1"/>
  <c r="AS134" i="1"/>
  <c r="AR134" i="1"/>
  <c r="AQ134" i="1"/>
  <c r="AP134" i="1"/>
  <c r="AO134" i="1"/>
  <c r="AN134" i="1"/>
  <c r="AM134" i="1"/>
  <c r="AL134" i="1"/>
  <c r="AK134" i="1"/>
  <c r="AJ134" i="1"/>
  <c r="AI134" i="1"/>
  <c r="AH134" i="1"/>
  <c r="AG134" i="1"/>
  <c r="AF134" i="1"/>
  <c r="AE134" i="1"/>
  <c r="AD134" i="1"/>
  <c r="AC134" i="1"/>
  <c r="AB134" i="1"/>
  <c r="AA134" i="1"/>
  <c r="Z134" i="1"/>
  <c r="Y134" i="1"/>
  <c r="X134" i="1"/>
  <c r="W134" i="1"/>
  <c r="V134" i="1"/>
  <c r="U134" i="1"/>
  <c r="T134" i="1"/>
  <c r="S134" i="1"/>
  <c r="R134" i="1"/>
  <c r="Q134" i="1"/>
  <c r="O134" i="1"/>
  <c r="N134" i="1"/>
  <c r="M134" i="1"/>
  <c r="AE134" i="4" s="1"/>
  <c r="L134" i="1"/>
  <c r="K134" i="1"/>
  <c r="H134" i="1"/>
  <c r="AD134" i="4" s="1"/>
  <c r="G134" i="1"/>
  <c r="H7" i="2" s="1"/>
  <c r="AY133" i="1"/>
  <c r="AX133" i="1"/>
  <c r="AW133" i="1"/>
  <c r="AV133" i="1"/>
  <c r="AU133" i="1"/>
  <c r="AT133" i="1"/>
  <c r="AS133" i="1"/>
  <c r="AR133" i="1"/>
  <c r="AQ133" i="1"/>
  <c r="AP133" i="1"/>
  <c r="AO133" i="1"/>
  <c r="AN133" i="1"/>
  <c r="AM133" i="1"/>
  <c r="AL133" i="1"/>
  <c r="AK133" i="1"/>
  <c r="AJ133" i="1"/>
  <c r="AI133" i="1"/>
  <c r="AH133" i="1"/>
  <c r="AG133" i="1"/>
  <c r="AF133" i="1"/>
  <c r="AE133" i="1"/>
  <c r="AD133" i="1"/>
  <c r="AC133" i="1"/>
  <c r="AB133" i="1"/>
  <c r="AA133" i="1"/>
  <c r="Z133" i="1"/>
  <c r="Y133" i="1"/>
  <c r="X133" i="1"/>
  <c r="W133" i="1"/>
  <c r="V133" i="1"/>
  <c r="U133" i="1"/>
  <c r="T133" i="1"/>
  <c r="S133" i="1"/>
  <c r="R133" i="1"/>
  <c r="O133" i="1"/>
  <c r="N133" i="1"/>
  <c r="M133" i="1"/>
  <c r="K133" i="1"/>
  <c r="I133" i="1"/>
  <c r="H133" i="1"/>
  <c r="G133" i="1"/>
  <c r="AQ402" i="1" l="1"/>
  <c r="AG6" i="6"/>
  <c r="AA6" i="6"/>
  <c r="AG14" i="6"/>
  <c r="AA14" i="6"/>
  <c r="AG18" i="6"/>
  <c r="AA18" i="6"/>
  <c r="AG26" i="6"/>
  <c r="AA26" i="6"/>
  <c r="AG38" i="6"/>
  <c r="AA38" i="6"/>
  <c r="AG46" i="6"/>
  <c r="AA46" i="6"/>
  <c r="AG54" i="6"/>
  <c r="AA54" i="6"/>
  <c r="AG62" i="6"/>
  <c r="AA62" i="6"/>
  <c r="AG66" i="6"/>
  <c r="AA66" i="6"/>
  <c r="AG74" i="6"/>
  <c r="AA74" i="6"/>
  <c r="AG82" i="6"/>
  <c r="AA82" i="6"/>
  <c r="AG90" i="6"/>
  <c r="AA90" i="6"/>
  <c r="AG98" i="6"/>
  <c r="AA98" i="6"/>
  <c r="AG106" i="6"/>
  <c r="AA106" i="6"/>
  <c r="AG114" i="6"/>
  <c r="AA114" i="6"/>
  <c r="R468" i="1"/>
  <c r="V468" i="1"/>
  <c r="Z468" i="1"/>
  <c r="AD468" i="1"/>
  <c r="AH468" i="1"/>
  <c r="AL468" i="1"/>
  <c r="AP468" i="1"/>
  <c r="AT468" i="1"/>
  <c r="AX468" i="1"/>
  <c r="AG7" i="6"/>
  <c r="AA7" i="6"/>
  <c r="AG11" i="6"/>
  <c r="AA11" i="6"/>
  <c r="AG15" i="6"/>
  <c r="AA15" i="6"/>
  <c r="AG19" i="6"/>
  <c r="AA19" i="6"/>
  <c r="AG23" i="6"/>
  <c r="AA23" i="6"/>
  <c r="AG27" i="6"/>
  <c r="AA27" i="6"/>
  <c r="AG31" i="6"/>
  <c r="AA31" i="6"/>
  <c r="AG35" i="6"/>
  <c r="AA35" i="6"/>
  <c r="AG39" i="6"/>
  <c r="AA39" i="6"/>
  <c r="AG43" i="6"/>
  <c r="AA43" i="6"/>
  <c r="AG47" i="6"/>
  <c r="AA47" i="6"/>
  <c r="AG51" i="6"/>
  <c r="AA51" i="6"/>
  <c r="AG55" i="6"/>
  <c r="AA55" i="6"/>
  <c r="AG59" i="6"/>
  <c r="AA59" i="6"/>
  <c r="AG63" i="6"/>
  <c r="AA63" i="6"/>
  <c r="AG67" i="6"/>
  <c r="AA67" i="6"/>
  <c r="AG71" i="6"/>
  <c r="AA71" i="6"/>
  <c r="AG75" i="6"/>
  <c r="AA75" i="6"/>
  <c r="AG79" i="6"/>
  <c r="AA79" i="6"/>
  <c r="AG83" i="6"/>
  <c r="AA83" i="6"/>
  <c r="AG87" i="6"/>
  <c r="AA87" i="6"/>
  <c r="AG91" i="6"/>
  <c r="AA91" i="6"/>
  <c r="AG95" i="6"/>
  <c r="AA95" i="6"/>
  <c r="AG99" i="6"/>
  <c r="AA99" i="6"/>
  <c r="AG103" i="6"/>
  <c r="AA103" i="6"/>
  <c r="AG107" i="6"/>
  <c r="AA107" i="6"/>
  <c r="AG111" i="6"/>
  <c r="AA111" i="6"/>
  <c r="AG115" i="6"/>
  <c r="AA115" i="6"/>
  <c r="AG119" i="6"/>
  <c r="AA119" i="6"/>
  <c r="AG123" i="6"/>
  <c r="AA123" i="6"/>
  <c r="AG127" i="6"/>
  <c r="AA127" i="6"/>
  <c r="AG131" i="6"/>
  <c r="AA131" i="6"/>
  <c r="AH7" i="7"/>
  <c r="P22" i="7"/>
  <c r="P22" i="8" s="1"/>
  <c r="P90" i="7"/>
  <c r="P90" i="8" s="1"/>
  <c r="AK123" i="7"/>
  <c r="E139" i="11"/>
  <c r="E145" i="11" s="1"/>
  <c r="I139" i="11"/>
  <c r="I145" i="11" s="1"/>
  <c r="M139" i="11"/>
  <c r="M145" i="11" s="1"/>
  <c r="Q139" i="11"/>
  <c r="Q145" i="11" s="1"/>
  <c r="U139" i="11"/>
  <c r="U145" i="11" s="1"/>
  <c r="AT571" i="1"/>
  <c r="AG10" i="6"/>
  <c r="AA10" i="6"/>
  <c r="AG22" i="6"/>
  <c r="AA22" i="6"/>
  <c r="AG30" i="6"/>
  <c r="AA30" i="6"/>
  <c r="AG34" i="6"/>
  <c r="AA34" i="6"/>
  <c r="AG42" i="6"/>
  <c r="AA42" i="6"/>
  <c r="AG50" i="6"/>
  <c r="AA50" i="6"/>
  <c r="AG58" i="6"/>
  <c r="AA58" i="6"/>
  <c r="AG70" i="6"/>
  <c r="AA70" i="6"/>
  <c r="AG78" i="6"/>
  <c r="AA78" i="6"/>
  <c r="AG86" i="6"/>
  <c r="AA86" i="6"/>
  <c r="AG94" i="6"/>
  <c r="AA94" i="6"/>
  <c r="AG102" i="6"/>
  <c r="AA102" i="6"/>
  <c r="AG110" i="6"/>
  <c r="AA110" i="6"/>
  <c r="AG118" i="6"/>
  <c r="AA118" i="6"/>
  <c r="AG122" i="6"/>
  <c r="AA122" i="6"/>
  <c r="AG126" i="6"/>
  <c r="AA126" i="6"/>
  <c r="AG130" i="6"/>
  <c r="AA130" i="6"/>
  <c r="Q466" i="1"/>
  <c r="AG466" i="1"/>
  <c r="AG8" i="6"/>
  <c r="AA8" i="6"/>
  <c r="AG12" i="6"/>
  <c r="AA12" i="6"/>
  <c r="AG16" i="6"/>
  <c r="AA16" i="6"/>
  <c r="AG20" i="6"/>
  <c r="AA20" i="6"/>
  <c r="AG24" i="6"/>
  <c r="AA24" i="6"/>
  <c r="AG28" i="6"/>
  <c r="AA28" i="6"/>
  <c r="AG32" i="6"/>
  <c r="AA32" i="6"/>
  <c r="AG36" i="6"/>
  <c r="AA36" i="6"/>
  <c r="AG40" i="6"/>
  <c r="AA40" i="6"/>
  <c r="AG44" i="6"/>
  <c r="AA44" i="6"/>
  <c r="AG48" i="6"/>
  <c r="AA48" i="6"/>
  <c r="AG52" i="6"/>
  <c r="AA52" i="6"/>
  <c r="AG56" i="6"/>
  <c r="AA56" i="6"/>
  <c r="AG60" i="6"/>
  <c r="AA60" i="6"/>
  <c r="AG64" i="6"/>
  <c r="AA64" i="6"/>
  <c r="AG68" i="6"/>
  <c r="AA68" i="6"/>
  <c r="AG72" i="6"/>
  <c r="AA72" i="6"/>
  <c r="AG76" i="6"/>
  <c r="AA76" i="6"/>
  <c r="AG80" i="6"/>
  <c r="AA80" i="6"/>
  <c r="AG84" i="6"/>
  <c r="AA84" i="6"/>
  <c r="AG88" i="6"/>
  <c r="AA88" i="6"/>
  <c r="AG92" i="6"/>
  <c r="AA92" i="6"/>
  <c r="AG96" i="6"/>
  <c r="AA96" i="6"/>
  <c r="AG100" i="6"/>
  <c r="AA100" i="6"/>
  <c r="AG104" i="6"/>
  <c r="AA104" i="6"/>
  <c r="AG108" i="6"/>
  <c r="AA108" i="6"/>
  <c r="AG112" i="6"/>
  <c r="AA112" i="6"/>
  <c r="AG116" i="6"/>
  <c r="AA116" i="6"/>
  <c r="AG120" i="6"/>
  <c r="AA120" i="6"/>
  <c r="AG124" i="6"/>
  <c r="AA124" i="6"/>
  <c r="AG128" i="6"/>
  <c r="AA128" i="6"/>
  <c r="AG132" i="6"/>
  <c r="AA132" i="6"/>
  <c r="X134" i="6"/>
  <c r="AL93" i="7"/>
  <c r="AJ110" i="7"/>
  <c r="AH116" i="7"/>
  <c r="AJ117" i="7"/>
  <c r="AJ132" i="7"/>
  <c r="AJ23" i="7"/>
  <c r="AJ63" i="7"/>
  <c r="AJ39" i="7"/>
  <c r="O139" i="8"/>
  <c r="T468" i="1"/>
  <c r="X468" i="1"/>
  <c r="AB468" i="1"/>
  <c r="AF468" i="1"/>
  <c r="AJ468" i="1"/>
  <c r="AN468" i="1"/>
  <c r="AR468" i="1"/>
  <c r="AV468" i="1"/>
  <c r="G468" i="1"/>
  <c r="K13" i="2"/>
  <c r="AL139" i="4"/>
  <c r="AG5" i="6"/>
  <c r="AA5" i="6"/>
  <c r="AG9" i="6"/>
  <c r="AA9" i="6"/>
  <c r="AG13" i="6"/>
  <c r="AA13" i="6"/>
  <c r="AG17" i="6"/>
  <c r="AA17" i="6"/>
  <c r="AG21" i="6"/>
  <c r="AA21" i="6"/>
  <c r="AG25" i="6"/>
  <c r="AA25" i="6"/>
  <c r="AG29" i="6"/>
  <c r="AA29" i="6"/>
  <c r="AG33" i="6"/>
  <c r="AA33" i="6"/>
  <c r="AG37" i="6"/>
  <c r="AA37" i="6"/>
  <c r="AG41" i="6"/>
  <c r="AA41" i="6"/>
  <c r="AG45" i="6"/>
  <c r="AA45" i="6"/>
  <c r="AG49" i="6"/>
  <c r="AA49" i="6"/>
  <c r="AG53" i="6"/>
  <c r="AA53" i="6"/>
  <c r="AG57" i="6"/>
  <c r="AA57" i="6"/>
  <c r="AG61" i="6"/>
  <c r="AA61" i="6"/>
  <c r="AG65" i="6"/>
  <c r="AA65" i="6"/>
  <c r="AG69" i="6"/>
  <c r="AA69" i="6"/>
  <c r="AG73" i="6"/>
  <c r="AA73" i="6"/>
  <c r="AG77" i="6"/>
  <c r="AA77" i="6"/>
  <c r="AG81" i="6"/>
  <c r="AA81" i="6"/>
  <c r="AG85" i="6"/>
  <c r="AA85" i="6"/>
  <c r="AG89" i="6"/>
  <c r="AA89" i="6"/>
  <c r="AG93" i="6"/>
  <c r="AA93" i="6"/>
  <c r="AG97" i="6"/>
  <c r="AA97" i="6"/>
  <c r="AG101" i="6"/>
  <c r="AA101" i="6"/>
  <c r="AG105" i="6"/>
  <c r="AA105" i="6"/>
  <c r="AG109" i="6"/>
  <c r="AA109" i="6"/>
  <c r="AG113" i="6"/>
  <c r="AA113" i="6"/>
  <c r="AG117" i="6"/>
  <c r="AA117" i="6"/>
  <c r="AG121" i="6"/>
  <c r="AA121" i="6"/>
  <c r="AG125" i="6"/>
  <c r="AA125" i="6"/>
  <c r="AG129" i="6"/>
  <c r="AA129" i="6"/>
  <c r="F134" i="6"/>
  <c r="H136" i="6"/>
  <c r="G136" i="6"/>
  <c r="R134" i="6"/>
  <c r="AB150" i="4"/>
  <c r="S134" i="4"/>
  <c r="AJ62" i="7"/>
  <c r="AJ81" i="7"/>
  <c r="AJ87" i="7"/>
  <c r="AF92" i="7"/>
  <c r="AF106" i="7"/>
  <c r="AJ111" i="7"/>
  <c r="AJ124" i="7"/>
  <c r="AJ7" i="7"/>
  <c r="AJ114" i="7"/>
  <c r="Y151" i="7"/>
  <c r="AJ14" i="7"/>
  <c r="AJ59" i="7"/>
  <c r="AJ89" i="7"/>
  <c r="AJ99" i="7"/>
  <c r="AJ109" i="7"/>
  <c r="AK109" i="7" s="1"/>
  <c r="AJ131" i="7"/>
  <c r="R138" i="8"/>
  <c r="K30" i="9"/>
  <c r="AD89" i="7"/>
  <c r="M89" i="7" s="1"/>
  <c r="AD128" i="7"/>
  <c r="M128" i="7" s="1"/>
  <c r="Y154" i="7"/>
  <c r="AC8" i="7"/>
  <c r="AD24" i="7"/>
  <c r="M24" i="7" s="1"/>
  <c r="AD37" i="7"/>
  <c r="AF38" i="7"/>
  <c r="S49" i="7"/>
  <c r="S49" i="8" s="1"/>
  <c r="AF52" i="7"/>
  <c r="AJ56" i="7"/>
  <c r="AJ125" i="7"/>
  <c r="AJ100" i="7"/>
  <c r="S114" i="7"/>
  <c r="S114" i="8" s="1"/>
  <c r="AJ115" i="7"/>
  <c r="W152" i="7"/>
  <c r="AH55" i="7"/>
  <c r="AJ64" i="7"/>
  <c r="AJ97" i="7"/>
  <c r="S11" i="7"/>
  <c r="S11" i="8" s="1"/>
  <c r="AJ116" i="7"/>
  <c r="AJ120" i="7"/>
  <c r="AJ17" i="7"/>
  <c r="AJ40" i="7"/>
  <c r="AJ77" i="7"/>
  <c r="AJ94" i="7"/>
  <c r="AK94" i="7" s="1"/>
  <c r="AJ83" i="7"/>
  <c r="AO302" i="1"/>
  <c r="AW303" i="1"/>
  <c r="AW459" i="1" s="1"/>
  <c r="AW466" i="1" s="1"/>
  <c r="AR542" i="1"/>
  <c r="Y453" i="1"/>
  <c r="I230" i="1"/>
  <c r="M230" i="1"/>
  <c r="Q230" i="1"/>
  <c r="U230" i="1"/>
  <c r="AC230" i="1"/>
  <c r="AG230" i="1"/>
  <c r="AK230" i="1"/>
  <c r="AO230" i="1"/>
  <c r="AW230" i="1"/>
  <c r="G177" i="1"/>
  <c r="K177" i="1"/>
  <c r="O177" i="1"/>
  <c r="T176" i="1"/>
  <c r="AJ176" i="1"/>
  <c r="I199" i="1"/>
  <c r="M199" i="1"/>
  <c r="R198" i="1"/>
  <c r="V198" i="1"/>
  <c r="Z198" i="1"/>
  <c r="AH198" i="1"/>
  <c r="AL198" i="1"/>
  <c r="AP198" i="1"/>
  <c r="K134" i="6"/>
  <c r="U111" i="8"/>
  <c r="AH10" i="7"/>
  <c r="Y139" i="7"/>
  <c r="P69" i="7"/>
  <c r="P69" i="8" s="1"/>
  <c r="AJ69" i="7"/>
  <c r="AJ30" i="7"/>
  <c r="X152" i="7"/>
  <c r="AH64" i="7"/>
  <c r="AJ68" i="7"/>
  <c r="AJ128" i="7"/>
  <c r="Z154" i="7"/>
  <c r="AJ6" i="7"/>
  <c r="AL6" i="7" s="1"/>
  <c r="AH11" i="7"/>
  <c r="AJ13" i="7"/>
  <c r="AH18" i="7"/>
  <c r="AJ19" i="7"/>
  <c r="AJ29" i="7"/>
  <c r="AJ36" i="7"/>
  <c r="AJ38" i="7"/>
  <c r="AJ44" i="7"/>
  <c r="AL44" i="7" s="1"/>
  <c r="AJ48" i="7"/>
  <c r="AJ52" i="7"/>
  <c r="P57" i="7"/>
  <c r="P57" i="8" s="1"/>
  <c r="AJ57" i="7"/>
  <c r="AK57" i="7" s="1"/>
  <c r="AJ67" i="7"/>
  <c r="AH72" i="7"/>
  <c r="AJ74" i="7"/>
  <c r="P98" i="7"/>
  <c r="P98" i="8" s="1"/>
  <c r="AJ98" i="7"/>
  <c r="X153" i="7"/>
  <c r="Z151" i="7"/>
  <c r="AJ22" i="7"/>
  <c r="AJ90" i="7"/>
  <c r="AJ101" i="7"/>
  <c r="AJ113" i="7"/>
  <c r="P11" i="8"/>
  <c r="AJ11" i="7"/>
  <c r="Y152" i="7"/>
  <c r="AJ32" i="7"/>
  <c r="AJ76" i="7"/>
  <c r="AJ102" i="7"/>
  <c r="AJ130" i="7"/>
  <c r="W154" i="7"/>
  <c r="AJ8" i="7"/>
  <c r="AJ15" i="7"/>
  <c r="AJ20" i="7"/>
  <c r="AH29" i="7"/>
  <c r="AJ31" i="7"/>
  <c r="U34" i="8"/>
  <c r="AH38" i="7"/>
  <c r="AJ41" i="7"/>
  <c r="AJ45" i="7"/>
  <c r="AL45" i="7" s="1"/>
  <c r="AJ49" i="7"/>
  <c r="S52" i="7"/>
  <c r="S52" i="8" s="1"/>
  <c r="AJ53" i="7"/>
  <c r="AJ61" i="7"/>
  <c r="S62" i="7"/>
  <c r="S62" i="8" s="1"/>
  <c r="AH67" i="7"/>
  <c r="AD70" i="7"/>
  <c r="M70" i="7" s="1"/>
  <c r="AH74" i="7"/>
  <c r="AJ75" i="7"/>
  <c r="AJ82" i="7"/>
  <c r="AJ91" i="7"/>
  <c r="AJ105" i="7"/>
  <c r="AL105" i="7" s="1"/>
  <c r="AJ121" i="7"/>
  <c r="Y153" i="7"/>
  <c r="AJ33" i="7"/>
  <c r="AJ66" i="7"/>
  <c r="AJ84" i="7"/>
  <c r="AJ104" i="7"/>
  <c r="AJ129" i="7"/>
  <c r="W151" i="7"/>
  <c r="P25" i="7"/>
  <c r="P25" i="8" s="1"/>
  <c r="AJ25" i="7"/>
  <c r="AE26" i="7"/>
  <c r="P28" i="7"/>
  <c r="P28" i="8" s="1"/>
  <c r="AJ28" i="7"/>
  <c r="P46" i="7"/>
  <c r="P46" i="8" s="1"/>
  <c r="AJ46" i="7"/>
  <c r="AJ60" i="7"/>
  <c r="P107" i="7"/>
  <c r="P107" i="8" s="1"/>
  <c r="AJ107" i="7"/>
  <c r="G48" i="7"/>
  <c r="H48" i="8" s="1"/>
  <c r="W153" i="7"/>
  <c r="AD30" i="7"/>
  <c r="Z152" i="7"/>
  <c r="AJ55" i="7"/>
  <c r="AJ88" i="7"/>
  <c r="AJ103" i="7"/>
  <c r="AJ5" i="7"/>
  <c r="L5" i="7"/>
  <c r="L5" i="8" s="1"/>
  <c r="X154" i="7"/>
  <c r="AJ9" i="7"/>
  <c r="AJ16" i="7"/>
  <c r="AJ21" i="7"/>
  <c r="AJ34" i="7"/>
  <c r="AJ42" i="7"/>
  <c r="AJ50" i="7"/>
  <c r="AJ54" i="7"/>
  <c r="U56" i="8"/>
  <c r="AJ70" i="7"/>
  <c r="AJ78" i="7"/>
  <c r="AJ85" i="7"/>
  <c r="AJ92" i="7"/>
  <c r="AL92" i="7" s="1"/>
  <c r="AJ106" i="7"/>
  <c r="AJ112" i="7"/>
  <c r="AJ118" i="7"/>
  <c r="AJ122" i="7"/>
  <c r="AJ126" i="7"/>
  <c r="Z153" i="7"/>
  <c r="AJ12" i="7"/>
  <c r="AJ35" i="7"/>
  <c r="AL35" i="7" s="1"/>
  <c r="AJ71" i="7"/>
  <c r="AJ96" i="7"/>
  <c r="AJ10" i="7"/>
  <c r="L10" i="7"/>
  <c r="L10" i="8" s="1"/>
  <c r="X151" i="7"/>
  <c r="AJ26" i="7"/>
  <c r="AJ58" i="7"/>
  <c r="AJ65" i="7"/>
  <c r="AK65" i="7" s="1"/>
  <c r="AJ80" i="7"/>
  <c r="AJ95" i="7"/>
  <c r="AJ108" i="7"/>
  <c r="AJ127" i="7"/>
  <c r="AK127" i="7" s="1"/>
  <c r="P303" i="1"/>
  <c r="P459" i="1" s="1"/>
  <c r="P466" i="1" s="1"/>
  <c r="P302" i="1"/>
  <c r="H176" i="1"/>
  <c r="AK179" i="1"/>
  <c r="I179" i="1"/>
  <c r="R178" i="1"/>
  <c r="AT178" i="1"/>
  <c r="J178" i="1"/>
  <c r="N178" i="1"/>
  <c r="S177" i="1"/>
  <c r="W177" i="1"/>
  <c r="AA177" i="1"/>
  <c r="AE177" i="1"/>
  <c r="AI177" i="1"/>
  <c r="AQ177" i="1"/>
  <c r="AU177" i="1"/>
  <c r="AY177" i="1"/>
  <c r="H200" i="1"/>
  <c r="L200" i="1"/>
  <c r="Q199" i="1"/>
  <c r="U199" i="1"/>
  <c r="Y199" i="1"/>
  <c r="AC199" i="1"/>
  <c r="AG199" i="1"/>
  <c r="AK199" i="1"/>
  <c r="AO199" i="1"/>
  <c r="AS199" i="1"/>
  <c r="AW199" i="1"/>
  <c r="H227" i="1"/>
  <c r="L227" i="1"/>
  <c r="T227" i="1"/>
  <c r="X227" i="1"/>
  <c r="AB227" i="1"/>
  <c r="AF227" i="1"/>
  <c r="AJ227" i="1"/>
  <c r="AN227" i="1"/>
  <c r="AR227" i="1"/>
  <c r="AV227" i="1"/>
  <c r="AW179" i="1"/>
  <c r="J198" i="1"/>
  <c r="N198" i="1"/>
  <c r="S201" i="1"/>
  <c r="AA201" i="1"/>
  <c r="AE201" i="1"/>
  <c r="AI201" i="1"/>
  <c r="AM201" i="1"/>
  <c r="AQ201" i="1"/>
  <c r="AU201" i="1"/>
  <c r="J229" i="1"/>
  <c r="R229" i="1"/>
  <c r="Z229" i="1"/>
  <c r="AD229" i="1"/>
  <c r="AL229" i="1"/>
  <c r="AP229" i="1"/>
  <c r="AT229" i="1"/>
  <c r="AX229" i="1"/>
  <c r="U179" i="1"/>
  <c r="AS179" i="1"/>
  <c r="M179" i="1"/>
  <c r="V178" i="1"/>
  <c r="AL178" i="1"/>
  <c r="AX178" i="1"/>
  <c r="G201" i="1"/>
  <c r="K201" i="1"/>
  <c r="O201" i="1"/>
  <c r="T200" i="1"/>
  <c r="X200" i="1"/>
  <c r="AB200" i="1"/>
  <c r="AF200" i="1"/>
  <c r="AJ200" i="1"/>
  <c r="G228" i="1"/>
  <c r="K228" i="1"/>
  <c r="O228" i="1"/>
  <c r="S228" i="1"/>
  <c r="W228" i="1"/>
  <c r="AA228" i="1"/>
  <c r="AE228" i="1"/>
  <c r="AI228" i="1"/>
  <c r="AM228" i="1"/>
  <c r="AQ228" i="1"/>
  <c r="AU228" i="1"/>
  <c r="AY228" i="1"/>
  <c r="Q134" i="6"/>
  <c r="AF140" i="4"/>
  <c r="AJ140" i="4" s="1"/>
  <c r="J134" i="6"/>
  <c r="AE140" i="4"/>
  <c r="AI140" i="4" s="1"/>
  <c r="L176" i="1"/>
  <c r="H304" i="1"/>
  <c r="AH87" i="7"/>
  <c r="J476" i="1"/>
  <c r="Z178" i="1"/>
  <c r="J477" i="1"/>
  <c r="I476" i="1"/>
  <c r="W201" i="1"/>
  <c r="S305" i="1"/>
  <c r="AY305" i="1"/>
  <c r="X176" i="1"/>
  <c r="AH30" i="7"/>
  <c r="AF45" i="7"/>
  <c r="T45" i="7" s="1"/>
  <c r="AF122" i="7"/>
  <c r="S23" i="7"/>
  <c r="S23" i="8" s="1"/>
  <c r="AH76" i="7"/>
  <c r="S102" i="7"/>
  <c r="S102" i="8" s="1"/>
  <c r="AH102" i="7"/>
  <c r="AH130" i="7"/>
  <c r="AH8" i="7"/>
  <c r="AH15" i="7"/>
  <c r="AH61" i="7"/>
  <c r="AH82" i="7"/>
  <c r="AF116" i="7"/>
  <c r="AH33" i="7"/>
  <c r="AH94" i="7"/>
  <c r="AH56" i="7"/>
  <c r="P83" i="7"/>
  <c r="P83" i="8" s="1"/>
  <c r="AS230" i="1"/>
  <c r="AL590" i="1"/>
  <c r="AE31" i="7"/>
  <c r="AH75" i="7"/>
  <c r="AT399" i="1"/>
  <c r="N454" i="1"/>
  <c r="R449" i="1"/>
  <c r="L89" i="7"/>
  <c r="L89" i="8" s="1"/>
  <c r="AC93" i="7"/>
  <c r="H93" i="7" s="1"/>
  <c r="G59" i="7"/>
  <c r="H59" i="8" s="1"/>
  <c r="AX198" i="1"/>
  <c r="AT198" i="1"/>
  <c r="V399" i="1"/>
  <c r="AD102" i="7"/>
  <c r="M102" i="7" s="1"/>
  <c r="AC85" i="7"/>
  <c r="AF39" i="7"/>
  <c r="AC24" i="7"/>
  <c r="H24" i="7" s="1"/>
  <c r="AD85" i="7"/>
  <c r="M85" i="7" s="1"/>
  <c r="N229" i="1"/>
  <c r="AD113" i="7"/>
  <c r="M113" i="7" s="1"/>
  <c r="AT452" i="1"/>
  <c r="AC61" i="7"/>
  <c r="H61" i="7" s="1"/>
  <c r="AF35" i="7"/>
  <c r="AE113" i="7"/>
  <c r="AH229" i="1"/>
  <c r="AC128" i="7"/>
  <c r="H128" i="7" s="1"/>
  <c r="AE56" i="7"/>
  <c r="AC90" i="7"/>
  <c r="H90" i="7" s="1"/>
  <c r="AD86" i="7"/>
  <c r="M86" i="7" s="1"/>
  <c r="M139" i="1"/>
  <c r="H8" i="2"/>
  <c r="AY201" i="1"/>
  <c r="AP178" i="1"/>
  <c r="AH399" i="1"/>
  <c r="AD198" i="1"/>
  <c r="V229" i="1"/>
  <c r="G573" i="1"/>
  <c r="AI605" i="1"/>
  <c r="AV200" i="1"/>
  <c r="O468" i="1"/>
  <c r="Z140" i="5"/>
  <c r="Z135" i="5"/>
  <c r="K8" i="3"/>
  <c r="AB139" i="5"/>
  <c r="P81" i="7"/>
  <c r="P81" i="8" s="1"/>
  <c r="S100" i="7"/>
  <c r="S100" i="8" s="1"/>
  <c r="U100" i="8" s="1"/>
  <c r="AA135" i="5"/>
  <c r="AA140" i="5"/>
  <c r="AB137" i="5"/>
  <c r="AB138" i="5"/>
  <c r="P116" i="7"/>
  <c r="P116" i="8" s="1"/>
  <c r="P84" i="8"/>
  <c r="J11" i="3"/>
  <c r="J137" i="3" s="1"/>
  <c r="C14" i="2" s="1"/>
  <c r="J31" i="3"/>
  <c r="J138" i="3" s="1"/>
  <c r="C15" i="2" s="1"/>
  <c r="AB140" i="5"/>
  <c r="Z139" i="5"/>
  <c r="S78" i="7"/>
  <c r="S78" i="8" s="1"/>
  <c r="S126" i="7"/>
  <c r="S126" i="8" s="1"/>
  <c r="AA139" i="5"/>
  <c r="Z137" i="5"/>
  <c r="Z138" i="5"/>
  <c r="S68" i="7"/>
  <c r="S68" i="8" s="1"/>
  <c r="P89" i="7"/>
  <c r="P89" i="8" s="1"/>
  <c r="L26" i="2"/>
  <c r="AE137" i="4"/>
  <c r="AI137" i="4" s="1"/>
  <c r="AE138" i="4"/>
  <c r="AI138" i="4" s="1"/>
  <c r="I26" i="2"/>
  <c r="S64" i="7"/>
  <c r="S64" i="8" s="1"/>
  <c r="S6" i="7"/>
  <c r="S6" i="8" s="1"/>
  <c r="H23" i="2"/>
  <c r="H47" i="2" s="1"/>
  <c r="K11" i="3"/>
  <c r="K31" i="3"/>
  <c r="K138" i="3" s="1"/>
  <c r="D15" i="2" s="1"/>
  <c r="J6" i="3"/>
  <c r="J140" i="3" s="1"/>
  <c r="C17" i="2" s="1"/>
  <c r="K6" i="3"/>
  <c r="I8" i="3"/>
  <c r="I139" i="3" s="1"/>
  <c r="B16" i="2" s="1"/>
  <c r="I11" i="3"/>
  <c r="AA11" i="3" s="1"/>
  <c r="I31" i="3"/>
  <c r="I138" i="3" s="1"/>
  <c r="B15" i="2" s="1"/>
  <c r="AE140" i="6"/>
  <c r="AC139" i="6"/>
  <c r="AD137" i="6"/>
  <c r="AD138" i="6"/>
  <c r="AC138" i="6"/>
  <c r="N468" i="1"/>
  <c r="M477" i="1"/>
  <c r="M476" i="1"/>
  <c r="N139" i="1"/>
  <c r="H471" i="1"/>
  <c r="U141" i="11"/>
  <c r="N139" i="11"/>
  <c r="N145" i="11" s="1"/>
  <c r="R139" i="11"/>
  <c r="R145" i="11" s="1"/>
  <c r="I141" i="11"/>
  <c r="M141" i="11"/>
  <c r="E141" i="11"/>
  <c r="Q141" i="11"/>
  <c r="H37" i="2"/>
  <c r="S9" i="7"/>
  <c r="S9" i="8" s="1"/>
  <c r="S79" i="7"/>
  <c r="S79" i="8" s="1"/>
  <c r="U79" i="8" s="1"/>
  <c r="T92" i="7"/>
  <c r="H25" i="2"/>
  <c r="S44" i="7"/>
  <c r="S44" i="8" s="1"/>
  <c r="S93" i="7"/>
  <c r="S93" i="8" s="1"/>
  <c r="K26" i="2"/>
  <c r="K138" i="6"/>
  <c r="R10" i="3"/>
  <c r="P82" i="3"/>
  <c r="V82" i="3" s="1"/>
  <c r="R112" i="3"/>
  <c r="P14" i="3"/>
  <c r="AB14" i="3" s="1"/>
  <c r="Q73" i="3"/>
  <c r="P90" i="3"/>
  <c r="V90" i="3" s="1"/>
  <c r="P114" i="3"/>
  <c r="AB114" i="3" s="1"/>
  <c r="J47" i="2"/>
  <c r="Q105" i="3"/>
  <c r="K15" i="2"/>
  <c r="Q39" i="3"/>
  <c r="P56" i="3"/>
  <c r="Z56" i="3" s="1"/>
  <c r="H13" i="2"/>
  <c r="R46" i="3"/>
  <c r="R54" i="3"/>
  <c r="Q99" i="3"/>
  <c r="R130" i="3"/>
  <c r="L15" i="2"/>
  <c r="Y179" i="1"/>
  <c r="Y230" i="1"/>
  <c r="O476" i="1"/>
  <c r="AH97" i="7"/>
  <c r="AH103" i="7"/>
  <c r="S5" i="7"/>
  <c r="S5" i="8" s="1"/>
  <c r="AH9" i="7"/>
  <c r="AF13" i="7"/>
  <c r="AH16" i="7"/>
  <c r="AH21" i="7"/>
  <c r="AH37" i="7"/>
  <c r="AH51" i="7"/>
  <c r="AH91" i="7"/>
  <c r="AH105" i="7"/>
  <c r="S33" i="7"/>
  <c r="S33" i="8" s="1"/>
  <c r="AF28" i="7"/>
  <c r="AF46" i="7"/>
  <c r="AH107" i="7"/>
  <c r="AH52" i="7"/>
  <c r="O477" i="1"/>
  <c r="AH128" i="7"/>
  <c r="AH13" i="7"/>
  <c r="AH19" i="7"/>
  <c r="AF37" i="7"/>
  <c r="AH41" i="7"/>
  <c r="AF51" i="7"/>
  <c r="AH106" i="7"/>
  <c r="AF33" i="7"/>
  <c r="AH46" i="7"/>
  <c r="AF107" i="7"/>
  <c r="S131" i="7"/>
  <c r="S131" i="8" s="1"/>
  <c r="AH84" i="7"/>
  <c r="N476" i="1"/>
  <c r="AH96" i="7"/>
  <c r="P68" i="8"/>
  <c r="P130" i="7"/>
  <c r="P130" i="8" s="1"/>
  <c r="P53" i="7"/>
  <c r="P53" i="8" s="1"/>
  <c r="AH100" i="7"/>
  <c r="P10" i="7"/>
  <c r="P10" i="8" s="1"/>
  <c r="P60" i="7"/>
  <c r="P60" i="8" s="1"/>
  <c r="P101" i="7"/>
  <c r="P101" i="8" s="1"/>
  <c r="AD27" i="7"/>
  <c r="M27" i="7" s="1"/>
  <c r="AD97" i="7"/>
  <c r="M97" i="7" s="1"/>
  <c r="AD132" i="7"/>
  <c r="M468" i="1"/>
  <c r="AD76" i="7"/>
  <c r="M76" i="7" s="1"/>
  <c r="AD45" i="7"/>
  <c r="M45" i="7" s="1"/>
  <c r="AD62" i="7"/>
  <c r="M62" i="7" s="1"/>
  <c r="AD120" i="7"/>
  <c r="G119" i="7"/>
  <c r="H119" i="8" s="1"/>
  <c r="AC40" i="7"/>
  <c r="H40" i="7" s="1"/>
  <c r="AC65" i="7"/>
  <c r="H65" i="7" s="1"/>
  <c r="AC113" i="7"/>
  <c r="T307" i="1"/>
  <c r="AC102" i="7"/>
  <c r="H102" i="7" s="1"/>
  <c r="G6" i="7"/>
  <c r="H6" i="8" s="1"/>
  <c r="AC37" i="7"/>
  <c r="AC105" i="7"/>
  <c r="H105" i="7" s="1"/>
  <c r="G118" i="7"/>
  <c r="H118" i="8" s="1"/>
  <c r="AC23" i="7"/>
  <c r="H23" i="7" s="1"/>
  <c r="AC84" i="7"/>
  <c r="H84" i="7" s="1"/>
  <c r="G89" i="7"/>
  <c r="H89" i="8" s="1"/>
  <c r="AC89" i="7"/>
  <c r="K139" i="1"/>
  <c r="O139" i="1"/>
  <c r="H477" i="1"/>
  <c r="AF68" i="7"/>
  <c r="T68" i="7" s="1"/>
  <c r="AF130" i="7"/>
  <c r="AD8" i="7"/>
  <c r="AF15" i="7"/>
  <c r="AF20" i="7"/>
  <c r="AC45" i="7"/>
  <c r="H45" i="7" s="1"/>
  <c r="AD52" i="7"/>
  <c r="M52" i="7" s="1"/>
  <c r="AD82" i="7"/>
  <c r="AE110" i="7"/>
  <c r="AF121" i="7"/>
  <c r="AD14" i="7"/>
  <c r="M14" i="7" s="1"/>
  <c r="AF25" i="7"/>
  <c r="AD90" i="7"/>
  <c r="M90" i="7" s="1"/>
  <c r="H476" i="1"/>
  <c r="AF55" i="7"/>
  <c r="AF9" i="7"/>
  <c r="AF16" i="7"/>
  <c r="AF29" i="7"/>
  <c r="AF70" i="7"/>
  <c r="AF69" i="7"/>
  <c r="AF11" i="7"/>
  <c r="T11" i="7" s="1"/>
  <c r="AC18" i="7"/>
  <c r="H18" i="7" s="1"/>
  <c r="AD111" i="7"/>
  <c r="AE63" i="7"/>
  <c r="AD84" i="7"/>
  <c r="AF22" i="7"/>
  <c r="AF73" i="7"/>
  <c r="G476" i="1"/>
  <c r="AD130" i="7"/>
  <c r="M130" i="7" s="1"/>
  <c r="AC130" i="7"/>
  <c r="H130" i="7" s="1"/>
  <c r="AD18" i="7"/>
  <c r="M18" i="7" s="1"/>
  <c r="AD38" i="7"/>
  <c r="M38" i="7" s="1"/>
  <c r="AC38" i="7"/>
  <c r="H38" i="7" s="1"/>
  <c r="AD74" i="7"/>
  <c r="M74" i="7" s="1"/>
  <c r="AC82" i="7"/>
  <c r="H82" i="7" s="1"/>
  <c r="AD104" i="7"/>
  <c r="M104" i="7" s="1"/>
  <c r="AC59" i="7"/>
  <c r="H59" i="7" s="1"/>
  <c r="G471" i="1"/>
  <c r="AC55" i="7"/>
  <c r="H55" i="7" s="1"/>
  <c r="AD34" i="7"/>
  <c r="AE48" i="7"/>
  <c r="AI48" i="7" s="1"/>
  <c r="AE119" i="7"/>
  <c r="AF66" i="7"/>
  <c r="AD77" i="7"/>
  <c r="M77" i="7" s="1"/>
  <c r="AC22" i="7"/>
  <c r="AD73" i="7"/>
  <c r="AE64" i="7"/>
  <c r="AD88" i="7"/>
  <c r="M88" i="7" s="1"/>
  <c r="AD6" i="7"/>
  <c r="M6" i="7" s="1"/>
  <c r="AE21" i="7"/>
  <c r="AI21" i="7" s="1"/>
  <c r="AD49" i="7"/>
  <c r="M49" i="7" s="1"/>
  <c r="AE67" i="7"/>
  <c r="AD98" i="7"/>
  <c r="M98" i="7" s="1"/>
  <c r="AE112" i="7"/>
  <c r="AI112" i="7" s="1"/>
  <c r="AE12" i="7"/>
  <c r="AE129" i="7"/>
  <c r="AD60" i="7"/>
  <c r="M60" i="7" s="1"/>
  <c r="AD80" i="7"/>
  <c r="M80" i="7" s="1"/>
  <c r="AE127" i="7"/>
  <c r="AF67" i="7"/>
  <c r="AC70" i="7"/>
  <c r="H70" i="7" s="1"/>
  <c r="AD93" i="7"/>
  <c r="M93" i="7" s="1"/>
  <c r="L93" i="7"/>
  <c r="L93" i="8" s="1"/>
  <c r="AF98" i="7"/>
  <c r="AC121" i="7"/>
  <c r="H121" i="7" s="1"/>
  <c r="AC17" i="7"/>
  <c r="AC33" i="7"/>
  <c r="AH35" i="7"/>
  <c r="AE35" i="7"/>
  <c r="AI35" i="7" s="1"/>
  <c r="AC96" i="7"/>
  <c r="H96" i="7" s="1"/>
  <c r="AC39" i="7"/>
  <c r="H39" i="7" s="1"/>
  <c r="AC95" i="7"/>
  <c r="H95" i="7" s="1"/>
  <c r="AC131" i="7"/>
  <c r="H468" i="1"/>
  <c r="Q468" i="1"/>
  <c r="N477" i="1"/>
  <c r="AD55" i="7"/>
  <c r="M55" i="7" s="1"/>
  <c r="AF64" i="7"/>
  <c r="T64" i="7" s="1"/>
  <c r="AF76" i="7"/>
  <c r="AF88" i="7"/>
  <c r="AF97" i="7"/>
  <c r="AD9" i="7"/>
  <c r="M9" i="7" s="1"/>
  <c r="AC9" i="7"/>
  <c r="H9" i="7" s="1"/>
  <c r="AC13" i="7"/>
  <c r="H13" i="7" s="1"/>
  <c r="AC16" i="7"/>
  <c r="H16" i="7" s="1"/>
  <c r="AE19" i="7"/>
  <c r="AC21" i="7"/>
  <c r="H21" i="7" s="1"/>
  <c r="AF21" i="7"/>
  <c r="AF31" i="7"/>
  <c r="AF34" i="7"/>
  <c r="AF36" i="7"/>
  <c r="T36" i="7" s="1"/>
  <c r="AE41" i="7"/>
  <c r="AE42" i="7"/>
  <c r="AC51" i="7"/>
  <c r="H51" i="7" s="1"/>
  <c r="AC52" i="7"/>
  <c r="H52" i="7" s="1"/>
  <c r="AD53" i="7"/>
  <c r="M53" i="7" s="1"/>
  <c r="AC53" i="7"/>
  <c r="H53" i="7" s="1"/>
  <c r="AF57" i="7"/>
  <c r="AC62" i="7"/>
  <c r="H62" i="7" s="1"/>
  <c r="AF62" i="7"/>
  <c r="T62" i="7" s="1"/>
  <c r="AC74" i="7"/>
  <c r="H74" i="7" s="1"/>
  <c r="AC81" i="7"/>
  <c r="H81" i="7" s="1"/>
  <c r="AF81" i="7"/>
  <c r="AF86" i="7"/>
  <c r="AD91" i="7"/>
  <c r="AC91" i="7"/>
  <c r="H91" i="7" s="1"/>
  <c r="AC83" i="7"/>
  <c r="H83" i="7" s="1"/>
  <c r="AD22" i="7"/>
  <c r="M22" i="7" s="1"/>
  <c r="L22" i="7"/>
  <c r="L22" i="8" s="1"/>
  <c r="AF59" i="7"/>
  <c r="AD69" i="7"/>
  <c r="M69" i="7" s="1"/>
  <c r="AC69" i="7"/>
  <c r="H69" i="7" s="1"/>
  <c r="AF109" i="7"/>
  <c r="AH113" i="7"/>
  <c r="AF123" i="7"/>
  <c r="AH123" i="7"/>
  <c r="AD131" i="7"/>
  <c r="M131" i="7" s="1"/>
  <c r="G477" i="1"/>
  <c r="W140" i="7"/>
  <c r="J9" i="2" s="1"/>
  <c r="AB140" i="7"/>
  <c r="AH32" i="7"/>
  <c r="AD64" i="7"/>
  <c r="M64" i="7" s="1"/>
  <c r="AC64" i="7"/>
  <c r="H64" i="7" s="1"/>
  <c r="AH68" i="7"/>
  <c r="AC88" i="7"/>
  <c r="H88" i="7" s="1"/>
  <c r="AF102" i="7"/>
  <c r="T102" i="7" s="1"/>
  <c r="AD103" i="7"/>
  <c r="M103" i="7" s="1"/>
  <c r="AF103" i="7"/>
  <c r="AF128" i="7"/>
  <c r="L130" i="7"/>
  <c r="L130" i="8" s="1"/>
  <c r="AE130" i="7"/>
  <c r="V133" i="7"/>
  <c r="H8" i="7"/>
  <c r="AF8" i="7"/>
  <c r="AE11" i="7"/>
  <c r="AE15" i="7"/>
  <c r="AI15" i="7" s="1"/>
  <c r="AC19" i="7"/>
  <c r="H19" i="7" s="1"/>
  <c r="AF19" i="7"/>
  <c r="AH24" i="7"/>
  <c r="AE29" i="7"/>
  <c r="AD36" i="7"/>
  <c r="M36" i="7" s="1"/>
  <c r="AC36" i="7"/>
  <c r="H36" i="7" s="1"/>
  <c r="AD47" i="7"/>
  <c r="M47" i="7" s="1"/>
  <c r="AF47" i="7"/>
  <c r="AH48" i="7"/>
  <c r="AE50" i="7"/>
  <c r="AE53" i="7"/>
  <c r="AH53" i="7"/>
  <c r="AD57" i="7"/>
  <c r="M57" i="7" s="1"/>
  <c r="AC57" i="7"/>
  <c r="P67" i="7"/>
  <c r="P67" i="8" s="1"/>
  <c r="AE70" i="7"/>
  <c r="AD72" i="7"/>
  <c r="M72" i="7" s="1"/>
  <c r="AF72" i="7"/>
  <c r="AE75" i="7"/>
  <c r="AF75" i="7"/>
  <c r="AC78" i="7"/>
  <c r="AF78" i="7"/>
  <c r="T78" i="7" s="1"/>
  <c r="L85" i="7"/>
  <c r="L85" i="8" s="1"/>
  <c r="AF85" i="7"/>
  <c r="AF132" i="7"/>
  <c r="AC66" i="7"/>
  <c r="H66" i="7" s="1"/>
  <c r="AC46" i="7"/>
  <c r="H46" i="7" s="1"/>
  <c r="L65" i="7"/>
  <c r="L65" i="8" s="1"/>
  <c r="AD65" i="7"/>
  <c r="M65" i="7" s="1"/>
  <c r="AC101" i="7"/>
  <c r="H101" i="7" s="1"/>
  <c r="AC109" i="7"/>
  <c r="H109" i="7" s="1"/>
  <c r="I468" i="1"/>
  <c r="Q477" i="1"/>
  <c r="P30" i="7"/>
  <c r="P30" i="8" s="1"/>
  <c r="G32" i="7"/>
  <c r="H32" i="8" s="1"/>
  <c r="AD32" i="7"/>
  <c r="M32" i="7" s="1"/>
  <c r="AF32" i="7"/>
  <c r="AE68" i="7"/>
  <c r="AI68" i="7" s="1"/>
  <c r="AH88" i="7"/>
  <c r="AC5" i="7"/>
  <c r="H5" i="7" s="1"/>
  <c r="AH6" i="7"/>
  <c r="L9" i="7"/>
  <c r="L9" i="8" s="1"/>
  <c r="AE9" i="7"/>
  <c r="AI9" i="7" s="1"/>
  <c r="AE13" i="7"/>
  <c r="AI13" i="7" s="1"/>
  <c r="AE16" i="7"/>
  <c r="AI16" i="7" s="1"/>
  <c r="AE20" i="7"/>
  <c r="S21" i="7"/>
  <c r="S21" i="8" s="1"/>
  <c r="U21" i="8" s="1"/>
  <c r="AC29" i="7"/>
  <c r="H29" i="7" s="1"/>
  <c r="H37" i="7"/>
  <c r="AD41" i="7"/>
  <c r="AC41" i="7"/>
  <c r="H41" i="7" s="1"/>
  <c r="P42" i="7"/>
  <c r="P42" i="8" s="1"/>
  <c r="G44" i="7"/>
  <c r="H44" i="8" s="1"/>
  <c r="AD44" i="7"/>
  <c r="M44" i="7" s="1"/>
  <c r="AH57" i="7"/>
  <c r="AE62" i="7"/>
  <c r="AI62" i="7" s="1"/>
  <c r="AC75" i="7"/>
  <c r="H75" i="7" s="1"/>
  <c r="G79" i="7"/>
  <c r="H79" i="8" s="1"/>
  <c r="L105" i="7"/>
  <c r="L105" i="8" s="1"/>
  <c r="AD105" i="7"/>
  <c r="M105" i="7" s="1"/>
  <c r="AC116" i="7"/>
  <c r="H116" i="7" s="1"/>
  <c r="AE121" i="7"/>
  <c r="AF40" i="7"/>
  <c r="AE100" i="7"/>
  <c r="AC104" i="7"/>
  <c r="H104" i="7" s="1"/>
  <c r="AC129" i="7"/>
  <c r="H129" i="7" s="1"/>
  <c r="AD129" i="7"/>
  <c r="M129" i="7" s="1"/>
  <c r="AF129" i="7"/>
  <c r="AE43" i="7"/>
  <c r="AI43" i="7" s="1"/>
  <c r="AH43" i="7"/>
  <c r="AD46" i="7"/>
  <c r="AE95" i="7"/>
  <c r="AC107" i="7"/>
  <c r="H107" i="7" s="1"/>
  <c r="AF18" i="7"/>
  <c r="AD19" i="7"/>
  <c r="AH20" i="7"/>
  <c r="AD21" i="7"/>
  <c r="AF24" i="7"/>
  <c r="AD29" i="7"/>
  <c r="AH31" i="7"/>
  <c r="S36" i="8"/>
  <c r="AH36" i="7"/>
  <c r="AE37" i="7"/>
  <c r="G38" i="7"/>
  <c r="H38" i="8" s="1"/>
  <c r="AF41" i="7"/>
  <c r="AF42" i="7"/>
  <c r="AH44" i="7"/>
  <c r="AH47" i="7"/>
  <c r="AC48" i="7"/>
  <c r="H48" i="7" s="1"/>
  <c r="AF48" i="7"/>
  <c r="AH49" i="7"/>
  <c r="AC50" i="7"/>
  <c r="H50" i="7" s="1"/>
  <c r="AF50" i="7"/>
  <c r="AE51" i="7"/>
  <c r="AI51" i="7" s="1"/>
  <c r="AF53" i="7"/>
  <c r="G54" i="7"/>
  <c r="H54" i="8" s="1"/>
  <c r="AD54" i="7"/>
  <c r="M54" i="7" s="1"/>
  <c r="AF54" i="7"/>
  <c r="AE61" i="7"/>
  <c r="Q67" i="7"/>
  <c r="AC67" i="7"/>
  <c r="H67" i="7" s="1"/>
  <c r="AF74" i="7"/>
  <c r="AD75" i="7"/>
  <c r="M75" i="7" s="1"/>
  <c r="AD81" i="7"/>
  <c r="M81" i="7" s="1"/>
  <c r="AH86" i="7"/>
  <c r="AE91" i="7"/>
  <c r="AF91" i="7"/>
  <c r="AH118" i="7"/>
  <c r="P118" i="8"/>
  <c r="AC125" i="7"/>
  <c r="H125" i="7" s="1"/>
  <c r="AF125" i="7"/>
  <c r="AD66" i="7"/>
  <c r="M66" i="7" s="1"/>
  <c r="AC25" i="7"/>
  <c r="H25" i="7" s="1"/>
  <c r="AF27" i="7"/>
  <c r="AD39" i="7"/>
  <c r="M39" i="7" s="1"/>
  <c r="AD59" i="7"/>
  <c r="M59" i="7" s="1"/>
  <c r="AF89" i="7"/>
  <c r="AH90" i="7"/>
  <c r="AF94" i="7"/>
  <c r="AD107" i="7"/>
  <c r="M107" i="7" s="1"/>
  <c r="AD109" i="7"/>
  <c r="M109" i="7" s="1"/>
  <c r="AF118" i="7"/>
  <c r="AH121" i="7"/>
  <c r="AD122" i="7"/>
  <c r="M122" i="7" s="1"/>
  <c r="AC122" i="7"/>
  <c r="H122" i="7" s="1"/>
  <c r="AD125" i="7"/>
  <c r="AF126" i="7"/>
  <c r="T126" i="7" s="1"/>
  <c r="AE132" i="7"/>
  <c r="AI132" i="7" s="1"/>
  <c r="AH132" i="7"/>
  <c r="AE23" i="7"/>
  <c r="AH23" i="7"/>
  <c r="AD23" i="7"/>
  <c r="M23" i="7" s="1"/>
  <c r="AE40" i="7"/>
  <c r="AH40" i="7"/>
  <c r="AF63" i="7"/>
  <c r="T63" i="7" s="1"/>
  <c r="AC71" i="7"/>
  <c r="H71" i="7" s="1"/>
  <c r="G104" i="7"/>
  <c r="H104" i="8" s="1"/>
  <c r="AD114" i="7"/>
  <c r="M114" i="7" s="1"/>
  <c r="AC114" i="7"/>
  <c r="H114" i="7" s="1"/>
  <c r="AF14" i="7"/>
  <c r="AD25" i="7"/>
  <c r="AD28" i="7"/>
  <c r="M28" i="7" s="1"/>
  <c r="L28" i="7"/>
  <c r="L28" i="8" s="1"/>
  <c r="AC28" i="7"/>
  <c r="AC60" i="7"/>
  <c r="H60" i="7" s="1"/>
  <c r="P73" i="7"/>
  <c r="P73" i="8" s="1"/>
  <c r="AE80" i="7"/>
  <c r="AD99" i="7"/>
  <c r="M99" i="7" s="1"/>
  <c r="AF101" i="7"/>
  <c r="P113" i="7"/>
  <c r="P113" i="8" s="1"/>
  <c r="AC127" i="7"/>
  <c r="H127" i="7" s="1"/>
  <c r="AE106" i="7"/>
  <c r="AI106" i="7" s="1"/>
  <c r="AF111" i="7"/>
  <c r="AE117" i="7"/>
  <c r="AC118" i="7"/>
  <c r="H118" i="7" s="1"/>
  <c r="AF120" i="7"/>
  <c r="AD121" i="7"/>
  <c r="AF7" i="7"/>
  <c r="T7" i="7" s="1"/>
  <c r="G17" i="7"/>
  <c r="H17" i="8" s="1"/>
  <c r="AF23" i="7"/>
  <c r="T23" i="7" s="1"/>
  <c r="AC35" i="7"/>
  <c r="H35" i="7" s="1"/>
  <c r="AC63" i="7"/>
  <c r="AE66" i="7"/>
  <c r="AI66" i="7" s="1"/>
  <c r="L77" i="7"/>
  <c r="L77" i="8" s="1"/>
  <c r="AC77" i="7"/>
  <c r="AE83" i="7"/>
  <c r="AH83" i="7"/>
  <c r="S84" i="7"/>
  <c r="S84" i="8" s="1"/>
  <c r="AE84" i="7"/>
  <c r="AF84" i="7"/>
  <c r="T84" i="7" s="1"/>
  <c r="AC100" i="7"/>
  <c r="H100" i="7" s="1"/>
  <c r="AE114" i="7"/>
  <c r="AH114" i="7"/>
  <c r="AD115" i="7"/>
  <c r="AF115" i="7"/>
  <c r="AE22" i="7"/>
  <c r="AH22" i="7"/>
  <c r="AD26" i="7"/>
  <c r="M26" i="7" s="1"/>
  <c r="AE28" i="7"/>
  <c r="AH28" i="7"/>
  <c r="AF43" i="7"/>
  <c r="AF65" i="7"/>
  <c r="AE69" i="7"/>
  <c r="AH69" i="7"/>
  <c r="AH73" i="7"/>
  <c r="AC80" i="7"/>
  <c r="H80" i="7" s="1"/>
  <c r="AF90" i="7"/>
  <c r="AC94" i="7"/>
  <c r="H94" i="7" s="1"/>
  <c r="AF99" i="7"/>
  <c r="AD101" i="7"/>
  <c r="M101" i="7" s="1"/>
  <c r="AE108" i="7"/>
  <c r="AF113" i="7"/>
  <c r="AC123" i="7"/>
  <c r="G131" i="7"/>
  <c r="H131" i="8" s="1"/>
  <c r="AE79" i="7"/>
  <c r="AE81" i="7"/>
  <c r="H85" i="7"/>
  <c r="S85" i="7"/>
  <c r="S85" i="8" s="1"/>
  <c r="AE85" i="7"/>
  <c r="AI85" i="7" s="1"/>
  <c r="AF87" i="7"/>
  <c r="T87" i="7" s="1"/>
  <c r="AC106" i="7"/>
  <c r="H106" i="7" s="1"/>
  <c r="AC111" i="7"/>
  <c r="H111" i="7" s="1"/>
  <c r="AC120" i="7"/>
  <c r="H120" i="7" s="1"/>
  <c r="AE124" i="7"/>
  <c r="AI124" i="7" s="1"/>
  <c r="AC132" i="7"/>
  <c r="H132" i="7" s="1"/>
  <c r="AC7" i="7"/>
  <c r="AD17" i="7"/>
  <c r="M17" i="7" s="1"/>
  <c r="AD35" i="7"/>
  <c r="M35" i="7" s="1"/>
  <c r="AD40" i="7"/>
  <c r="M40" i="7" s="1"/>
  <c r="AD63" i="7"/>
  <c r="AH66" i="7"/>
  <c r="AF83" i="7"/>
  <c r="AD100" i="7"/>
  <c r="M100" i="7" s="1"/>
  <c r="AH104" i="7"/>
  <c r="G114" i="7"/>
  <c r="H114" i="8" s="1"/>
  <c r="AF114" i="7"/>
  <c r="T114" i="7" s="1"/>
  <c r="Z139" i="7"/>
  <c r="AC14" i="7"/>
  <c r="G25" i="7"/>
  <c r="H25" i="8" s="1"/>
  <c r="AH25" i="7"/>
  <c r="AC26" i="7"/>
  <c r="AC27" i="7"/>
  <c r="H27" i="7" s="1"/>
  <c r="G39" i="7"/>
  <c r="H39" i="8" s="1"/>
  <c r="AE39" i="7"/>
  <c r="AH39" i="7"/>
  <c r="AD43" i="7"/>
  <c r="M43" i="7" s="1"/>
  <c r="AD58" i="7"/>
  <c r="M58" i="7" s="1"/>
  <c r="AC73" i="7"/>
  <c r="H73" i="7" s="1"/>
  <c r="P94" i="7"/>
  <c r="P94" i="8" s="1"/>
  <c r="AD94" i="7"/>
  <c r="AC99" i="7"/>
  <c r="H99" i="7" s="1"/>
  <c r="AE101" i="7"/>
  <c r="AH101" i="7"/>
  <c r="P123" i="7"/>
  <c r="P123" i="8" s="1"/>
  <c r="AD123" i="7"/>
  <c r="M123" i="7" s="1"/>
  <c r="AF131" i="7"/>
  <c r="T131" i="7" s="1"/>
  <c r="P19" i="3"/>
  <c r="AD19" i="3" s="1"/>
  <c r="R81" i="3"/>
  <c r="H139" i="3"/>
  <c r="D10" i="2" s="1"/>
  <c r="Q20" i="3"/>
  <c r="Q28" i="3"/>
  <c r="Q44" i="3"/>
  <c r="P50" i="3"/>
  <c r="U50" i="3" s="1"/>
  <c r="Q61" i="3"/>
  <c r="Q69" i="3"/>
  <c r="X139" i="4"/>
  <c r="R49" i="3"/>
  <c r="P51" i="3"/>
  <c r="V51" i="3" s="1"/>
  <c r="R52" i="3"/>
  <c r="R88" i="3"/>
  <c r="R133" i="3"/>
  <c r="X140" i="4"/>
  <c r="X137" i="4"/>
  <c r="H138" i="3"/>
  <c r="D9" i="2" s="1"/>
  <c r="P6" i="3"/>
  <c r="U6" i="3" s="1"/>
  <c r="R13" i="3"/>
  <c r="R18" i="3"/>
  <c r="R57" i="3"/>
  <c r="Q71" i="3"/>
  <c r="P87" i="3"/>
  <c r="U87" i="3" s="1"/>
  <c r="R89" i="3"/>
  <c r="R114" i="3"/>
  <c r="R120" i="3"/>
  <c r="R121" i="3"/>
  <c r="H14" i="2"/>
  <c r="I15" i="2"/>
  <c r="R47" i="3"/>
  <c r="J15" i="2"/>
  <c r="K47" i="2"/>
  <c r="L49" i="2"/>
  <c r="H7" i="3"/>
  <c r="H140" i="3" s="1"/>
  <c r="D11" i="2" s="1"/>
  <c r="F137" i="3"/>
  <c r="B8" i="2" s="1"/>
  <c r="R16" i="3"/>
  <c r="R19" i="3"/>
  <c r="Q21" i="3"/>
  <c r="Q29" i="3"/>
  <c r="F138" i="3"/>
  <c r="B9" i="2" s="1"/>
  <c r="Q32" i="3"/>
  <c r="Q37" i="3"/>
  <c r="Q40" i="3"/>
  <c r="P46" i="3"/>
  <c r="U46" i="3" s="1"/>
  <c r="R50" i="3"/>
  <c r="R53" i="3"/>
  <c r="P54" i="3"/>
  <c r="P57" i="3"/>
  <c r="U57" i="3" s="1"/>
  <c r="Q64" i="3"/>
  <c r="Q72" i="3"/>
  <c r="R79" i="3"/>
  <c r="R82" i="3"/>
  <c r="R104" i="3"/>
  <c r="R109" i="3"/>
  <c r="R115" i="3"/>
  <c r="R124" i="3"/>
  <c r="R129" i="3"/>
  <c r="X135" i="4"/>
  <c r="X134" i="4" s="1"/>
  <c r="AF137" i="4"/>
  <c r="AJ137" i="4" s="1"/>
  <c r="X138" i="4"/>
  <c r="AF139" i="4"/>
  <c r="AJ139" i="4" s="1"/>
  <c r="K49" i="2"/>
  <c r="R55" i="3"/>
  <c r="R107" i="3"/>
  <c r="P117" i="3"/>
  <c r="AB117" i="3" s="1"/>
  <c r="H12" i="2"/>
  <c r="G139" i="3"/>
  <c r="C10" i="2" s="1"/>
  <c r="R9" i="3"/>
  <c r="P10" i="3"/>
  <c r="Z10" i="3" s="1"/>
  <c r="G137" i="3"/>
  <c r="C8" i="2" s="1"/>
  <c r="R14" i="3"/>
  <c r="R17" i="3"/>
  <c r="Q22" i="3"/>
  <c r="Q27" i="3"/>
  <c r="Q30" i="3"/>
  <c r="Q43" i="3"/>
  <c r="R48" i="3"/>
  <c r="R51" i="3"/>
  <c r="R56" i="3"/>
  <c r="R80" i="3"/>
  <c r="R87" i="3"/>
  <c r="P89" i="3"/>
  <c r="R90" i="3"/>
  <c r="Q95" i="3"/>
  <c r="Q98" i="3"/>
  <c r="Q103" i="3"/>
  <c r="R106" i="3"/>
  <c r="R117" i="3"/>
  <c r="R126" i="3"/>
  <c r="R132" i="3"/>
  <c r="W139" i="4"/>
  <c r="V137" i="4"/>
  <c r="V138" i="4"/>
  <c r="V139" i="4"/>
  <c r="AD137" i="4"/>
  <c r="AH137" i="4" s="1"/>
  <c r="I59" i="2"/>
  <c r="I62" i="2" s="1"/>
  <c r="AD139" i="4"/>
  <c r="AH139" i="4" s="1"/>
  <c r="K59" i="2"/>
  <c r="K66" i="2" s="1"/>
  <c r="Q74" i="3"/>
  <c r="R127" i="3"/>
  <c r="R131" i="3"/>
  <c r="W140" i="4"/>
  <c r="W135" i="4"/>
  <c r="Y135" i="4" s="1"/>
  <c r="AD138" i="4"/>
  <c r="AH138" i="4" s="1"/>
  <c r="J59" i="2"/>
  <c r="J66" i="2" s="1"/>
  <c r="G6" i="3"/>
  <c r="G135" i="3" s="1"/>
  <c r="P8" i="3"/>
  <c r="V8" i="3" s="1"/>
  <c r="H11" i="3"/>
  <c r="H137" i="3" s="1"/>
  <c r="D8" i="2" s="1"/>
  <c r="R12" i="3"/>
  <c r="R15" i="3"/>
  <c r="P16" i="3"/>
  <c r="U16" i="3" s="1"/>
  <c r="Q86" i="3"/>
  <c r="V135" i="4"/>
  <c r="W137" i="4"/>
  <c r="W138" i="4"/>
  <c r="AF138" i="4"/>
  <c r="AJ138" i="4" s="1"/>
  <c r="AE139" i="4"/>
  <c r="AI139" i="4" s="1"/>
  <c r="AD140" i="4"/>
  <c r="AH140" i="4" s="1"/>
  <c r="L59" i="2"/>
  <c r="L66" i="2" s="1"/>
  <c r="AK139" i="6"/>
  <c r="H24" i="2"/>
  <c r="J26" i="2"/>
  <c r="L48" i="2"/>
  <c r="I140" i="3"/>
  <c r="B17" i="2" s="1"/>
  <c r="K137" i="3"/>
  <c r="D14" i="2" s="1"/>
  <c r="Q12" i="3"/>
  <c r="Q14" i="3"/>
  <c r="R21" i="3"/>
  <c r="P22" i="3"/>
  <c r="AB22" i="3" s="1"/>
  <c r="R23" i="3"/>
  <c r="P24" i="3"/>
  <c r="U24" i="3" s="1"/>
  <c r="R25" i="3"/>
  <c r="R27" i="3"/>
  <c r="R29" i="3"/>
  <c r="P30" i="3"/>
  <c r="AB30" i="3" s="1"/>
  <c r="R33" i="3"/>
  <c r="P34" i="3"/>
  <c r="AB34" i="3" s="1"/>
  <c r="R35" i="3"/>
  <c r="P36" i="3"/>
  <c r="Z36" i="3" s="1"/>
  <c r="R37" i="3"/>
  <c r="J139" i="3"/>
  <c r="C16" i="2" s="1"/>
  <c r="AA31" i="3"/>
  <c r="P45" i="3"/>
  <c r="Z45" i="3" s="1"/>
  <c r="I47" i="2"/>
  <c r="J48" i="2"/>
  <c r="J49" i="2"/>
  <c r="AA6" i="3"/>
  <c r="K139" i="3"/>
  <c r="D16" i="2" s="1"/>
  <c r="AA8" i="3"/>
  <c r="Q13" i="3"/>
  <c r="Q19" i="3"/>
  <c r="R20" i="3"/>
  <c r="R22" i="3"/>
  <c r="R24" i="3"/>
  <c r="R26" i="3"/>
  <c r="R28" i="3"/>
  <c r="R30" i="3"/>
  <c r="R32" i="3"/>
  <c r="R34" i="3"/>
  <c r="P35" i="3"/>
  <c r="AB35" i="3" s="1"/>
  <c r="R36" i="3"/>
  <c r="K48" i="2"/>
  <c r="K68" i="2"/>
  <c r="T85" i="7"/>
  <c r="Q113" i="7"/>
  <c r="R38" i="3"/>
  <c r="R40" i="3"/>
  <c r="R42" i="3"/>
  <c r="R44" i="3"/>
  <c r="Q48" i="3"/>
  <c r="Q56" i="3"/>
  <c r="P58" i="3"/>
  <c r="Z58" i="3" s="1"/>
  <c r="R59" i="3"/>
  <c r="P60" i="3"/>
  <c r="Z60" i="3" s="1"/>
  <c r="R61" i="3"/>
  <c r="P62" i="3"/>
  <c r="AB62" i="3" s="1"/>
  <c r="R63" i="3"/>
  <c r="P64" i="3"/>
  <c r="V64" i="3" s="1"/>
  <c r="R65" i="3"/>
  <c r="R67" i="3"/>
  <c r="P68" i="3"/>
  <c r="Z68" i="3" s="1"/>
  <c r="R69" i="3"/>
  <c r="P70" i="3"/>
  <c r="Z70" i="3" s="1"/>
  <c r="R71" i="3"/>
  <c r="R73" i="3"/>
  <c r="R75" i="3"/>
  <c r="R77" i="3"/>
  <c r="Q81" i="3"/>
  <c r="P83" i="3"/>
  <c r="U83" i="3" s="1"/>
  <c r="R84" i="3"/>
  <c r="P85" i="3"/>
  <c r="R86" i="3"/>
  <c r="R91" i="3"/>
  <c r="R93" i="3"/>
  <c r="P94" i="3"/>
  <c r="AB94" i="3" s="1"/>
  <c r="R95" i="3"/>
  <c r="P96" i="3"/>
  <c r="AB96" i="3" s="1"/>
  <c r="R97" i="3"/>
  <c r="R99" i="3"/>
  <c r="P100" i="3"/>
  <c r="AB100" i="3" s="1"/>
  <c r="R101" i="3"/>
  <c r="R103" i="3"/>
  <c r="R110" i="3"/>
  <c r="P111" i="3"/>
  <c r="U111" i="3" s="1"/>
  <c r="R113" i="3"/>
  <c r="P116" i="3"/>
  <c r="AB116" i="3" s="1"/>
  <c r="R116" i="3"/>
  <c r="R119" i="3"/>
  <c r="R123" i="3"/>
  <c r="Q129" i="3"/>
  <c r="Q130" i="3"/>
  <c r="Q131" i="3"/>
  <c r="J68" i="2"/>
  <c r="AK135" i="6"/>
  <c r="T52" i="7"/>
  <c r="T54" i="7"/>
  <c r="Q129" i="7"/>
  <c r="I68" i="2"/>
  <c r="H61" i="2"/>
  <c r="O134" i="7"/>
  <c r="P38" i="3"/>
  <c r="AB38" i="3" s="1"/>
  <c r="R39" i="3"/>
  <c r="R41" i="3"/>
  <c r="P42" i="3"/>
  <c r="AB42" i="3" s="1"/>
  <c r="R43" i="3"/>
  <c r="R45" i="3"/>
  <c r="R58" i="3"/>
  <c r="R60" i="3"/>
  <c r="R62" i="3"/>
  <c r="P63" i="3"/>
  <c r="V63" i="3" s="1"/>
  <c r="R64" i="3"/>
  <c r="R66" i="3"/>
  <c r="R68" i="3"/>
  <c r="R70" i="3"/>
  <c r="R72" i="3"/>
  <c r="R74" i="3"/>
  <c r="P75" i="3"/>
  <c r="AB75" i="3" s="1"/>
  <c r="R76" i="3"/>
  <c r="P77" i="3"/>
  <c r="V77" i="3" s="1"/>
  <c r="R78" i="3"/>
  <c r="R83" i="3"/>
  <c r="R85" i="3"/>
  <c r="P86" i="3"/>
  <c r="V86" i="3" s="1"/>
  <c r="R92" i="3"/>
  <c r="P93" i="3"/>
  <c r="U93" i="3" s="1"/>
  <c r="R94" i="3"/>
  <c r="R96" i="3"/>
  <c r="P97" i="3"/>
  <c r="AB97" i="3" s="1"/>
  <c r="R98" i="3"/>
  <c r="R100" i="3"/>
  <c r="P101" i="3"/>
  <c r="AB101" i="3" s="1"/>
  <c r="R102" i="3"/>
  <c r="P103" i="3"/>
  <c r="U103" i="3" s="1"/>
  <c r="R105" i="3"/>
  <c r="Q107" i="3"/>
  <c r="R108" i="3"/>
  <c r="Q109" i="3"/>
  <c r="R111" i="3"/>
  <c r="R118" i="3"/>
  <c r="R122" i="3"/>
  <c r="P123" i="3"/>
  <c r="U123" i="3" s="1"/>
  <c r="R125" i="3"/>
  <c r="R128" i="3"/>
  <c r="T134" i="5"/>
  <c r="L68" i="2"/>
  <c r="K139" i="6"/>
  <c r="AC103" i="3"/>
  <c r="Q45" i="3"/>
  <c r="Q87" i="3"/>
  <c r="P112" i="3"/>
  <c r="U112" i="3" s="1"/>
  <c r="P40" i="3"/>
  <c r="U40" i="3" s="1"/>
  <c r="Z42" i="3"/>
  <c r="AC117" i="3"/>
  <c r="P119" i="3"/>
  <c r="U119" i="3" s="1"/>
  <c r="P121" i="3"/>
  <c r="AB121" i="3" s="1"/>
  <c r="Q125" i="3"/>
  <c r="Q58" i="3"/>
  <c r="Q62" i="3"/>
  <c r="Q67" i="3"/>
  <c r="P71" i="3"/>
  <c r="V71" i="3" s="1"/>
  <c r="P81" i="3"/>
  <c r="V81" i="3" s="1"/>
  <c r="Q91" i="3"/>
  <c r="Q123" i="3"/>
  <c r="AD139" i="6"/>
  <c r="AE137" i="6"/>
  <c r="AE138" i="6"/>
  <c r="Q35" i="3"/>
  <c r="P66" i="3"/>
  <c r="AD66" i="3" s="1"/>
  <c r="P92" i="3"/>
  <c r="AD92" i="3" s="1"/>
  <c r="Q119" i="3"/>
  <c r="S119" i="3" s="1"/>
  <c r="Q120" i="3"/>
  <c r="Q121" i="3"/>
  <c r="AC140" i="6"/>
  <c r="AE139" i="6"/>
  <c r="P17" i="3"/>
  <c r="U17" i="3" s="1"/>
  <c r="P20" i="3"/>
  <c r="AB20" i="3" s="1"/>
  <c r="AC82" i="3"/>
  <c r="AD140" i="6"/>
  <c r="AC137" i="6"/>
  <c r="L39" i="2"/>
  <c r="L47" i="2"/>
  <c r="AC11" i="3"/>
  <c r="AE135" i="6"/>
  <c r="AC10" i="3"/>
  <c r="Q18" i="3"/>
  <c r="P18" i="3"/>
  <c r="AB18" i="3" s="1"/>
  <c r="Q25" i="3"/>
  <c r="P41" i="3"/>
  <c r="AB41" i="3" s="1"/>
  <c r="AC46" i="3"/>
  <c r="Q53" i="3"/>
  <c r="P55" i="3"/>
  <c r="V55" i="3" s="1"/>
  <c r="P69" i="3"/>
  <c r="V69" i="3" s="1"/>
  <c r="P91" i="3"/>
  <c r="U91" i="3" s="1"/>
  <c r="AC93" i="3"/>
  <c r="AC96" i="3"/>
  <c r="P118" i="3"/>
  <c r="V118" i="3" s="1"/>
  <c r="Q128" i="3"/>
  <c r="P129" i="3"/>
  <c r="V129" i="3" s="1"/>
  <c r="G81" i="7"/>
  <c r="H81" i="8" s="1"/>
  <c r="G93" i="7"/>
  <c r="H93" i="8" s="1"/>
  <c r="G105" i="7"/>
  <c r="H105" i="8" s="1"/>
  <c r="G27" i="7"/>
  <c r="H27" i="8" s="1"/>
  <c r="G65" i="7"/>
  <c r="H65" i="8" s="1"/>
  <c r="AC97" i="3"/>
  <c r="Q17" i="3"/>
  <c r="AC31" i="3"/>
  <c r="Q50" i="3"/>
  <c r="AC56" i="3"/>
  <c r="Q88" i="3"/>
  <c r="Q106" i="3"/>
  <c r="Q116" i="3"/>
  <c r="AC123" i="3"/>
  <c r="AC135" i="6"/>
  <c r="AC94" i="3"/>
  <c r="AC6" i="3"/>
  <c r="P29" i="3"/>
  <c r="AB29" i="3" s="1"/>
  <c r="AC30" i="3"/>
  <c r="M138" i="3"/>
  <c r="C21" i="2" s="1"/>
  <c r="P39" i="3"/>
  <c r="Z39" i="3" s="1"/>
  <c r="Q46" i="3"/>
  <c r="P65" i="3"/>
  <c r="U65" i="3" s="1"/>
  <c r="AD135" i="6"/>
  <c r="G57" i="7"/>
  <c r="H57" i="8" s="1"/>
  <c r="F139" i="11"/>
  <c r="F145" i="11" s="1"/>
  <c r="J139" i="11"/>
  <c r="J145" i="11" s="1"/>
  <c r="G139" i="11"/>
  <c r="G145" i="11" s="1"/>
  <c r="K139" i="11"/>
  <c r="K145" i="11" s="1"/>
  <c r="O139" i="11"/>
  <c r="O145" i="11" s="1"/>
  <c r="S139" i="11"/>
  <c r="S145" i="11" s="1"/>
  <c r="N141" i="11"/>
  <c r="R141" i="11"/>
  <c r="H139" i="11"/>
  <c r="H145" i="11" s="1"/>
  <c r="L139" i="11"/>
  <c r="L145" i="11" s="1"/>
  <c r="P139" i="11"/>
  <c r="P145" i="11" s="1"/>
  <c r="T139" i="11"/>
  <c r="T145" i="11" s="1"/>
  <c r="AR200" i="1"/>
  <c r="AC179" i="1"/>
  <c r="AG179" i="1"/>
  <c r="AN200" i="1"/>
  <c r="J468" i="1"/>
  <c r="AO179" i="1"/>
  <c r="AN176" i="1"/>
  <c r="AR176" i="1"/>
  <c r="AV176" i="1"/>
  <c r="Q179" i="1"/>
  <c r="L477" i="1"/>
  <c r="AB176" i="1"/>
  <c r="L476" i="1"/>
  <c r="AF176" i="1"/>
  <c r="L468" i="1"/>
  <c r="AM177" i="1"/>
  <c r="P477" i="1"/>
  <c r="Q476" i="1"/>
  <c r="I48" i="2"/>
  <c r="Q10" i="3"/>
  <c r="P12" i="3"/>
  <c r="Z12" i="3" s="1"/>
  <c r="AC22" i="3"/>
  <c r="AC24" i="3"/>
  <c r="AC36" i="3"/>
  <c r="Q41" i="3"/>
  <c r="AC50" i="3"/>
  <c r="AC51" i="3"/>
  <c r="AC57" i="3"/>
  <c r="AC58" i="3"/>
  <c r="Q60" i="3"/>
  <c r="AC62" i="3"/>
  <c r="AC63" i="3"/>
  <c r="Q75" i="3"/>
  <c r="AC77" i="3"/>
  <c r="Q82" i="3"/>
  <c r="AC83" i="3"/>
  <c r="AC85" i="3"/>
  <c r="AC87" i="3"/>
  <c r="Q89" i="3"/>
  <c r="P95" i="3"/>
  <c r="AD95" i="3" s="1"/>
  <c r="AC100" i="3"/>
  <c r="AC101" i="3"/>
  <c r="Q118" i="3"/>
  <c r="Q122" i="3"/>
  <c r="AK137" i="6"/>
  <c r="Q7" i="3"/>
  <c r="P13" i="3"/>
  <c r="Z13" i="3" s="1"/>
  <c r="AC14" i="3"/>
  <c r="AC16" i="3"/>
  <c r="P21" i="3"/>
  <c r="AB21" i="3" s="1"/>
  <c r="Q26" i="3"/>
  <c r="P26" i="3"/>
  <c r="AB26" i="3" s="1"/>
  <c r="P27" i="3"/>
  <c r="AD27" i="3" s="1"/>
  <c r="P32" i="3"/>
  <c r="AD32" i="3" s="1"/>
  <c r="AC35" i="3"/>
  <c r="P43" i="3"/>
  <c r="AD43" i="3" s="1"/>
  <c r="AC54" i="3"/>
  <c r="Q57" i="3"/>
  <c r="AC64" i="3"/>
  <c r="P76" i="3"/>
  <c r="AD76" i="3" s="1"/>
  <c r="Q79" i="3"/>
  <c r="Q83" i="3"/>
  <c r="P84" i="3"/>
  <c r="V84" i="3" s="1"/>
  <c r="AC90" i="3"/>
  <c r="Q104" i="3"/>
  <c r="P105" i="3"/>
  <c r="AD105" i="3" s="1"/>
  <c r="P107" i="3"/>
  <c r="U107" i="3" s="1"/>
  <c r="AC111" i="3"/>
  <c r="P128" i="3"/>
  <c r="AB128" i="3" s="1"/>
  <c r="G55" i="7"/>
  <c r="H55" i="8" s="1"/>
  <c r="G68" i="7"/>
  <c r="H68" i="8" s="1"/>
  <c r="G8" i="7"/>
  <c r="H8" i="8" s="1"/>
  <c r="U8" i="8" s="1"/>
  <c r="G13" i="7"/>
  <c r="H13" i="8" s="1"/>
  <c r="U13" i="8" s="1"/>
  <c r="G45" i="7"/>
  <c r="H45" i="8" s="1"/>
  <c r="U45" i="8" s="1"/>
  <c r="H78" i="7"/>
  <c r="G122" i="7"/>
  <c r="H122" i="8" s="1"/>
  <c r="H38" i="2"/>
  <c r="H49" i="2" s="1"/>
  <c r="M139" i="3"/>
  <c r="C22" i="2" s="1"/>
  <c r="M137" i="3"/>
  <c r="C20" i="2" s="1"/>
  <c r="P25" i="3"/>
  <c r="U25" i="3" s="1"/>
  <c r="P28" i="3"/>
  <c r="AD28" i="3" s="1"/>
  <c r="L138" i="3"/>
  <c r="B21" i="2" s="1"/>
  <c r="P33" i="3"/>
  <c r="Z33" i="3" s="1"/>
  <c r="P44" i="3"/>
  <c r="AD44" i="3" s="1"/>
  <c r="P52" i="3"/>
  <c r="AD52" i="3" s="1"/>
  <c r="P61" i="3"/>
  <c r="Z61" i="3" s="1"/>
  <c r="P99" i="3"/>
  <c r="U99" i="3" s="1"/>
  <c r="P109" i="3"/>
  <c r="AB109" i="3" s="1"/>
  <c r="P115" i="3"/>
  <c r="U115" i="3" s="1"/>
  <c r="K137" i="6"/>
  <c r="G128" i="7"/>
  <c r="H128" i="8" s="1"/>
  <c r="G18" i="7"/>
  <c r="H18" i="8" s="1"/>
  <c r="G120" i="7"/>
  <c r="H120" i="8" s="1"/>
  <c r="U120" i="8" s="1"/>
  <c r="G36" i="7"/>
  <c r="H36" i="8" s="1"/>
  <c r="G40" i="7"/>
  <c r="H40" i="8" s="1"/>
  <c r="U40" i="8" s="1"/>
  <c r="H36" i="2"/>
  <c r="J39" i="2"/>
  <c r="I49" i="2"/>
  <c r="N137" i="3"/>
  <c r="D20" i="2" s="1"/>
  <c r="AC23" i="3"/>
  <c r="P23" i="3"/>
  <c r="V23" i="3" s="1"/>
  <c r="K39" i="2"/>
  <c r="N139" i="3"/>
  <c r="D22" i="2" s="1"/>
  <c r="R8" i="3"/>
  <c r="M140" i="3"/>
  <c r="C23" i="2" s="1"/>
  <c r="M135" i="3"/>
  <c r="AC7" i="3"/>
  <c r="P7" i="3"/>
  <c r="U7" i="3" s="1"/>
  <c r="AC15" i="3"/>
  <c r="P15" i="3"/>
  <c r="V15" i="3" s="1"/>
  <c r="I39" i="2"/>
  <c r="N140" i="3"/>
  <c r="D23" i="2" s="1"/>
  <c r="N135" i="3"/>
  <c r="P37" i="3"/>
  <c r="Z37" i="3" s="1"/>
  <c r="AC37" i="3"/>
  <c r="AC47" i="3"/>
  <c r="P47" i="3"/>
  <c r="Z47" i="3" s="1"/>
  <c r="AC48" i="3"/>
  <c r="P48" i="3"/>
  <c r="U48" i="3" s="1"/>
  <c r="AC67" i="3"/>
  <c r="P67" i="3"/>
  <c r="Z67" i="3" s="1"/>
  <c r="AC78" i="3"/>
  <c r="P78" i="3"/>
  <c r="V78" i="3" s="1"/>
  <c r="AC79" i="3"/>
  <c r="P79" i="3"/>
  <c r="U79" i="3" s="1"/>
  <c r="AC68" i="3"/>
  <c r="AC73" i="3"/>
  <c r="P73" i="3"/>
  <c r="Z73" i="3" s="1"/>
  <c r="AC74" i="3"/>
  <c r="P74" i="3"/>
  <c r="Z74" i="3" s="1"/>
  <c r="AC75" i="3"/>
  <c r="Z82" i="3"/>
  <c r="AC89" i="3"/>
  <c r="L140" i="3"/>
  <c r="B23" i="2" s="1"/>
  <c r="L135" i="3"/>
  <c r="Q9" i="3"/>
  <c r="P9" i="3"/>
  <c r="AD9" i="3" s="1"/>
  <c r="Q16" i="3"/>
  <c r="Q24" i="3"/>
  <c r="N138" i="3"/>
  <c r="D21" i="2" s="1"/>
  <c r="R31" i="3"/>
  <c r="Q33" i="3"/>
  <c r="AC34" i="3"/>
  <c r="AC38" i="3"/>
  <c r="Q51" i="3"/>
  <c r="Q52" i="3"/>
  <c r="Q55" i="3"/>
  <c r="AC59" i="3"/>
  <c r="P59" i="3"/>
  <c r="Z59" i="3" s="1"/>
  <c r="Q63" i="3"/>
  <c r="AC70" i="3"/>
  <c r="AC72" i="3"/>
  <c r="P72" i="3"/>
  <c r="V72" i="3" s="1"/>
  <c r="AC86" i="3"/>
  <c r="Q92" i="3"/>
  <c r="Q93" i="3"/>
  <c r="L139" i="3"/>
  <c r="B22" i="2" s="1"/>
  <c r="AC8" i="3"/>
  <c r="L137" i="3"/>
  <c r="B20" i="2" s="1"/>
  <c r="Q15" i="3"/>
  <c r="Q23" i="3"/>
  <c r="Q31" i="3"/>
  <c r="AC42" i="3"/>
  <c r="AC49" i="3"/>
  <c r="P49" i="3"/>
  <c r="Z49" i="3" s="1"/>
  <c r="AC53" i="3"/>
  <c r="P53" i="3"/>
  <c r="U53" i="3" s="1"/>
  <c r="AC60" i="3"/>
  <c r="Q65" i="3"/>
  <c r="Q66" i="3"/>
  <c r="Q76" i="3"/>
  <c r="Q77" i="3"/>
  <c r="Q80" i="3"/>
  <c r="Q84" i="3"/>
  <c r="Q85" i="3"/>
  <c r="Q90" i="3"/>
  <c r="Q96" i="3"/>
  <c r="Q42" i="3"/>
  <c r="Q47" i="3"/>
  <c r="Q49" i="3"/>
  <c r="Q54" i="3"/>
  <c r="Q59" i="3"/>
  <c r="Q68" i="3"/>
  <c r="Q70" i="3"/>
  <c r="Q78" i="3"/>
  <c r="Q100" i="3"/>
  <c r="AC125" i="3"/>
  <c r="P125" i="3"/>
  <c r="AB125" i="3" s="1"/>
  <c r="Q34" i="3"/>
  <c r="Q36" i="3"/>
  <c r="Q38" i="3"/>
  <c r="AC98" i="3"/>
  <c r="P98" i="3"/>
  <c r="AB98" i="3" s="1"/>
  <c r="AC113" i="3"/>
  <c r="P113" i="3"/>
  <c r="AB113" i="3" s="1"/>
  <c r="G102" i="7"/>
  <c r="H102" i="8" s="1"/>
  <c r="G11" i="7"/>
  <c r="H11" i="8" s="1"/>
  <c r="G16" i="7"/>
  <c r="H16" i="8" s="1"/>
  <c r="U16" i="8" s="1"/>
  <c r="G42" i="7"/>
  <c r="H42" i="8" s="1"/>
  <c r="G52" i="7"/>
  <c r="H52" i="8" s="1"/>
  <c r="G70" i="7"/>
  <c r="H70" i="8" s="1"/>
  <c r="U70" i="8" s="1"/>
  <c r="G74" i="7"/>
  <c r="H74" i="8" s="1"/>
  <c r="G75" i="7"/>
  <c r="H75" i="8" s="1"/>
  <c r="G87" i="7"/>
  <c r="H87" i="8" s="1"/>
  <c r="G116" i="7"/>
  <c r="H116" i="8" s="1"/>
  <c r="U116" i="8" s="1"/>
  <c r="G23" i="7"/>
  <c r="H23" i="8" s="1"/>
  <c r="U23" i="8" s="1"/>
  <c r="G66" i="7"/>
  <c r="H66" i="8" s="1"/>
  <c r="H77" i="7"/>
  <c r="H14" i="7"/>
  <c r="P102" i="3"/>
  <c r="AB102" i="3" s="1"/>
  <c r="P108" i="3"/>
  <c r="Z108" i="3" s="1"/>
  <c r="P110" i="3"/>
  <c r="AD110" i="3" s="1"/>
  <c r="Q112" i="3"/>
  <c r="Q114" i="3"/>
  <c r="Q115" i="3"/>
  <c r="Q117" i="3"/>
  <c r="P124" i="3"/>
  <c r="Z124" i="3" s="1"/>
  <c r="P126" i="3"/>
  <c r="AB126" i="3" s="1"/>
  <c r="K135" i="6"/>
  <c r="G20" i="7"/>
  <c r="H20" i="8" s="1"/>
  <c r="U20" i="8" s="1"/>
  <c r="G31" i="7"/>
  <c r="H31" i="8" s="1"/>
  <c r="U31" i="8" s="1"/>
  <c r="G125" i="7"/>
  <c r="H125" i="8" s="1"/>
  <c r="U125" i="8" s="1"/>
  <c r="H63" i="7"/>
  <c r="Q94" i="3"/>
  <c r="Q97" i="3"/>
  <c r="Q101" i="3"/>
  <c r="Q102" i="3"/>
  <c r="P104" i="3"/>
  <c r="AB104" i="3" s="1"/>
  <c r="P106" i="3"/>
  <c r="AB106" i="3" s="1"/>
  <c r="Q108" i="3"/>
  <c r="Q110" i="3"/>
  <c r="Q111" i="3"/>
  <c r="Q113" i="3"/>
  <c r="P120" i="3"/>
  <c r="P122" i="3"/>
  <c r="AD122" i="3" s="1"/>
  <c r="Q124" i="3"/>
  <c r="Q126" i="3"/>
  <c r="Q127" i="3"/>
  <c r="P127" i="3"/>
  <c r="AB127" i="3" s="1"/>
  <c r="P131" i="3"/>
  <c r="U131" i="3" s="1"/>
  <c r="Q132" i="3"/>
  <c r="Q133" i="3"/>
  <c r="AF137" i="6"/>
  <c r="K140" i="6"/>
  <c r="G15" i="7"/>
  <c r="H15" i="8" s="1"/>
  <c r="U15" i="8" s="1"/>
  <c r="H17" i="7"/>
  <c r="H26" i="7"/>
  <c r="G58" i="7"/>
  <c r="H58" i="8" s="1"/>
  <c r="AF139" i="6"/>
  <c r="AF138" i="6"/>
  <c r="G88" i="7"/>
  <c r="H88" i="8" s="1"/>
  <c r="G85" i="7"/>
  <c r="H85" i="8" s="1"/>
  <c r="G108" i="7"/>
  <c r="H108" i="8" s="1"/>
  <c r="H131" i="7"/>
  <c r="P476" i="1"/>
  <c r="AH178" i="1"/>
  <c r="P468" i="1"/>
  <c r="AD178" i="1"/>
  <c r="I477" i="1"/>
  <c r="AK140" i="6"/>
  <c r="AF135" i="6"/>
  <c r="AF140" i="6"/>
  <c r="AK138" i="6"/>
  <c r="K468" i="1"/>
  <c r="AC43" i="7"/>
  <c r="H43" i="7" s="1"/>
  <c r="AD695" i="1"/>
  <c r="AD490" i="1" s="1"/>
  <c r="AT695" i="1"/>
  <c r="AT490" i="1" s="1"/>
  <c r="K477" i="1"/>
  <c r="AH695" i="1"/>
  <c r="AH490" i="1" s="1"/>
  <c r="AX695" i="1"/>
  <c r="AX490" i="1" s="1"/>
  <c r="K476" i="1"/>
  <c r="V695" i="1"/>
  <c r="V490" i="1" s="1"/>
  <c r="AL695" i="1"/>
  <c r="AL490" i="1" s="1"/>
  <c r="AX698" i="1"/>
  <c r="Z695" i="1"/>
  <c r="Z490" i="1" s="1"/>
  <c r="AP695" i="1"/>
  <c r="AP490" i="1" s="1"/>
  <c r="G174" i="1"/>
  <c r="K174" i="1"/>
  <c r="O174" i="1"/>
  <c r="S174" i="1"/>
  <c r="W174" i="1"/>
  <c r="AA174" i="1"/>
  <c r="AE174" i="1"/>
  <c r="AI174" i="1"/>
  <c r="AM174" i="1"/>
  <c r="AQ174" i="1"/>
  <c r="AU174" i="1"/>
  <c r="AY174" i="1"/>
  <c r="J175" i="1"/>
  <c r="J456" i="1" s="1"/>
  <c r="J463" i="1" s="1"/>
  <c r="N175" i="1"/>
  <c r="N456" i="1" s="1"/>
  <c r="N463" i="1" s="1"/>
  <c r="R175" i="1"/>
  <c r="R456" i="1" s="1"/>
  <c r="R463" i="1" s="1"/>
  <c r="V175" i="1"/>
  <c r="V456" i="1" s="1"/>
  <c r="V463" i="1" s="1"/>
  <c r="Z175" i="1"/>
  <c r="Z456" i="1" s="1"/>
  <c r="Z463" i="1" s="1"/>
  <c r="AD175" i="1"/>
  <c r="AD456" i="1" s="1"/>
  <c r="AD463" i="1" s="1"/>
  <c r="AH175" i="1"/>
  <c r="AH456" i="1" s="1"/>
  <c r="AH463" i="1" s="1"/>
  <c r="AL175" i="1"/>
  <c r="AL456" i="1" s="1"/>
  <c r="AL463" i="1" s="1"/>
  <c r="AP175" i="1"/>
  <c r="AP456" i="1" s="1"/>
  <c r="AP463" i="1" s="1"/>
  <c r="AT175" i="1"/>
  <c r="AT456" i="1" s="1"/>
  <c r="AT463" i="1" s="1"/>
  <c r="AX175" i="1"/>
  <c r="AX456" i="1" s="1"/>
  <c r="AX463" i="1" s="1"/>
  <c r="I176" i="1"/>
  <c r="M176" i="1"/>
  <c r="Q176" i="1"/>
  <c r="U176" i="1"/>
  <c r="Y176" i="1"/>
  <c r="AC176" i="1"/>
  <c r="AG176" i="1"/>
  <c r="AK176" i="1"/>
  <c r="AO176" i="1"/>
  <c r="AS176" i="1"/>
  <c r="AW176" i="1"/>
  <c r="H177" i="1"/>
  <c r="L177" i="1"/>
  <c r="T177" i="1"/>
  <c r="X177" i="1"/>
  <c r="AB177" i="1"/>
  <c r="AF177" i="1"/>
  <c r="AJ177" i="1"/>
  <c r="AN177" i="1"/>
  <c r="AR177" i="1"/>
  <c r="AV177" i="1"/>
  <c r="G178" i="1"/>
  <c r="K178" i="1"/>
  <c r="O178" i="1"/>
  <c r="S178" i="1"/>
  <c r="W178" i="1"/>
  <c r="AA178" i="1"/>
  <c r="AE178" i="1"/>
  <c r="AI178" i="1"/>
  <c r="AM178" i="1"/>
  <c r="AQ178" i="1"/>
  <c r="AU178" i="1"/>
  <c r="AY178" i="1"/>
  <c r="J179" i="1"/>
  <c r="N179" i="1"/>
  <c r="R179" i="1"/>
  <c r="V179" i="1"/>
  <c r="Z179" i="1"/>
  <c r="AD179" i="1"/>
  <c r="AH179" i="1"/>
  <c r="AL179" i="1"/>
  <c r="AP179" i="1"/>
  <c r="AT179" i="1"/>
  <c r="AX179" i="1"/>
  <c r="I196" i="1"/>
  <c r="M196" i="1"/>
  <c r="Q196" i="1"/>
  <c r="U196" i="1"/>
  <c r="Y196" i="1"/>
  <c r="AC196" i="1"/>
  <c r="AG196" i="1"/>
  <c r="AK196" i="1"/>
  <c r="AO196" i="1"/>
  <c r="AS196" i="1"/>
  <c r="AW196" i="1"/>
  <c r="H197" i="1"/>
  <c r="H457" i="1" s="1"/>
  <c r="J8" i="2" s="1"/>
  <c r="L197" i="1"/>
  <c r="L457" i="1" s="1"/>
  <c r="L464" i="1" s="1"/>
  <c r="P457" i="1"/>
  <c r="P464" i="1" s="1"/>
  <c r="T197" i="1"/>
  <c r="T457" i="1" s="1"/>
  <c r="T464" i="1" s="1"/>
  <c r="X197" i="1"/>
  <c r="X457" i="1" s="1"/>
  <c r="X464" i="1" s="1"/>
  <c r="AB197" i="1"/>
  <c r="AB457" i="1" s="1"/>
  <c r="AB464" i="1" s="1"/>
  <c r="AF197" i="1"/>
  <c r="AF457" i="1" s="1"/>
  <c r="AF464" i="1" s="1"/>
  <c r="AJ197" i="1"/>
  <c r="AJ457" i="1" s="1"/>
  <c r="AJ464" i="1" s="1"/>
  <c r="AN197" i="1"/>
  <c r="AN457" i="1" s="1"/>
  <c r="AN464" i="1" s="1"/>
  <c r="AR197" i="1"/>
  <c r="AR457" i="1" s="1"/>
  <c r="AR464" i="1" s="1"/>
  <c r="AV197" i="1"/>
  <c r="AV457" i="1" s="1"/>
  <c r="AV464" i="1" s="1"/>
  <c r="G198" i="1"/>
  <c r="K198" i="1"/>
  <c r="O198" i="1"/>
  <c r="S198" i="1"/>
  <c r="W198" i="1"/>
  <c r="AA198" i="1"/>
  <c r="AE198" i="1"/>
  <c r="AI198" i="1"/>
  <c r="AM198" i="1"/>
  <c r="AQ198" i="1"/>
  <c r="AU198" i="1"/>
  <c r="AY198" i="1"/>
  <c r="J199" i="1"/>
  <c r="N199" i="1"/>
  <c r="R199" i="1"/>
  <c r="V199" i="1"/>
  <c r="Z199" i="1"/>
  <c r="AD199" i="1"/>
  <c r="AH199" i="1"/>
  <c r="AL199" i="1"/>
  <c r="AP199" i="1"/>
  <c r="AT199" i="1"/>
  <c r="AX199" i="1"/>
  <c r="I200" i="1"/>
  <c r="M200" i="1"/>
  <c r="Q200" i="1"/>
  <c r="U200" i="1"/>
  <c r="Y200" i="1"/>
  <c r="AC200" i="1"/>
  <c r="AG200" i="1"/>
  <c r="AK200" i="1"/>
  <c r="AO200" i="1"/>
  <c r="AS200" i="1"/>
  <c r="AW200" i="1"/>
  <c r="H201" i="1"/>
  <c r="L201" i="1"/>
  <c r="T201" i="1"/>
  <c r="X201" i="1"/>
  <c r="AB201" i="1"/>
  <c r="AF201" i="1"/>
  <c r="AJ201" i="1"/>
  <c r="AN201" i="1"/>
  <c r="AR201" i="1"/>
  <c r="AV201" i="1"/>
  <c r="G225" i="1"/>
  <c r="K225" i="1"/>
  <c r="O225" i="1"/>
  <c r="S225" i="1"/>
  <c r="W225" i="1"/>
  <c r="AA225" i="1"/>
  <c r="AE225" i="1"/>
  <c r="AI225" i="1"/>
  <c r="AM225" i="1"/>
  <c r="AQ225" i="1"/>
  <c r="AU225" i="1"/>
  <c r="AY225" i="1"/>
  <c r="J226" i="1"/>
  <c r="J458" i="1" s="1"/>
  <c r="J465" i="1" s="1"/>
  <c r="N226" i="1"/>
  <c r="N458" i="1" s="1"/>
  <c r="N465" i="1" s="1"/>
  <c r="R226" i="1"/>
  <c r="R458" i="1" s="1"/>
  <c r="R465" i="1" s="1"/>
  <c r="V226" i="1"/>
  <c r="V458" i="1" s="1"/>
  <c r="V465" i="1" s="1"/>
  <c r="Z226" i="1"/>
  <c r="Z458" i="1" s="1"/>
  <c r="Z465" i="1" s="1"/>
  <c r="AD226" i="1"/>
  <c r="AD458" i="1" s="1"/>
  <c r="AD465" i="1" s="1"/>
  <c r="AH226" i="1"/>
  <c r="AH458" i="1" s="1"/>
  <c r="AH465" i="1" s="1"/>
  <c r="AL226" i="1"/>
  <c r="AL458" i="1" s="1"/>
  <c r="AL465" i="1" s="1"/>
  <c r="AP226" i="1"/>
  <c r="AP458" i="1" s="1"/>
  <c r="AP465" i="1" s="1"/>
  <c r="AT226" i="1"/>
  <c r="AT458" i="1" s="1"/>
  <c r="AT465" i="1" s="1"/>
  <c r="AX226" i="1"/>
  <c r="AX458" i="1" s="1"/>
  <c r="AX465" i="1" s="1"/>
  <c r="I227" i="1"/>
  <c r="M227" i="1"/>
  <c r="Q227" i="1"/>
  <c r="U227" i="1"/>
  <c r="Y227" i="1"/>
  <c r="AC227" i="1"/>
  <c r="AG227" i="1"/>
  <c r="AK227" i="1"/>
  <c r="AO227" i="1"/>
  <c r="AS227" i="1"/>
  <c r="AW227" i="1"/>
  <c r="H228" i="1"/>
  <c r="L228" i="1"/>
  <c r="P228" i="1"/>
  <c r="T228" i="1"/>
  <c r="X228" i="1"/>
  <c r="AB228" i="1"/>
  <c r="AF228" i="1"/>
  <c r="AJ228" i="1"/>
  <c r="AN228" i="1"/>
  <c r="AR228" i="1"/>
  <c r="AV228" i="1"/>
  <c r="G229" i="1"/>
  <c r="K229" i="1"/>
  <c r="O229" i="1"/>
  <c r="S229" i="1"/>
  <c r="W229" i="1"/>
  <c r="AA229" i="1"/>
  <c r="AE229" i="1"/>
  <c r="AI229" i="1"/>
  <c r="AM229" i="1"/>
  <c r="AQ229" i="1"/>
  <c r="AU229" i="1"/>
  <c r="AY229" i="1"/>
  <c r="J230" i="1"/>
  <c r="N230" i="1"/>
  <c r="R230" i="1"/>
  <c r="V230" i="1"/>
  <c r="Z230" i="1"/>
  <c r="AD230" i="1"/>
  <c r="AH230" i="1"/>
  <c r="AL230" i="1"/>
  <c r="AP230" i="1"/>
  <c r="AT230" i="1"/>
  <c r="AX230" i="1"/>
  <c r="J307" i="1"/>
  <c r="J303" i="1"/>
  <c r="J459" i="1" s="1"/>
  <c r="J466" i="1" s="1"/>
  <c r="N307" i="1"/>
  <c r="N303" i="1"/>
  <c r="N459" i="1" s="1"/>
  <c r="N466" i="1" s="1"/>
  <c r="R307" i="1"/>
  <c r="R303" i="1"/>
  <c r="R459" i="1" s="1"/>
  <c r="R466" i="1" s="1"/>
  <c r="V307" i="1"/>
  <c r="V303" i="1"/>
  <c r="V459" i="1" s="1"/>
  <c r="V466" i="1" s="1"/>
  <c r="Z307" i="1"/>
  <c r="Z303" i="1"/>
  <c r="Z459" i="1" s="1"/>
  <c r="Z466" i="1" s="1"/>
  <c r="AD307" i="1"/>
  <c r="AD303" i="1"/>
  <c r="AD459" i="1" s="1"/>
  <c r="AD466" i="1" s="1"/>
  <c r="AH307" i="1"/>
  <c r="AH303" i="1"/>
  <c r="AH459" i="1" s="1"/>
  <c r="AH466" i="1" s="1"/>
  <c r="AL307" i="1"/>
  <c r="AL303" i="1"/>
  <c r="AL459" i="1" s="1"/>
  <c r="AL466" i="1" s="1"/>
  <c r="AP307" i="1"/>
  <c r="AP303" i="1"/>
  <c r="AP459" i="1" s="1"/>
  <c r="AP466" i="1" s="1"/>
  <c r="AT307" i="1"/>
  <c r="AT303" i="1"/>
  <c r="AT459" i="1" s="1"/>
  <c r="AT466" i="1" s="1"/>
  <c r="AX307" i="1"/>
  <c r="AX303" i="1"/>
  <c r="AX459" i="1" s="1"/>
  <c r="AX466" i="1" s="1"/>
  <c r="I302" i="1"/>
  <c r="M302" i="1"/>
  <c r="Q302" i="1"/>
  <c r="V302" i="1"/>
  <c r="AB302" i="1"/>
  <c r="AG302" i="1"/>
  <c r="AL302" i="1"/>
  <c r="AR302" i="1"/>
  <c r="AW302" i="1"/>
  <c r="I303" i="1"/>
  <c r="I459" i="1" s="1"/>
  <c r="I466" i="1" s="1"/>
  <c r="T303" i="1"/>
  <c r="T459" i="1" s="1"/>
  <c r="T466" i="1" s="1"/>
  <c r="Y303" i="1"/>
  <c r="Y459" i="1" s="1"/>
  <c r="Y466" i="1" s="1"/>
  <c r="AJ303" i="1"/>
  <c r="AJ459" i="1" s="1"/>
  <c r="AJ466" i="1" s="1"/>
  <c r="AO303" i="1"/>
  <c r="AO459" i="1" s="1"/>
  <c r="AO466" i="1" s="1"/>
  <c r="L304" i="1"/>
  <c r="R304" i="1"/>
  <c r="AB304" i="1"/>
  <c r="AH304" i="1"/>
  <c r="AR304" i="1"/>
  <c r="AX304" i="1"/>
  <c r="N306" i="1"/>
  <c r="V306" i="1"/>
  <c r="AD306" i="1"/>
  <c r="AL306" i="1"/>
  <c r="AT306" i="1"/>
  <c r="I307" i="1"/>
  <c r="Q307" i="1"/>
  <c r="Y307" i="1"/>
  <c r="AG307" i="1"/>
  <c r="AO307" i="1"/>
  <c r="AW307" i="1"/>
  <c r="H174" i="1"/>
  <c r="L174" i="1"/>
  <c r="T174" i="1"/>
  <c r="X174" i="1"/>
  <c r="AB174" i="1"/>
  <c r="AF174" i="1"/>
  <c r="AJ174" i="1"/>
  <c r="AN174" i="1"/>
  <c r="AR174" i="1"/>
  <c r="AV174" i="1"/>
  <c r="G175" i="1"/>
  <c r="G456" i="1" s="1"/>
  <c r="I7" i="2" s="1"/>
  <c r="K175" i="1"/>
  <c r="K456" i="1" s="1"/>
  <c r="K463" i="1" s="1"/>
  <c r="O175" i="1"/>
  <c r="O456" i="1" s="1"/>
  <c r="O463" i="1" s="1"/>
  <c r="S175" i="1"/>
  <c r="S456" i="1" s="1"/>
  <c r="S463" i="1" s="1"/>
  <c r="W175" i="1"/>
  <c r="W456" i="1" s="1"/>
  <c r="W463" i="1" s="1"/>
  <c r="AA175" i="1"/>
  <c r="AA456" i="1" s="1"/>
  <c r="AA463" i="1" s="1"/>
  <c r="AE175" i="1"/>
  <c r="AE456" i="1" s="1"/>
  <c r="AE463" i="1" s="1"/>
  <c r="AI175" i="1"/>
  <c r="AI456" i="1" s="1"/>
  <c r="AI463" i="1" s="1"/>
  <c r="AM175" i="1"/>
  <c r="AM456" i="1" s="1"/>
  <c r="AM463" i="1" s="1"/>
  <c r="AQ175" i="1"/>
  <c r="AQ456" i="1" s="1"/>
  <c r="AQ463" i="1" s="1"/>
  <c r="AU175" i="1"/>
  <c r="AU456" i="1" s="1"/>
  <c r="AU463" i="1" s="1"/>
  <c r="AY175" i="1"/>
  <c r="AY456" i="1" s="1"/>
  <c r="AY463" i="1" s="1"/>
  <c r="J176" i="1"/>
  <c r="N176" i="1"/>
  <c r="R176" i="1"/>
  <c r="V176" i="1"/>
  <c r="Z176" i="1"/>
  <c r="AD176" i="1"/>
  <c r="AH176" i="1"/>
  <c r="AL176" i="1"/>
  <c r="AP176" i="1"/>
  <c r="AT176" i="1"/>
  <c r="AX176" i="1"/>
  <c r="I177" i="1"/>
  <c r="M177" i="1"/>
  <c r="Q177" i="1"/>
  <c r="U177" i="1"/>
  <c r="Y177" i="1"/>
  <c r="AC177" i="1"/>
  <c r="AG177" i="1"/>
  <c r="AK177" i="1"/>
  <c r="AO177" i="1"/>
  <c r="AS177" i="1"/>
  <c r="AW177" i="1"/>
  <c r="H178" i="1"/>
  <c r="L178" i="1"/>
  <c r="T178" i="1"/>
  <c r="X178" i="1"/>
  <c r="AB178" i="1"/>
  <c r="AF178" i="1"/>
  <c r="AJ178" i="1"/>
  <c r="AN178" i="1"/>
  <c r="AR178" i="1"/>
  <c r="AV178" i="1"/>
  <c r="G179" i="1"/>
  <c r="K179" i="1"/>
  <c r="O179" i="1"/>
  <c r="S179" i="1"/>
  <c r="W179" i="1"/>
  <c r="AA179" i="1"/>
  <c r="AE179" i="1"/>
  <c r="AI179" i="1"/>
  <c r="AM179" i="1"/>
  <c r="AQ179" i="1"/>
  <c r="AU179" i="1"/>
  <c r="AY179" i="1"/>
  <c r="J196" i="1"/>
  <c r="N196" i="1"/>
  <c r="R196" i="1"/>
  <c r="V196" i="1"/>
  <c r="Z196" i="1"/>
  <c r="AD196" i="1"/>
  <c r="AH196" i="1"/>
  <c r="AL196" i="1"/>
  <c r="AP196" i="1"/>
  <c r="AT196" i="1"/>
  <c r="AX196" i="1"/>
  <c r="I197" i="1"/>
  <c r="I457" i="1" s="1"/>
  <c r="I464" i="1" s="1"/>
  <c r="M197" i="1"/>
  <c r="M457" i="1" s="1"/>
  <c r="M464" i="1" s="1"/>
  <c r="Q197" i="1"/>
  <c r="Q457" i="1" s="1"/>
  <c r="Q464" i="1" s="1"/>
  <c r="U197" i="1"/>
  <c r="U457" i="1" s="1"/>
  <c r="U464" i="1" s="1"/>
  <c r="Y197" i="1"/>
  <c r="Y457" i="1" s="1"/>
  <c r="Y464" i="1" s="1"/>
  <c r="AC197" i="1"/>
  <c r="AC457" i="1" s="1"/>
  <c r="AC464" i="1" s="1"/>
  <c r="AG197" i="1"/>
  <c r="AG457" i="1" s="1"/>
  <c r="AG464" i="1" s="1"/>
  <c r="AK197" i="1"/>
  <c r="AK457" i="1" s="1"/>
  <c r="AK464" i="1" s="1"/>
  <c r="AO197" i="1"/>
  <c r="AO457" i="1" s="1"/>
  <c r="AO464" i="1" s="1"/>
  <c r="AS197" i="1"/>
  <c r="AS457" i="1" s="1"/>
  <c r="AS464" i="1" s="1"/>
  <c r="AW197" i="1"/>
  <c r="AW457" i="1" s="1"/>
  <c r="AW464" i="1" s="1"/>
  <c r="H198" i="1"/>
  <c r="L198" i="1"/>
  <c r="T198" i="1"/>
  <c r="X198" i="1"/>
  <c r="AB198" i="1"/>
  <c r="AF198" i="1"/>
  <c r="AJ198" i="1"/>
  <c r="AN198" i="1"/>
  <c r="AR198" i="1"/>
  <c r="AV198" i="1"/>
  <c r="G199" i="1"/>
  <c r="K199" i="1"/>
  <c r="O199" i="1"/>
  <c r="S199" i="1"/>
  <c r="W199" i="1"/>
  <c r="AA199" i="1"/>
  <c r="AE199" i="1"/>
  <c r="AI199" i="1"/>
  <c r="AM199" i="1"/>
  <c r="AQ199" i="1"/>
  <c r="AU199" i="1"/>
  <c r="AY199" i="1"/>
  <c r="J200" i="1"/>
  <c r="N200" i="1"/>
  <c r="R200" i="1"/>
  <c r="V200" i="1"/>
  <c r="Z200" i="1"/>
  <c r="AD200" i="1"/>
  <c r="AH200" i="1"/>
  <c r="AL200" i="1"/>
  <c r="AP200" i="1"/>
  <c r="AT200" i="1"/>
  <c r="AX200" i="1"/>
  <c r="I201" i="1"/>
  <c r="M201" i="1"/>
  <c r="Q201" i="1"/>
  <c r="U201" i="1"/>
  <c r="Y201" i="1"/>
  <c r="AC201" i="1"/>
  <c r="AG201" i="1"/>
  <c r="AK201" i="1"/>
  <c r="AO201" i="1"/>
  <c r="AS201" i="1"/>
  <c r="AW201" i="1"/>
  <c r="H225" i="1"/>
  <c r="L225" i="1"/>
  <c r="T225" i="1"/>
  <c r="X225" i="1"/>
  <c r="AB225" i="1"/>
  <c r="AF225" i="1"/>
  <c r="AJ225" i="1"/>
  <c r="AN225" i="1"/>
  <c r="AR225" i="1"/>
  <c r="AV225" i="1"/>
  <c r="G226" i="1"/>
  <c r="G458" i="1" s="1"/>
  <c r="K7" i="2" s="1"/>
  <c r="K226" i="1"/>
  <c r="K458" i="1" s="1"/>
  <c r="K465" i="1" s="1"/>
  <c r="O226" i="1"/>
  <c r="O458" i="1" s="1"/>
  <c r="O465" i="1" s="1"/>
  <c r="S226" i="1"/>
  <c r="S458" i="1" s="1"/>
  <c r="S465" i="1" s="1"/>
  <c r="W226" i="1"/>
  <c r="W458" i="1" s="1"/>
  <c r="W465" i="1" s="1"/>
  <c r="AA226" i="1"/>
  <c r="AA458" i="1" s="1"/>
  <c r="AA465" i="1" s="1"/>
  <c r="AE226" i="1"/>
  <c r="AE458" i="1" s="1"/>
  <c r="AE465" i="1" s="1"/>
  <c r="AI226" i="1"/>
  <c r="AI458" i="1" s="1"/>
  <c r="AI465" i="1" s="1"/>
  <c r="AM226" i="1"/>
  <c r="AM458" i="1" s="1"/>
  <c r="AM465" i="1" s="1"/>
  <c r="AQ226" i="1"/>
  <c r="AQ458" i="1" s="1"/>
  <c r="AQ465" i="1" s="1"/>
  <c r="AU226" i="1"/>
  <c r="AU458" i="1" s="1"/>
  <c r="AU465" i="1" s="1"/>
  <c r="AY226" i="1"/>
  <c r="AY458" i="1" s="1"/>
  <c r="AY465" i="1" s="1"/>
  <c r="J227" i="1"/>
  <c r="N227" i="1"/>
  <c r="R227" i="1"/>
  <c r="V227" i="1"/>
  <c r="Z227" i="1"/>
  <c r="AD227" i="1"/>
  <c r="AH227" i="1"/>
  <c r="AL227" i="1"/>
  <c r="AP227" i="1"/>
  <c r="AT227" i="1"/>
  <c r="AX227" i="1"/>
  <c r="I228" i="1"/>
  <c r="M228" i="1"/>
  <c r="Q228" i="1"/>
  <c r="U228" i="1"/>
  <c r="Y228" i="1"/>
  <c r="AC228" i="1"/>
  <c r="AG228" i="1"/>
  <c r="AK228" i="1"/>
  <c r="AO228" i="1"/>
  <c r="AS228" i="1"/>
  <c r="AW228" i="1"/>
  <c r="H229" i="1"/>
  <c r="L229" i="1"/>
  <c r="P229" i="1"/>
  <c r="T229" i="1"/>
  <c r="X229" i="1"/>
  <c r="AB229" i="1"/>
  <c r="AF229" i="1"/>
  <c r="AJ229" i="1"/>
  <c r="AN229" i="1"/>
  <c r="AR229" i="1"/>
  <c r="AV229" i="1"/>
  <c r="G230" i="1"/>
  <c r="K230" i="1"/>
  <c r="O230" i="1"/>
  <c r="S230" i="1"/>
  <c r="W230" i="1"/>
  <c r="AA230" i="1"/>
  <c r="AE230" i="1"/>
  <c r="AI230" i="1"/>
  <c r="AM230" i="1"/>
  <c r="AQ230" i="1"/>
  <c r="AU230" i="1"/>
  <c r="AY230" i="1"/>
  <c r="G307" i="1"/>
  <c r="G306" i="1"/>
  <c r="K307" i="1"/>
  <c r="K306" i="1"/>
  <c r="O307" i="1"/>
  <c r="O306" i="1"/>
  <c r="S307" i="1"/>
  <c r="S306" i="1"/>
  <c r="S302" i="1"/>
  <c r="W307" i="1"/>
  <c r="W306" i="1"/>
  <c r="W302" i="1"/>
  <c r="AA307" i="1"/>
  <c r="AA306" i="1"/>
  <c r="AA302" i="1"/>
  <c r="AE307" i="1"/>
  <c r="AE306" i="1"/>
  <c r="AE302" i="1"/>
  <c r="AI307" i="1"/>
  <c r="AI306" i="1"/>
  <c r="AI302" i="1"/>
  <c r="AM307" i="1"/>
  <c r="AM306" i="1"/>
  <c r="AM302" i="1"/>
  <c r="AQ307" i="1"/>
  <c r="AQ306" i="1"/>
  <c r="AQ302" i="1"/>
  <c r="AU307" i="1"/>
  <c r="AU306" i="1"/>
  <c r="AU302" i="1"/>
  <c r="AY307" i="1"/>
  <c r="AY306" i="1"/>
  <c r="AY302" i="1"/>
  <c r="J302" i="1"/>
  <c r="N302" i="1"/>
  <c r="R302" i="1"/>
  <c r="X302" i="1"/>
  <c r="AC302" i="1"/>
  <c r="AH302" i="1"/>
  <c r="AN302" i="1"/>
  <c r="AS302" i="1"/>
  <c r="AX302" i="1"/>
  <c r="K303" i="1"/>
  <c r="K459" i="1" s="1"/>
  <c r="K466" i="1" s="1"/>
  <c r="U303" i="1"/>
  <c r="U459" i="1" s="1"/>
  <c r="U466" i="1" s="1"/>
  <c r="AA303" i="1"/>
  <c r="AA459" i="1" s="1"/>
  <c r="AA466" i="1" s="1"/>
  <c r="AK303" i="1"/>
  <c r="AK459" i="1" s="1"/>
  <c r="AK466" i="1" s="1"/>
  <c r="AQ303" i="1"/>
  <c r="AQ459" i="1" s="1"/>
  <c r="AQ466" i="1" s="1"/>
  <c r="N304" i="1"/>
  <c r="S304" i="1"/>
  <c r="AD304" i="1"/>
  <c r="AI304" i="1"/>
  <c r="AT304" i="1"/>
  <c r="AY304" i="1"/>
  <c r="N305" i="1"/>
  <c r="V305" i="1"/>
  <c r="AD305" i="1"/>
  <c r="AL305" i="1"/>
  <c r="AT305" i="1"/>
  <c r="Q306" i="1"/>
  <c r="Y306" i="1"/>
  <c r="AG306" i="1"/>
  <c r="AO306" i="1"/>
  <c r="AW306" i="1"/>
  <c r="H401" i="1"/>
  <c r="H397" i="1"/>
  <c r="H400" i="1"/>
  <c r="H399" i="1"/>
  <c r="H402" i="1"/>
  <c r="H398" i="1"/>
  <c r="H460" i="1" s="1"/>
  <c r="L401" i="1"/>
  <c r="L397" i="1"/>
  <c r="L400" i="1"/>
  <c r="L399" i="1"/>
  <c r="L402" i="1"/>
  <c r="L398" i="1"/>
  <c r="L460" i="1" s="1"/>
  <c r="P401" i="1"/>
  <c r="P397" i="1"/>
  <c r="P400" i="1"/>
  <c r="P399" i="1"/>
  <c r="P402" i="1"/>
  <c r="P398" i="1"/>
  <c r="P460" i="1" s="1"/>
  <c r="T401" i="1"/>
  <c r="T397" i="1"/>
  <c r="T400" i="1"/>
  <c r="T399" i="1"/>
  <c r="T402" i="1"/>
  <c r="T398" i="1"/>
  <c r="T460" i="1" s="1"/>
  <c r="X401" i="1"/>
  <c r="X397" i="1"/>
  <c r="X400" i="1"/>
  <c r="X399" i="1"/>
  <c r="X402" i="1"/>
  <c r="X398" i="1"/>
  <c r="X460" i="1" s="1"/>
  <c r="AB401" i="1"/>
  <c r="AB397" i="1"/>
  <c r="AB400" i="1"/>
  <c r="AB399" i="1"/>
  <c r="AB402" i="1"/>
  <c r="AB398" i="1"/>
  <c r="AB460" i="1" s="1"/>
  <c r="AF401" i="1"/>
  <c r="AF397" i="1"/>
  <c r="AF400" i="1"/>
  <c r="AF399" i="1"/>
  <c r="AF402" i="1"/>
  <c r="AF398" i="1"/>
  <c r="AF460" i="1" s="1"/>
  <c r="AJ401" i="1"/>
  <c r="AJ397" i="1"/>
  <c r="AJ400" i="1"/>
  <c r="AJ399" i="1"/>
  <c r="AJ402" i="1"/>
  <c r="AJ398" i="1"/>
  <c r="AJ460" i="1" s="1"/>
  <c r="AN401" i="1"/>
  <c r="AN397" i="1"/>
  <c r="AN400" i="1"/>
  <c r="AN399" i="1"/>
  <c r="AN402" i="1"/>
  <c r="AN398" i="1"/>
  <c r="AN460" i="1" s="1"/>
  <c r="AR401" i="1"/>
  <c r="AR397" i="1"/>
  <c r="AR400" i="1"/>
  <c r="AR399" i="1"/>
  <c r="AR402" i="1"/>
  <c r="AR398" i="1"/>
  <c r="AR460" i="1" s="1"/>
  <c r="AV401" i="1"/>
  <c r="AV397" i="1"/>
  <c r="AV400" i="1"/>
  <c r="AV399" i="1"/>
  <c r="AV402" i="1"/>
  <c r="AV398" i="1"/>
  <c r="AV460" i="1" s="1"/>
  <c r="I174" i="1"/>
  <c r="M174" i="1"/>
  <c r="Q174" i="1"/>
  <c r="U174" i="1"/>
  <c r="Y174" i="1"/>
  <c r="AC174" i="1"/>
  <c r="AG174" i="1"/>
  <c r="AK174" i="1"/>
  <c r="AO174" i="1"/>
  <c r="AS174" i="1"/>
  <c r="AW174" i="1"/>
  <c r="H175" i="1"/>
  <c r="H456" i="1" s="1"/>
  <c r="I8" i="2" s="1"/>
  <c r="L175" i="1"/>
  <c r="L456" i="1" s="1"/>
  <c r="L463" i="1" s="1"/>
  <c r="P456" i="1"/>
  <c r="P463" i="1" s="1"/>
  <c r="T175" i="1"/>
  <c r="T456" i="1" s="1"/>
  <c r="T463" i="1" s="1"/>
  <c r="X175" i="1"/>
  <c r="X456" i="1" s="1"/>
  <c r="X463" i="1" s="1"/>
  <c r="AB175" i="1"/>
  <c r="AB456" i="1" s="1"/>
  <c r="AB463" i="1" s="1"/>
  <c r="AF175" i="1"/>
  <c r="AF456" i="1" s="1"/>
  <c r="AF463" i="1" s="1"/>
  <c r="AJ175" i="1"/>
  <c r="AJ456" i="1" s="1"/>
  <c r="AJ463" i="1" s="1"/>
  <c r="AN175" i="1"/>
  <c r="AN456" i="1" s="1"/>
  <c r="AN463" i="1" s="1"/>
  <c r="AR175" i="1"/>
  <c r="AR456" i="1" s="1"/>
  <c r="AR463" i="1" s="1"/>
  <c r="AV175" i="1"/>
  <c r="AV456" i="1" s="1"/>
  <c r="AV463" i="1" s="1"/>
  <c r="G176" i="1"/>
  <c r="K176" i="1"/>
  <c r="O176" i="1"/>
  <c r="S176" i="1"/>
  <c r="W176" i="1"/>
  <c r="AA176" i="1"/>
  <c r="AE176" i="1"/>
  <c r="AI176" i="1"/>
  <c r="AM176" i="1"/>
  <c r="AQ176" i="1"/>
  <c r="AU176" i="1"/>
  <c r="AY176" i="1"/>
  <c r="J177" i="1"/>
  <c r="N177" i="1"/>
  <c r="R177" i="1"/>
  <c r="V177" i="1"/>
  <c r="Z177" i="1"/>
  <c r="AD177" i="1"/>
  <c r="AH177" i="1"/>
  <c r="AL177" i="1"/>
  <c r="AP177" i="1"/>
  <c r="AT177" i="1"/>
  <c r="AX177" i="1"/>
  <c r="I178" i="1"/>
  <c r="M178" i="1"/>
  <c r="Q178" i="1"/>
  <c r="U178" i="1"/>
  <c r="Y178" i="1"/>
  <c r="AC178" i="1"/>
  <c r="AG178" i="1"/>
  <c r="AK178" i="1"/>
  <c r="AO178" i="1"/>
  <c r="AS178" i="1"/>
  <c r="AW178" i="1"/>
  <c r="H179" i="1"/>
  <c r="L179" i="1"/>
  <c r="T179" i="1"/>
  <c r="X179" i="1"/>
  <c r="AB179" i="1"/>
  <c r="AF179" i="1"/>
  <c r="AJ179" i="1"/>
  <c r="AN179" i="1"/>
  <c r="AR179" i="1"/>
  <c r="AV179" i="1"/>
  <c r="G196" i="1"/>
  <c r="K196" i="1"/>
  <c r="O196" i="1"/>
  <c r="S196" i="1"/>
  <c r="W196" i="1"/>
  <c r="AA196" i="1"/>
  <c r="AE196" i="1"/>
  <c r="AI196" i="1"/>
  <c r="AM196" i="1"/>
  <c r="AQ196" i="1"/>
  <c r="AU196" i="1"/>
  <c r="AY196" i="1"/>
  <c r="J197" i="1"/>
  <c r="J457" i="1" s="1"/>
  <c r="J464" i="1" s="1"/>
  <c r="N197" i="1"/>
  <c r="N457" i="1" s="1"/>
  <c r="N464" i="1" s="1"/>
  <c r="R197" i="1"/>
  <c r="R457" i="1" s="1"/>
  <c r="R464" i="1" s="1"/>
  <c r="V197" i="1"/>
  <c r="V457" i="1" s="1"/>
  <c r="V464" i="1" s="1"/>
  <c r="Z197" i="1"/>
  <c r="Z457" i="1" s="1"/>
  <c r="Z464" i="1" s="1"/>
  <c r="AD197" i="1"/>
  <c r="AD457" i="1" s="1"/>
  <c r="AD464" i="1" s="1"/>
  <c r="AH197" i="1"/>
  <c r="AH457" i="1" s="1"/>
  <c r="AH464" i="1" s="1"/>
  <c r="AL197" i="1"/>
  <c r="AL457" i="1" s="1"/>
  <c r="AL464" i="1" s="1"/>
  <c r="AP197" i="1"/>
  <c r="AP457" i="1" s="1"/>
  <c r="AP464" i="1" s="1"/>
  <c r="AT197" i="1"/>
  <c r="AT457" i="1" s="1"/>
  <c r="AT464" i="1" s="1"/>
  <c r="AX197" i="1"/>
  <c r="AX457" i="1" s="1"/>
  <c r="AX464" i="1" s="1"/>
  <c r="I198" i="1"/>
  <c r="M198" i="1"/>
  <c r="Q198" i="1"/>
  <c r="U198" i="1"/>
  <c r="Y198" i="1"/>
  <c r="AC198" i="1"/>
  <c r="AG198" i="1"/>
  <c r="AK198" i="1"/>
  <c r="AO198" i="1"/>
  <c r="AS198" i="1"/>
  <c r="AW198" i="1"/>
  <c r="H199" i="1"/>
  <c r="L199" i="1"/>
  <c r="T199" i="1"/>
  <c r="X199" i="1"/>
  <c r="AB199" i="1"/>
  <c r="AF199" i="1"/>
  <c r="AJ199" i="1"/>
  <c r="AN199" i="1"/>
  <c r="AR199" i="1"/>
  <c r="AV199" i="1"/>
  <c r="G200" i="1"/>
  <c r="K200" i="1"/>
  <c r="O200" i="1"/>
  <c r="S200" i="1"/>
  <c r="W200" i="1"/>
  <c r="AA200" i="1"/>
  <c r="AE200" i="1"/>
  <c r="AI200" i="1"/>
  <c r="AM200" i="1"/>
  <c r="AQ200" i="1"/>
  <c r="AU200" i="1"/>
  <c r="AY200" i="1"/>
  <c r="J201" i="1"/>
  <c r="N201" i="1"/>
  <c r="R201" i="1"/>
  <c r="V201" i="1"/>
  <c r="Z201" i="1"/>
  <c r="AD201" i="1"/>
  <c r="AH201" i="1"/>
  <c r="AL201" i="1"/>
  <c r="AP201" i="1"/>
  <c r="AT201" i="1"/>
  <c r="AX201" i="1"/>
  <c r="I225" i="1"/>
  <c r="M225" i="1"/>
  <c r="Q225" i="1"/>
  <c r="U225" i="1"/>
  <c r="Y225" i="1"/>
  <c r="AC225" i="1"/>
  <c r="AG225" i="1"/>
  <c r="AK225" i="1"/>
  <c r="AO225" i="1"/>
  <c r="AS225" i="1"/>
  <c r="AW225" i="1"/>
  <c r="H226" i="1"/>
  <c r="H458" i="1" s="1"/>
  <c r="K8" i="2" s="1"/>
  <c r="L226" i="1"/>
  <c r="L458" i="1" s="1"/>
  <c r="L465" i="1" s="1"/>
  <c r="P458" i="1"/>
  <c r="P465" i="1" s="1"/>
  <c r="T226" i="1"/>
  <c r="T458" i="1" s="1"/>
  <c r="T465" i="1" s="1"/>
  <c r="X226" i="1"/>
  <c r="X458" i="1" s="1"/>
  <c r="X465" i="1" s="1"/>
  <c r="AB226" i="1"/>
  <c r="AB458" i="1" s="1"/>
  <c r="AB465" i="1" s="1"/>
  <c r="AF226" i="1"/>
  <c r="AF458" i="1" s="1"/>
  <c r="AF465" i="1" s="1"/>
  <c r="AJ226" i="1"/>
  <c r="AJ458" i="1" s="1"/>
  <c r="AJ465" i="1" s="1"/>
  <c r="AN226" i="1"/>
  <c r="AN458" i="1" s="1"/>
  <c r="AN465" i="1" s="1"/>
  <c r="AR226" i="1"/>
  <c r="AR458" i="1" s="1"/>
  <c r="AR465" i="1" s="1"/>
  <c r="AV226" i="1"/>
  <c r="AV458" i="1" s="1"/>
  <c r="AV465" i="1" s="1"/>
  <c r="G227" i="1"/>
  <c r="K227" i="1"/>
  <c r="O227" i="1"/>
  <c r="S227" i="1"/>
  <c r="W227" i="1"/>
  <c r="AA227" i="1"/>
  <c r="AE227" i="1"/>
  <c r="AI227" i="1"/>
  <c r="AM227" i="1"/>
  <c r="AQ227" i="1"/>
  <c r="AU227" i="1"/>
  <c r="AY227" i="1"/>
  <c r="J228" i="1"/>
  <c r="N228" i="1"/>
  <c r="R228" i="1"/>
  <c r="V228" i="1"/>
  <c r="Z228" i="1"/>
  <c r="AD228" i="1"/>
  <c r="AH228" i="1"/>
  <c r="AL228" i="1"/>
  <c r="AP228" i="1"/>
  <c r="AT228" i="1"/>
  <c r="AX228" i="1"/>
  <c r="I229" i="1"/>
  <c r="M229" i="1"/>
  <c r="Q229" i="1"/>
  <c r="U229" i="1"/>
  <c r="Y229" i="1"/>
  <c r="AC229" i="1"/>
  <c r="AG229" i="1"/>
  <c r="AK229" i="1"/>
  <c r="AO229" i="1"/>
  <c r="AS229" i="1"/>
  <c r="AW229" i="1"/>
  <c r="H230" i="1"/>
  <c r="L230" i="1"/>
  <c r="P230" i="1"/>
  <c r="T230" i="1"/>
  <c r="X230" i="1"/>
  <c r="AB230" i="1"/>
  <c r="AF230" i="1"/>
  <c r="AJ230" i="1"/>
  <c r="AN230" i="1"/>
  <c r="AR230" i="1"/>
  <c r="AV230" i="1"/>
  <c r="H306" i="1"/>
  <c r="H305" i="1"/>
  <c r="L306" i="1"/>
  <c r="L305" i="1"/>
  <c r="P306" i="1"/>
  <c r="P305" i="1"/>
  <c r="T306" i="1"/>
  <c r="T305" i="1"/>
  <c r="X306" i="1"/>
  <c r="X305" i="1"/>
  <c r="AB306" i="1"/>
  <c r="AB305" i="1"/>
  <c r="AF306" i="1"/>
  <c r="AF305" i="1"/>
  <c r="AJ306" i="1"/>
  <c r="AJ305" i="1"/>
  <c r="AN306" i="1"/>
  <c r="AN305" i="1"/>
  <c r="AR306" i="1"/>
  <c r="AR305" i="1"/>
  <c r="AV306" i="1"/>
  <c r="AV305" i="1"/>
  <c r="G302" i="1"/>
  <c r="K302" i="1"/>
  <c r="O302" i="1"/>
  <c r="T302" i="1"/>
  <c r="AD302" i="1"/>
  <c r="AJ302" i="1"/>
  <c r="AT302" i="1"/>
  <c r="G303" i="1"/>
  <c r="G459" i="1" s="1"/>
  <c r="L7" i="2" s="1"/>
  <c r="L303" i="1"/>
  <c r="L459" i="1" s="1"/>
  <c r="L466" i="1" s="1"/>
  <c r="W303" i="1"/>
  <c r="W459" i="1" s="1"/>
  <c r="W466" i="1" s="1"/>
  <c r="AB303" i="1"/>
  <c r="AB459" i="1" s="1"/>
  <c r="AB466" i="1" s="1"/>
  <c r="AM303" i="1"/>
  <c r="AM459" i="1" s="1"/>
  <c r="AM466" i="1" s="1"/>
  <c r="AR303" i="1"/>
  <c r="AR459" i="1" s="1"/>
  <c r="AR466" i="1" s="1"/>
  <c r="J304" i="1"/>
  <c r="O304" i="1"/>
  <c r="T304" i="1"/>
  <c r="Z304" i="1"/>
  <c r="AE304" i="1"/>
  <c r="AJ304" i="1"/>
  <c r="AP304" i="1"/>
  <c r="AU304" i="1"/>
  <c r="G305" i="1"/>
  <c r="O305" i="1"/>
  <c r="W305" i="1"/>
  <c r="AE305" i="1"/>
  <c r="AM305" i="1"/>
  <c r="AU305" i="1"/>
  <c r="J306" i="1"/>
  <c r="R306" i="1"/>
  <c r="Z306" i="1"/>
  <c r="AH306" i="1"/>
  <c r="AP306" i="1"/>
  <c r="AX306" i="1"/>
  <c r="I400" i="1"/>
  <c r="I399" i="1"/>
  <c r="I402" i="1"/>
  <c r="I398" i="1"/>
  <c r="I460" i="1" s="1"/>
  <c r="I401" i="1"/>
  <c r="I397" i="1"/>
  <c r="M400" i="1"/>
  <c r="M399" i="1"/>
  <c r="M402" i="1"/>
  <c r="M398" i="1"/>
  <c r="M460" i="1" s="1"/>
  <c r="M401" i="1"/>
  <c r="M397" i="1"/>
  <c r="Q400" i="1"/>
  <c r="Q399" i="1"/>
  <c r="Q402" i="1"/>
  <c r="Q398" i="1"/>
  <c r="Q460" i="1" s="1"/>
  <c r="Q401" i="1"/>
  <c r="Q397" i="1"/>
  <c r="U400" i="1"/>
  <c r="U399" i="1"/>
  <c r="U402" i="1"/>
  <c r="U398" i="1"/>
  <c r="U460" i="1" s="1"/>
  <c r="U401" i="1"/>
  <c r="U397" i="1"/>
  <c r="Y400" i="1"/>
  <c r="Y399" i="1"/>
  <c r="Y402" i="1"/>
  <c r="Y398" i="1"/>
  <c r="Y460" i="1" s="1"/>
  <c r="Y401" i="1"/>
  <c r="Y397" i="1"/>
  <c r="AC400" i="1"/>
  <c r="AC399" i="1"/>
  <c r="AC402" i="1"/>
  <c r="AC398" i="1"/>
  <c r="AC460" i="1" s="1"/>
  <c r="AC401" i="1"/>
  <c r="AC397" i="1"/>
  <c r="AG400" i="1"/>
  <c r="AG399" i="1"/>
  <c r="AG402" i="1"/>
  <c r="AG398" i="1"/>
  <c r="AG460" i="1" s="1"/>
  <c r="AG401" i="1"/>
  <c r="AG397" i="1"/>
  <c r="AK400" i="1"/>
  <c r="AK399" i="1"/>
  <c r="AK402" i="1"/>
  <c r="AK398" i="1"/>
  <c r="AK460" i="1" s="1"/>
  <c r="AK401" i="1"/>
  <c r="AK397" i="1"/>
  <c r="AO400" i="1"/>
  <c r="AO399" i="1"/>
  <c r="AO402" i="1"/>
  <c r="AO398" i="1"/>
  <c r="AO460" i="1" s="1"/>
  <c r="AO401" i="1"/>
  <c r="AO397" i="1"/>
  <c r="AS400" i="1"/>
  <c r="AS399" i="1"/>
  <c r="AS402" i="1"/>
  <c r="AS398" i="1"/>
  <c r="AS460" i="1" s="1"/>
  <c r="AS401" i="1"/>
  <c r="AS397" i="1"/>
  <c r="AW400" i="1"/>
  <c r="AW399" i="1"/>
  <c r="AW402" i="1"/>
  <c r="AW398" i="1"/>
  <c r="AW460" i="1" s="1"/>
  <c r="AW401" i="1"/>
  <c r="AW397" i="1"/>
  <c r="J174" i="1"/>
  <c r="N174" i="1"/>
  <c r="R174" i="1"/>
  <c r="V174" i="1"/>
  <c r="Z174" i="1"/>
  <c r="AD174" i="1"/>
  <c r="AH174" i="1"/>
  <c r="AL174" i="1"/>
  <c r="AP174" i="1"/>
  <c r="AT174" i="1"/>
  <c r="AX174" i="1"/>
  <c r="I175" i="1"/>
  <c r="I456" i="1" s="1"/>
  <c r="I463" i="1" s="1"/>
  <c r="M175" i="1"/>
  <c r="M456" i="1" s="1"/>
  <c r="M463" i="1" s="1"/>
  <c r="Q175" i="1"/>
  <c r="Q456" i="1" s="1"/>
  <c r="Q463" i="1" s="1"/>
  <c r="U175" i="1"/>
  <c r="U456" i="1" s="1"/>
  <c r="U463" i="1" s="1"/>
  <c r="Y175" i="1"/>
  <c r="Y456" i="1" s="1"/>
  <c r="Y463" i="1" s="1"/>
  <c r="AC175" i="1"/>
  <c r="AC456" i="1" s="1"/>
  <c r="AC463" i="1" s="1"/>
  <c r="AG175" i="1"/>
  <c r="AG456" i="1" s="1"/>
  <c r="AG463" i="1" s="1"/>
  <c r="AK175" i="1"/>
  <c r="AK456" i="1" s="1"/>
  <c r="AK463" i="1" s="1"/>
  <c r="AO175" i="1"/>
  <c r="AO456" i="1" s="1"/>
  <c r="AO463" i="1" s="1"/>
  <c r="AS175" i="1"/>
  <c r="AS456" i="1" s="1"/>
  <c r="AS463" i="1" s="1"/>
  <c r="AW175" i="1"/>
  <c r="AW456" i="1" s="1"/>
  <c r="AW463" i="1" s="1"/>
  <c r="H196" i="1"/>
  <c r="L196" i="1"/>
  <c r="T196" i="1"/>
  <c r="X196" i="1"/>
  <c r="AB196" i="1"/>
  <c r="AF196" i="1"/>
  <c r="AJ196" i="1"/>
  <c r="AN196" i="1"/>
  <c r="AR196" i="1"/>
  <c r="AV196" i="1"/>
  <c r="G197" i="1"/>
  <c r="G457" i="1" s="1"/>
  <c r="J7" i="2" s="1"/>
  <c r="K197" i="1"/>
  <c r="K457" i="1" s="1"/>
  <c r="K464" i="1" s="1"/>
  <c r="O197" i="1"/>
  <c r="O457" i="1" s="1"/>
  <c r="O464" i="1" s="1"/>
  <c r="S197" i="1"/>
  <c r="S457" i="1" s="1"/>
  <c r="S464" i="1" s="1"/>
  <c r="W197" i="1"/>
  <c r="W457" i="1" s="1"/>
  <c r="W464" i="1" s="1"/>
  <c r="AA197" i="1"/>
  <c r="AA457" i="1" s="1"/>
  <c r="AA464" i="1" s="1"/>
  <c r="AE197" i="1"/>
  <c r="AE457" i="1" s="1"/>
  <c r="AE464" i="1" s="1"/>
  <c r="AI197" i="1"/>
  <c r="AI457" i="1" s="1"/>
  <c r="AI464" i="1" s="1"/>
  <c r="AM197" i="1"/>
  <c r="AM457" i="1" s="1"/>
  <c r="AM464" i="1" s="1"/>
  <c r="AQ197" i="1"/>
  <c r="AQ457" i="1" s="1"/>
  <c r="AQ464" i="1" s="1"/>
  <c r="AU197" i="1"/>
  <c r="AU457" i="1" s="1"/>
  <c r="AU464" i="1" s="1"/>
  <c r="AY197" i="1"/>
  <c r="AY457" i="1" s="1"/>
  <c r="AY464" i="1" s="1"/>
  <c r="J225" i="1"/>
  <c r="N225" i="1"/>
  <c r="R225" i="1"/>
  <c r="V225" i="1"/>
  <c r="Z225" i="1"/>
  <c r="AD225" i="1"/>
  <c r="AH225" i="1"/>
  <c r="AL225" i="1"/>
  <c r="AP225" i="1"/>
  <c r="AT225" i="1"/>
  <c r="AX225" i="1"/>
  <c r="I226" i="1"/>
  <c r="I458" i="1" s="1"/>
  <c r="I465" i="1" s="1"/>
  <c r="M226" i="1"/>
  <c r="M458" i="1" s="1"/>
  <c r="M465" i="1" s="1"/>
  <c r="Q226" i="1"/>
  <c r="Q458" i="1" s="1"/>
  <c r="Q465" i="1" s="1"/>
  <c r="U226" i="1"/>
  <c r="U458" i="1" s="1"/>
  <c r="U465" i="1" s="1"/>
  <c r="Y226" i="1"/>
  <c r="Y458" i="1" s="1"/>
  <c r="Y465" i="1" s="1"/>
  <c r="AC226" i="1"/>
  <c r="AC458" i="1" s="1"/>
  <c r="AC465" i="1" s="1"/>
  <c r="AG226" i="1"/>
  <c r="AG458" i="1" s="1"/>
  <c r="AG465" i="1" s="1"/>
  <c r="AK226" i="1"/>
  <c r="AK458" i="1" s="1"/>
  <c r="AK465" i="1" s="1"/>
  <c r="AO226" i="1"/>
  <c r="AO458" i="1" s="1"/>
  <c r="AO465" i="1" s="1"/>
  <c r="AS226" i="1"/>
  <c r="AS458" i="1" s="1"/>
  <c r="AS465" i="1" s="1"/>
  <c r="AW226" i="1"/>
  <c r="AW458" i="1" s="1"/>
  <c r="AW465" i="1" s="1"/>
  <c r="I305" i="1"/>
  <c r="I304" i="1"/>
  <c r="M305" i="1"/>
  <c r="M304" i="1"/>
  <c r="Q305" i="1"/>
  <c r="Q304" i="1"/>
  <c r="U305" i="1"/>
  <c r="U304" i="1"/>
  <c r="Y305" i="1"/>
  <c r="Y304" i="1"/>
  <c r="AC305" i="1"/>
  <c r="AC304" i="1"/>
  <c r="AG305" i="1"/>
  <c r="AG304" i="1"/>
  <c r="AK305" i="1"/>
  <c r="AK304" i="1"/>
  <c r="AO305" i="1"/>
  <c r="AO304" i="1"/>
  <c r="AS305" i="1"/>
  <c r="AS304" i="1"/>
  <c r="AW305" i="1"/>
  <c r="AW304" i="1"/>
  <c r="H302" i="1"/>
  <c r="L302" i="1"/>
  <c r="U302" i="1"/>
  <c r="Z302" i="1"/>
  <c r="AF302" i="1"/>
  <c r="AK302" i="1"/>
  <c r="AP302" i="1"/>
  <c r="AV302" i="1"/>
  <c r="H303" i="1"/>
  <c r="H459" i="1" s="1"/>
  <c r="L8" i="2" s="1"/>
  <c r="M303" i="1"/>
  <c r="M459" i="1" s="1"/>
  <c r="M466" i="1" s="1"/>
  <c r="S303" i="1"/>
  <c r="S459" i="1" s="1"/>
  <c r="S466" i="1" s="1"/>
  <c r="X303" i="1"/>
  <c r="X459" i="1" s="1"/>
  <c r="X466" i="1" s="1"/>
  <c r="AC303" i="1"/>
  <c r="AC459" i="1" s="1"/>
  <c r="AC466" i="1" s="1"/>
  <c r="AI303" i="1"/>
  <c r="AI459" i="1" s="1"/>
  <c r="AI466" i="1" s="1"/>
  <c r="AN303" i="1"/>
  <c r="AN459" i="1" s="1"/>
  <c r="AN466" i="1" s="1"/>
  <c r="AS303" i="1"/>
  <c r="AS459" i="1" s="1"/>
  <c r="AS466" i="1" s="1"/>
  <c r="AY303" i="1"/>
  <c r="AY459" i="1" s="1"/>
  <c r="AY466" i="1" s="1"/>
  <c r="K304" i="1"/>
  <c r="P304" i="1"/>
  <c r="V304" i="1"/>
  <c r="AA304" i="1"/>
  <c r="AF304" i="1"/>
  <c r="AL304" i="1"/>
  <c r="AQ304" i="1"/>
  <c r="AV304" i="1"/>
  <c r="J305" i="1"/>
  <c r="R305" i="1"/>
  <c r="Z305" i="1"/>
  <c r="AH305" i="1"/>
  <c r="AP305" i="1"/>
  <c r="AX305" i="1"/>
  <c r="M306" i="1"/>
  <c r="U306" i="1"/>
  <c r="AC306" i="1"/>
  <c r="AK306" i="1"/>
  <c r="AS306" i="1"/>
  <c r="H307" i="1"/>
  <c r="P307" i="1"/>
  <c r="X307" i="1"/>
  <c r="AF307" i="1"/>
  <c r="AN307" i="1"/>
  <c r="AV307" i="1"/>
  <c r="G399" i="1"/>
  <c r="K399" i="1"/>
  <c r="O399" i="1"/>
  <c r="S399" i="1"/>
  <c r="W399" i="1"/>
  <c r="AA399" i="1"/>
  <c r="AE399" i="1"/>
  <c r="AI399" i="1"/>
  <c r="AM399" i="1"/>
  <c r="AQ399" i="1"/>
  <c r="AU399" i="1"/>
  <c r="AY399" i="1"/>
  <c r="J400" i="1"/>
  <c r="N400" i="1"/>
  <c r="R400" i="1"/>
  <c r="V400" i="1"/>
  <c r="Z400" i="1"/>
  <c r="AD400" i="1"/>
  <c r="AH400" i="1"/>
  <c r="AL400" i="1"/>
  <c r="AP400" i="1"/>
  <c r="AT400" i="1"/>
  <c r="AX400" i="1"/>
  <c r="G449" i="1"/>
  <c r="K449" i="1"/>
  <c r="O449" i="1"/>
  <c r="S449" i="1"/>
  <c r="W449" i="1"/>
  <c r="AA449" i="1"/>
  <c r="AE449" i="1"/>
  <c r="AI449" i="1"/>
  <c r="AM449" i="1"/>
  <c r="AQ449" i="1"/>
  <c r="AU449" i="1"/>
  <c r="AY449" i="1"/>
  <c r="J450" i="1"/>
  <c r="J461" i="1" s="1"/>
  <c r="N450" i="1"/>
  <c r="N461" i="1" s="1"/>
  <c r="R450" i="1"/>
  <c r="R461" i="1" s="1"/>
  <c r="V450" i="1"/>
  <c r="V461" i="1" s="1"/>
  <c r="Z450" i="1"/>
  <c r="Z461" i="1" s="1"/>
  <c r="AD450" i="1"/>
  <c r="AD461" i="1" s="1"/>
  <c r="AH450" i="1"/>
  <c r="AH461" i="1" s="1"/>
  <c r="AL450" i="1"/>
  <c r="AL461" i="1" s="1"/>
  <c r="AP450" i="1"/>
  <c r="AP461" i="1" s="1"/>
  <c r="AT450" i="1"/>
  <c r="AT461" i="1" s="1"/>
  <c r="AX450" i="1"/>
  <c r="AX461" i="1" s="1"/>
  <c r="I451" i="1"/>
  <c r="M451" i="1"/>
  <c r="Q451" i="1"/>
  <c r="U451" i="1"/>
  <c r="Y451" i="1"/>
  <c r="AC451" i="1"/>
  <c r="AG451" i="1"/>
  <c r="AK451" i="1"/>
  <c r="AO451" i="1"/>
  <c r="AS451" i="1"/>
  <c r="AW451" i="1"/>
  <c r="H452" i="1"/>
  <c r="L452" i="1"/>
  <c r="P452" i="1"/>
  <c r="T452" i="1"/>
  <c r="Y452" i="1"/>
  <c r="AE452" i="1"/>
  <c r="AJ452" i="1"/>
  <c r="AO452" i="1"/>
  <c r="AU452" i="1"/>
  <c r="G453" i="1"/>
  <c r="L453" i="1"/>
  <c r="R453" i="1"/>
  <c r="W453" i="1"/>
  <c r="AB453" i="1"/>
  <c r="AH453" i="1"/>
  <c r="AM453" i="1"/>
  <c r="AR453" i="1"/>
  <c r="AX453" i="1"/>
  <c r="J454" i="1"/>
  <c r="O454" i="1"/>
  <c r="U454" i="1"/>
  <c r="Z454" i="1"/>
  <c r="AE454" i="1"/>
  <c r="AK454" i="1"/>
  <c r="AP454" i="1"/>
  <c r="AU454" i="1"/>
  <c r="J397" i="1"/>
  <c r="N397" i="1"/>
  <c r="R397" i="1"/>
  <c r="V397" i="1"/>
  <c r="Z397" i="1"/>
  <c r="AD397" i="1"/>
  <c r="AH397" i="1"/>
  <c r="AL397" i="1"/>
  <c r="AP397" i="1"/>
  <c r="AT397" i="1"/>
  <c r="AX397" i="1"/>
  <c r="G400" i="1"/>
  <c r="K400" i="1"/>
  <c r="O400" i="1"/>
  <c r="S400" i="1"/>
  <c r="W400" i="1"/>
  <c r="AA400" i="1"/>
  <c r="AE400" i="1"/>
  <c r="AI400" i="1"/>
  <c r="AM400" i="1"/>
  <c r="AQ400" i="1"/>
  <c r="AU400" i="1"/>
  <c r="AY400" i="1"/>
  <c r="J401" i="1"/>
  <c r="N401" i="1"/>
  <c r="R401" i="1"/>
  <c r="V401" i="1"/>
  <c r="Z401" i="1"/>
  <c r="AD401" i="1"/>
  <c r="AH401" i="1"/>
  <c r="AL401" i="1"/>
  <c r="AP401" i="1"/>
  <c r="AT401" i="1"/>
  <c r="AX401" i="1"/>
  <c r="H449" i="1"/>
  <c r="L449" i="1"/>
  <c r="P449" i="1"/>
  <c r="T449" i="1"/>
  <c r="X449" i="1"/>
  <c r="AB449" i="1"/>
  <c r="AF449" i="1"/>
  <c r="AJ449" i="1"/>
  <c r="AN449" i="1"/>
  <c r="AR449" i="1"/>
  <c r="AV449" i="1"/>
  <c r="G450" i="1"/>
  <c r="G461" i="1" s="1"/>
  <c r="K450" i="1"/>
  <c r="K461" i="1" s="1"/>
  <c r="O450" i="1"/>
  <c r="O461" i="1" s="1"/>
  <c r="S450" i="1"/>
  <c r="S461" i="1" s="1"/>
  <c r="W450" i="1"/>
  <c r="W461" i="1" s="1"/>
  <c r="AA450" i="1"/>
  <c r="AA461" i="1" s="1"/>
  <c r="AE450" i="1"/>
  <c r="AE461" i="1" s="1"/>
  <c r="AI450" i="1"/>
  <c r="AI461" i="1" s="1"/>
  <c r="AM450" i="1"/>
  <c r="AM461" i="1" s="1"/>
  <c r="AQ450" i="1"/>
  <c r="AQ461" i="1" s="1"/>
  <c r="AU450" i="1"/>
  <c r="AU461" i="1" s="1"/>
  <c r="AY450" i="1"/>
  <c r="AY461" i="1" s="1"/>
  <c r="J451" i="1"/>
  <c r="N451" i="1"/>
  <c r="R451" i="1"/>
  <c r="V451" i="1"/>
  <c r="Z451" i="1"/>
  <c r="AD451" i="1"/>
  <c r="AH451" i="1"/>
  <c r="AL451" i="1"/>
  <c r="AP451" i="1"/>
  <c r="AT451" i="1"/>
  <c r="AX451" i="1"/>
  <c r="I452" i="1"/>
  <c r="M452" i="1"/>
  <c r="Q452" i="1"/>
  <c r="U452" i="1"/>
  <c r="AA452" i="1"/>
  <c r="AF452" i="1"/>
  <c r="AK452" i="1"/>
  <c r="AQ452" i="1"/>
  <c r="AV452" i="1"/>
  <c r="H453" i="1"/>
  <c r="N453" i="1"/>
  <c r="S453" i="1"/>
  <c r="X453" i="1"/>
  <c r="AD453" i="1"/>
  <c r="AI453" i="1"/>
  <c r="AN453" i="1"/>
  <c r="AT453" i="1"/>
  <c r="AY453" i="1"/>
  <c r="K454" i="1"/>
  <c r="Q454" i="1"/>
  <c r="V454" i="1"/>
  <c r="AA454" i="1"/>
  <c r="AG454" i="1"/>
  <c r="AL454" i="1"/>
  <c r="AQ454" i="1"/>
  <c r="AW454" i="1"/>
  <c r="G397" i="1"/>
  <c r="K397" i="1"/>
  <c r="O397" i="1"/>
  <c r="S397" i="1"/>
  <c r="W397" i="1"/>
  <c r="AA397" i="1"/>
  <c r="AE397" i="1"/>
  <c r="AI397" i="1"/>
  <c r="AM397" i="1"/>
  <c r="AQ397" i="1"/>
  <c r="AU397" i="1"/>
  <c r="AY397" i="1"/>
  <c r="J398" i="1"/>
  <c r="J460" i="1" s="1"/>
  <c r="N398" i="1"/>
  <c r="N460" i="1" s="1"/>
  <c r="R398" i="1"/>
  <c r="R460" i="1" s="1"/>
  <c r="V398" i="1"/>
  <c r="V460" i="1" s="1"/>
  <c r="Z398" i="1"/>
  <c r="Z460" i="1" s="1"/>
  <c r="AD398" i="1"/>
  <c r="AD460" i="1" s="1"/>
  <c r="AH398" i="1"/>
  <c r="AH460" i="1" s="1"/>
  <c r="AL398" i="1"/>
  <c r="AL460" i="1" s="1"/>
  <c r="AP398" i="1"/>
  <c r="AP460" i="1" s="1"/>
  <c r="AT398" i="1"/>
  <c r="AT460" i="1" s="1"/>
  <c r="AX398" i="1"/>
  <c r="AX460" i="1" s="1"/>
  <c r="G401" i="1"/>
  <c r="K401" i="1"/>
  <c r="O401" i="1"/>
  <c r="S401" i="1"/>
  <c r="W401" i="1"/>
  <c r="AA401" i="1"/>
  <c r="AE401" i="1"/>
  <c r="AI401" i="1"/>
  <c r="AM401" i="1"/>
  <c r="AQ401" i="1"/>
  <c r="AU401" i="1"/>
  <c r="AY401" i="1"/>
  <c r="J402" i="1"/>
  <c r="N402" i="1"/>
  <c r="R402" i="1"/>
  <c r="V402" i="1"/>
  <c r="Z402" i="1"/>
  <c r="AD402" i="1"/>
  <c r="AH402" i="1"/>
  <c r="AL402" i="1"/>
  <c r="AP402" i="1"/>
  <c r="AT402" i="1"/>
  <c r="AX402" i="1"/>
  <c r="I449" i="1"/>
  <c r="M449" i="1"/>
  <c r="Q449" i="1"/>
  <c r="U449" i="1"/>
  <c r="Y449" i="1"/>
  <c r="AC449" i="1"/>
  <c r="AG449" i="1"/>
  <c r="AK449" i="1"/>
  <c r="AO449" i="1"/>
  <c r="AS449" i="1"/>
  <c r="AW449" i="1"/>
  <c r="H450" i="1"/>
  <c r="H461" i="1" s="1"/>
  <c r="L450" i="1"/>
  <c r="L461" i="1" s="1"/>
  <c r="P450" i="1"/>
  <c r="P461" i="1" s="1"/>
  <c r="T450" i="1"/>
  <c r="T461" i="1" s="1"/>
  <c r="X450" i="1"/>
  <c r="X461" i="1" s="1"/>
  <c r="AB450" i="1"/>
  <c r="AB461" i="1" s="1"/>
  <c r="AF450" i="1"/>
  <c r="AF461" i="1" s="1"/>
  <c r="AJ450" i="1"/>
  <c r="AJ461" i="1" s="1"/>
  <c r="AN450" i="1"/>
  <c r="AN461" i="1" s="1"/>
  <c r="AR450" i="1"/>
  <c r="AR461" i="1" s="1"/>
  <c r="AV450" i="1"/>
  <c r="AV461" i="1" s="1"/>
  <c r="G451" i="1"/>
  <c r="K451" i="1"/>
  <c r="O451" i="1"/>
  <c r="S451" i="1"/>
  <c r="W451" i="1"/>
  <c r="AA451" i="1"/>
  <c r="AE451" i="1"/>
  <c r="AI451" i="1"/>
  <c r="AM451" i="1"/>
  <c r="AQ451" i="1"/>
  <c r="AU451" i="1"/>
  <c r="AY451" i="1"/>
  <c r="J452" i="1"/>
  <c r="N452" i="1"/>
  <c r="R452" i="1"/>
  <c r="W452" i="1"/>
  <c r="AB452" i="1"/>
  <c r="AG452" i="1"/>
  <c r="AM452" i="1"/>
  <c r="AR452" i="1"/>
  <c r="AW452" i="1"/>
  <c r="J453" i="1"/>
  <c r="O453" i="1"/>
  <c r="T453" i="1"/>
  <c r="Z453" i="1"/>
  <c r="AJ453" i="1"/>
  <c r="AP453" i="1"/>
  <c r="G454" i="1"/>
  <c r="M454" i="1"/>
  <c r="R454" i="1"/>
  <c r="AC454" i="1"/>
  <c r="AH454" i="1"/>
  <c r="AS454" i="1"/>
  <c r="AX454" i="1"/>
  <c r="H508" i="1"/>
  <c r="H506" i="1"/>
  <c r="H509" i="1"/>
  <c r="H505" i="1"/>
  <c r="H479" i="1" s="1"/>
  <c r="H507" i="1"/>
  <c r="H504" i="1"/>
  <c r="L508" i="1"/>
  <c r="L506" i="1"/>
  <c r="L509" i="1"/>
  <c r="L505" i="1"/>
  <c r="L479" i="1" s="1"/>
  <c r="L507" i="1"/>
  <c r="L504" i="1"/>
  <c r="P508" i="1"/>
  <c r="P506" i="1"/>
  <c r="P509" i="1"/>
  <c r="P505" i="1"/>
  <c r="P479" i="1" s="1"/>
  <c r="P507" i="1"/>
  <c r="P504" i="1"/>
  <c r="T508" i="1"/>
  <c r="T506" i="1"/>
  <c r="T509" i="1"/>
  <c r="T505" i="1"/>
  <c r="T479" i="1" s="1"/>
  <c r="T504" i="1"/>
  <c r="T507" i="1"/>
  <c r="X508" i="1"/>
  <c r="X504" i="1"/>
  <c r="X506" i="1"/>
  <c r="X509" i="1"/>
  <c r="X505" i="1"/>
  <c r="X479" i="1" s="1"/>
  <c r="X507" i="1"/>
  <c r="AB508" i="1"/>
  <c r="AB504" i="1"/>
  <c r="AB506" i="1"/>
  <c r="AB509" i="1"/>
  <c r="AB505" i="1"/>
  <c r="AB479" i="1" s="1"/>
  <c r="AB507" i="1"/>
  <c r="AF508" i="1"/>
  <c r="AF504" i="1"/>
  <c r="AF506" i="1"/>
  <c r="AF509" i="1"/>
  <c r="AF505" i="1"/>
  <c r="AF479" i="1" s="1"/>
  <c r="AF507" i="1"/>
  <c r="AJ508" i="1"/>
  <c r="AJ504" i="1"/>
  <c r="AJ506" i="1"/>
  <c r="AJ509" i="1"/>
  <c r="AJ505" i="1"/>
  <c r="AJ479" i="1" s="1"/>
  <c r="AJ507" i="1"/>
  <c r="AN508" i="1"/>
  <c r="AN504" i="1"/>
  <c r="AN506" i="1"/>
  <c r="AN509" i="1"/>
  <c r="AN505" i="1"/>
  <c r="AN479" i="1" s="1"/>
  <c r="AN507" i="1"/>
  <c r="AR508" i="1"/>
  <c r="AR504" i="1"/>
  <c r="AR506" i="1"/>
  <c r="AR509" i="1"/>
  <c r="AR505" i="1"/>
  <c r="AR479" i="1" s="1"/>
  <c r="AR507" i="1"/>
  <c r="AV508" i="1"/>
  <c r="AV504" i="1"/>
  <c r="AV506" i="1"/>
  <c r="AV509" i="1"/>
  <c r="AV505" i="1"/>
  <c r="AV479" i="1" s="1"/>
  <c r="AV507" i="1"/>
  <c r="G398" i="1"/>
  <c r="G460" i="1" s="1"/>
  <c r="K398" i="1"/>
  <c r="K460" i="1" s="1"/>
  <c r="O398" i="1"/>
  <c r="O460" i="1" s="1"/>
  <c r="S398" i="1"/>
  <c r="S460" i="1" s="1"/>
  <c r="W398" i="1"/>
  <c r="W460" i="1" s="1"/>
  <c r="AA398" i="1"/>
  <c r="AA460" i="1" s="1"/>
  <c r="AE398" i="1"/>
  <c r="AE460" i="1" s="1"/>
  <c r="AI398" i="1"/>
  <c r="AI460" i="1" s="1"/>
  <c r="AM398" i="1"/>
  <c r="AM460" i="1" s="1"/>
  <c r="AQ398" i="1"/>
  <c r="AQ460" i="1" s="1"/>
  <c r="AU398" i="1"/>
  <c r="AU460" i="1" s="1"/>
  <c r="AY398" i="1"/>
  <c r="AY460" i="1" s="1"/>
  <c r="N449" i="1"/>
  <c r="V449" i="1"/>
  <c r="Z449" i="1"/>
  <c r="AD449" i="1"/>
  <c r="AH449" i="1"/>
  <c r="AL449" i="1"/>
  <c r="AP449" i="1"/>
  <c r="AT449" i="1"/>
  <c r="AX449" i="1"/>
  <c r="I450" i="1"/>
  <c r="I461" i="1" s="1"/>
  <c r="M450" i="1"/>
  <c r="M461" i="1" s="1"/>
  <c r="Q450" i="1"/>
  <c r="Q461" i="1" s="1"/>
  <c r="U450" i="1"/>
  <c r="U461" i="1" s="1"/>
  <c r="Y450" i="1"/>
  <c r="Y461" i="1" s="1"/>
  <c r="AC450" i="1"/>
  <c r="AC461" i="1" s="1"/>
  <c r="AG450" i="1"/>
  <c r="AG461" i="1" s="1"/>
  <c r="AK450" i="1"/>
  <c r="AK461" i="1" s="1"/>
  <c r="AO450" i="1"/>
  <c r="AO461" i="1" s="1"/>
  <c r="AS450" i="1"/>
  <c r="AS461" i="1" s="1"/>
  <c r="AW450" i="1"/>
  <c r="AW461" i="1" s="1"/>
  <c r="H451" i="1"/>
  <c r="L451" i="1"/>
  <c r="P451" i="1"/>
  <c r="T451" i="1"/>
  <c r="X451" i="1"/>
  <c r="AB451" i="1"/>
  <c r="AF451" i="1"/>
  <c r="AJ451" i="1"/>
  <c r="AN451" i="1"/>
  <c r="AR451" i="1"/>
  <c r="AV451" i="1"/>
  <c r="K452" i="1"/>
  <c r="S452" i="1"/>
  <c r="X452" i="1"/>
  <c r="AC452" i="1"/>
  <c r="AI452" i="1"/>
  <c r="AN452" i="1"/>
  <c r="AS452" i="1"/>
  <c r="AY452" i="1"/>
  <c r="P453" i="1"/>
  <c r="V453" i="1"/>
  <c r="AF453" i="1"/>
  <c r="AL453" i="1"/>
  <c r="AV453" i="1"/>
  <c r="I454" i="1"/>
  <c r="Y454" i="1"/>
  <c r="AD454" i="1"/>
  <c r="AO454" i="1"/>
  <c r="AT454" i="1"/>
  <c r="I507" i="1"/>
  <c r="I509" i="1"/>
  <c r="I505" i="1"/>
  <c r="I479" i="1" s="1"/>
  <c r="I508" i="1"/>
  <c r="I504" i="1"/>
  <c r="M507" i="1"/>
  <c r="M509" i="1"/>
  <c r="M505" i="1"/>
  <c r="M479" i="1" s="1"/>
  <c r="M508" i="1"/>
  <c r="M504" i="1"/>
  <c r="Q507" i="1"/>
  <c r="Q509" i="1"/>
  <c r="Q505" i="1"/>
  <c r="Q479" i="1" s="1"/>
  <c r="Q508" i="1"/>
  <c r="Q504" i="1"/>
  <c r="U507" i="1"/>
  <c r="U509" i="1"/>
  <c r="U505" i="1"/>
  <c r="U479" i="1" s="1"/>
  <c r="U508" i="1"/>
  <c r="U504" i="1"/>
  <c r="Y507" i="1"/>
  <c r="Y509" i="1"/>
  <c r="Y505" i="1"/>
  <c r="Y479" i="1" s="1"/>
  <c r="Y508" i="1"/>
  <c r="Y504" i="1"/>
  <c r="AC507" i="1"/>
  <c r="AC509" i="1"/>
  <c r="AC505" i="1"/>
  <c r="AC479" i="1" s="1"/>
  <c r="AC508" i="1"/>
  <c r="AC504" i="1"/>
  <c r="AG507" i="1"/>
  <c r="AG509" i="1"/>
  <c r="AG505" i="1"/>
  <c r="AG479" i="1" s="1"/>
  <c r="AG508" i="1"/>
  <c r="AG504" i="1"/>
  <c r="AK507" i="1"/>
  <c r="AK509" i="1"/>
  <c r="AK505" i="1"/>
  <c r="AK479" i="1" s="1"/>
  <c r="AK508" i="1"/>
  <c r="AK504" i="1"/>
  <c r="AO507" i="1"/>
  <c r="AO509" i="1"/>
  <c r="AO505" i="1"/>
  <c r="AO479" i="1" s="1"/>
  <c r="AO508" i="1"/>
  <c r="AO504" i="1"/>
  <c r="AS507" i="1"/>
  <c r="AS509" i="1"/>
  <c r="AS505" i="1"/>
  <c r="AS479" i="1" s="1"/>
  <c r="AS508" i="1"/>
  <c r="AS504" i="1"/>
  <c r="AW507" i="1"/>
  <c r="AW509" i="1"/>
  <c r="AW505" i="1"/>
  <c r="AW479" i="1" s="1"/>
  <c r="AW508" i="1"/>
  <c r="AW504" i="1"/>
  <c r="AA504" i="1"/>
  <c r="AQ504" i="1"/>
  <c r="Q506" i="1"/>
  <c r="AG506" i="1"/>
  <c r="AW506" i="1"/>
  <c r="J506" i="1"/>
  <c r="J508" i="1"/>
  <c r="J504" i="1"/>
  <c r="J507" i="1"/>
  <c r="N506" i="1"/>
  <c r="N508" i="1"/>
  <c r="N504" i="1"/>
  <c r="N507" i="1"/>
  <c r="R506" i="1"/>
  <c r="R508" i="1"/>
  <c r="R504" i="1"/>
  <c r="R507" i="1"/>
  <c r="V506" i="1"/>
  <c r="V508" i="1"/>
  <c r="V504" i="1"/>
  <c r="V507" i="1"/>
  <c r="Z506" i="1"/>
  <c r="Z508" i="1"/>
  <c r="Z504" i="1"/>
  <c r="Z507" i="1"/>
  <c r="AD506" i="1"/>
  <c r="AD508" i="1"/>
  <c r="AD504" i="1"/>
  <c r="AD507" i="1"/>
  <c r="AH506" i="1"/>
  <c r="AH509" i="1"/>
  <c r="AH508" i="1"/>
  <c r="AH504" i="1"/>
  <c r="AH507" i="1"/>
  <c r="AL506" i="1"/>
  <c r="AL509" i="1"/>
  <c r="AL508" i="1"/>
  <c r="AL504" i="1"/>
  <c r="AL507" i="1"/>
  <c r="AP506" i="1"/>
  <c r="AP509" i="1"/>
  <c r="AP508" i="1"/>
  <c r="AP504" i="1"/>
  <c r="AP507" i="1"/>
  <c r="AT506" i="1"/>
  <c r="AT509" i="1"/>
  <c r="AT508" i="1"/>
  <c r="AT504" i="1"/>
  <c r="AT507" i="1"/>
  <c r="AX506" i="1"/>
  <c r="AX509" i="1"/>
  <c r="AX508" i="1"/>
  <c r="AX504" i="1"/>
  <c r="AX507" i="1"/>
  <c r="K504" i="1"/>
  <c r="R505" i="1"/>
  <c r="R479" i="1" s="1"/>
  <c r="AH505" i="1"/>
  <c r="AH479" i="1" s="1"/>
  <c r="AX505" i="1"/>
  <c r="AX479" i="1" s="1"/>
  <c r="U506" i="1"/>
  <c r="AK506" i="1"/>
  <c r="N509" i="1"/>
  <c r="AD509" i="1"/>
  <c r="G509" i="1"/>
  <c r="G505" i="1"/>
  <c r="G479" i="1" s="1"/>
  <c r="G507" i="1"/>
  <c r="G506" i="1"/>
  <c r="K509" i="1"/>
  <c r="K505" i="1"/>
  <c r="K479" i="1" s="1"/>
  <c r="K507" i="1"/>
  <c r="K506" i="1"/>
  <c r="O509" i="1"/>
  <c r="O505" i="1"/>
  <c r="O479" i="1" s="1"/>
  <c r="O507" i="1"/>
  <c r="O506" i="1"/>
  <c r="S509" i="1"/>
  <c r="S505" i="1"/>
  <c r="S479" i="1" s="1"/>
  <c r="S507" i="1"/>
  <c r="S506" i="1"/>
  <c r="W509" i="1"/>
  <c r="W505" i="1"/>
  <c r="W479" i="1" s="1"/>
  <c r="W507" i="1"/>
  <c r="W506" i="1"/>
  <c r="AA509" i="1"/>
  <c r="AA505" i="1"/>
  <c r="AA479" i="1" s="1"/>
  <c r="AA507" i="1"/>
  <c r="AA506" i="1"/>
  <c r="AE509" i="1"/>
  <c r="AE505" i="1"/>
  <c r="AE479" i="1" s="1"/>
  <c r="AE507" i="1"/>
  <c r="AE506" i="1"/>
  <c r="AI509" i="1"/>
  <c r="AI505" i="1"/>
  <c r="AI479" i="1" s="1"/>
  <c r="AI507" i="1"/>
  <c r="AI506" i="1"/>
  <c r="AM509" i="1"/>
  <c r="AM505" i="1"/>
  <c r="AM479" i="1" s="1"/>
  <c r="AM507" i="1"/>
  <c r="AM506" i="1"/>
  <c r="AQ509" i="1"/>
  <c r="AQ505" i="1"/>
  <c r="AQ479" i="1" s="1"/>
  <c r="AQ507" i="1"/>
  <c r="AQ506" i="1"/>
  <c r="AU509" i="1"/>
  <c r="AU505" i="1"/>
  <c r="AU479" i="1" s="1"/>
  <c r="AU507" i="1"/>
  <c r="AU506" i="1"/>
  <c r="AY509" i="1"/>
  <c r="AY505" i="1"/>
  <c r="AY479" i="1" s="1"/>
  <c r="AY507" i="1"/>
  <c r="AY506" i="1"/>
  <c r="AI504" i="1"/>
  <c r="AY504" i="1"/>
  <c r="V505" i="1"/>
  <c r="V479" i="1" s="1"/>
  <c r="AL505" i="1"/>
  <c r="AL479" i="1" s="1"/>
  <c r="I506" i="1"/>
  <c r="Y506" i="1"/>
  <c r="AO506" i="1"/>
  <c r="O508" i="1"/>
  <c r="AE508" i="1"/>
  <c r="AU508" i="1"/>
  <c r="R509" i="1"/>
  <c r="G504" i="1"/>
  <c r="O504" i="1"/>
  <c r="W504" i="1"/>
  <c r="AM504" i="1"/>
  <c r="J505" i="1"/>
  <c r="J479" i="1" s="1"/>
  <c r="Z505" i="1"/>
  <c r="Z479" i="1" s="1"/>
  <c r="AP505" i="1"/>
  <c r="AP479" i="1" s="1"/>
  <c r="M506" i="1"/>
  <c r="AC506" i="1"/>
  <c r="AS506" i="1"/>
  <c r="S508" i="1"/>
  <c r="AI508" i="1"/>
  <c r="AY508" i="1"/>
  <c r="V509" i="1"/>
  <c r="G524" i="1"/>
  <c r="K524" i="1"/>
  <c r="O524" i="1"/>
  <c r="S524" i="1"/>
  <c r="W524" i="1"/>
  <c r="AA524" i="1"/>
  <c r="AE524" i="1"/>
  <c r="AI524" i="1"/>
  <c r="AM524" i="1"/>
  <c r="AQ524" i="1"/>
  <c r="AU524" i="1"/>
  <c r="AY524" i="1"/>
  <c r="J525" i="1"/>
  <c r="J480" i="1" s="1"/>
  <c r="N525" i="1"/>
  <c r="N480" i="1" s="1"/>
  <c r="R525" i="1"/>
  <c r="R480" i="1" s="1"/>
  <c r="V525" i="1"/>
  <c r="V480" i="1" s="1"/>
  <c r="Z525" i="1"/>
  <c r="Z480" i="1" s="1"/>
  <c r="AD525" i="1"/>
  <c r="AD480" i="1" s="1"/>
  <c r="AH525" i="1"/>
  <c r="AH480" i="1" s="1"/>
  <c r="AL525" i="1"/>
  <c r="AL480" i="1" s="1"/>
  <c r="AP525" i="1"/>
  <c r="AP480" i="1" s="1"/>
  <c r="AT525" i="1"/>
  <c r="AT480" i="1" s="1"/>
  <c r="AX525" i="1"/>
  <c r="AX480" i="1" s="1"/>
  <c r="I526" i="1"/>
  <c r="M526" i="1"/>
  <c r="Q526" i="1"/>
  <c r="U526" i="1"/>
  <c r="Y526" i="1"/>
  <c r="AC526" i="1"/>
  <c r="AG526" i="1"/>
  <c r="AK526" i="1"/>
  <c r="AO526" i="1"/>
  <c r="AS526" i="1"/>
  <c r="AW526" i="1"/>
  <c r="H527" i="1"/>
  <c r="L527" i="1"/>
  <c r="P527" i="1"/>
  <c r="T527" i="1"/>
  <c r="X527" i="1"/>
  <c r="AB527" i="1"/>
  <c r="AF527" i="1"/>
  <c r="AJ527" i="1"/>
  <c r="AN527" i="1"/>
  <c r="AR527" i="1"/>
  <c r="AV527" i="1"/>
  <c r="G528" i="1"/>
  <c r="K528" i="1"/>
  <c r="O528" i="1"/>
  <c r="S528" i="1"/>
  <c r="W528" i="1"/>
  <c r="AA528" i="1"/>
  <c r="AE528" i="1"/>
  <c r="AI528" i="1"/>
  <c r="AM528" i="1"/>
  <c r="AQ528" i="1"/>
  <c r="AU528" i="1"/>
  <c r="AY528" i="1"/>
  <c r="J529" i="1"/>
  <c r="N529" i="1"/>
  <c r="R529" i="1"/>
  <c r="V529" i="1"/>
  <c r="Z529" i="1"/>
  <c r="AD529" i="1"/>
  <c r="AH529" i="1"/>
  <c r="AL529" i="1"/>
  <c r="AP529" i="1"/>
  <c r="AT529" i="1"/>
  <c r="AX529" i="1"/>
  <c r="I538" i="1"/>
  <c r="M538" i="1"/>
  <c r="Q538" i="1"/>
  <c r="U538" i="1"/>
  <c r="Y538" i="1"/>
  <c r="AC538" i="1"/>
  <c r="AG538" i="1"/>
  <c r="AK538" i="1"/>
  <c r="AO538" i="1"/>
  <c r="AS538" i="1"/>
  <c r="AW538" i="1"/>
  <c r="H539" i="1"/>
  <c r="H481" i="1" s="1"/>
  <c r="L539" i="1"/>
  <c r="L481" i="1" s="1"/>
  <c r="P539" i="1"/>
  <c r="P481" i="1" s="1"/>
  <c r="T539" i="1"/>
  <c r="T481" i="1" s="1"/>
  <c r="X539" i="1"/>
  <c r="X481" i="1" s="1"/>
  <c r="AB539" i="1"/>
  <c r="AB481" i="1" s="1"/>
  <c r="AF539" i="1"/>
  <c r="AF481" i="1" s="1"/>
  <c r="AJ539" i="1"/>
  <c r="AJ481" i="1" s="1"/>
  <c r="AN539" i="1"/>
  <c r="AN481" i="1" s="1"/>
  <c r="AR539" i="1"/>
  <c r="AR481" i="1" s="1"/>
  <c r="AV539" i="1"/>
  <c r="AV481" i="1" s="1"/>
  <c r="G540" i="1"/>
  <c r="K540" i="1"/>
  <c r="O540" i="1"/>
  <c r="S540" i="1"/>
  <c r="W540" i="1"/>
  <c r="AA540" i="1"/>
  <c r="AE540" i="1"/>
  <c r="AI540" i="1"/>
  <c r="AM540" i="1"/>
  <c r="AQ540" i="1"/>
  <c r="AU540" i="1"/>
  <c r="AY540" i="1"/>
  <c r="J541" i="1"/>
  <c r="N541" i="1"/>
  <c r="R541" i="1"/>
  <c r="V541" i="1"/>
  <c r="Z541" i="1"/>
  <c r="AD541" i="1"/>
  <c r="AH541" i="1"/>
  <c r="AL541" i="1"/>
  <c r="AP541" i="1"/>
  <c r="AT541" i="1"/>
  <c r="AX541" i="1"/>
  <c r="I542" i="1"/>
  <c r="M542" i="1"/>
  <c r="Q542" i="1"/>
  <c r="U542" i="1"/>
  <c r="Y542" i="1"/>
  <c r="AC542" i="1"/>
  <c r="AG542" i="1"/>
  <c r="AK542" i="1"/>
  <c r="AO542" i="1"/>
  <c r="AS542" i="1"/>
  <c r="AW542" i="1"/>
  <c r="H543" i="1"/>
  <c r="L543" i="1"/>
  <c r="P543" i="1"/>
  <c r="T543" i="1"/>
  <c r="X543" i="1"/>
  <c r="AB543" i="1"/>
  <c r="AF543" i="1"/>
  <c r="AJ543" i="1"/>
  <c r="AN543" i="1"/>
  <c r="AR543" i="1"/>
  <c r="AV543" i="1"/>
  <c r="H573" i="1"/>
  <c r="H575" i="1"/>
  <c r="H574" i="1"/>
  <c r="L573" i="1"/>
  <c r="L575" i="1"/>
  <c r="L574" i="1"/>
  <c r="P573" i="1"/>
  <c r="P575" i="1"/>
  <c r="P571" i="1"/>
  <c r="P574" i="1"/>
  <c r="T573" i="1"/>
  <c r="T575" i="1"/>
  <c r="T571" i="1"/>
  <c r="T574" i="1"/>
  <c r="X573" i="1"/>
  <c r="X575" i="1"/>
  <c r="X571" i="1"/>
  <c r="X574" i="1"/>
  <c r="AB573" i="1"/>
  <c r="AB575" i="1"/>
  <c r="AB571" i="1"/>
  <c r="AB574" i="1"/>
  <c r="AF573" i="1"/>
  <c r="AF575" i="1"/>
  <c r="AF571" i="1"/>
  <c r="AF574" i="1"/>
  <c r="AJ573" i="1"/>
  <c r="AJ575" i="1"/>
  <c r="AJ571" i="1"/>
  <c r="AJ574" i="1"/>
  <c r="AN573" i="1"/>
  <c r="AN575" i="1"/>
  <c r="AN571" i="1"/>
  <c r="AN574" i="1"/>
  <c r="AR573" i="1"/>
  <c r="AR575" i="1"/>
  <c r="AR571" i="1"/>
  <c r="AR574" i="1"/>
  <c r="AV573" i="1"/>
  <c r="AV575" i="1"/>
  <c r="AV571" i="1"/>
  <c r="AV574" i="1"/>
  <c r="G571" i="1"/>
  <c r="K571" i="1"/>
  <c r="V571" i="1"/>
  <c r="AL571" i="1"/>
  <c r="I572" i="1"/>
  <c r="I482" i="1" s="1"/>
  <c r="Y572" i="1"/>
  <c r="Y482" i="1" s="1"/>
  <c r="AO572" i="1"/>
  <c r="AO482" i="1" s="1"/>
  <c r="L576" i="1"/>
  <c r="AB576" i="1"/>
  <c r="AR576" i="1"/>
  <c r="H524" i="1"/>
  <c r="L524" i="1"/>
  <c r="P524" i="1"/>
  <c r="T524" i="1"/>
  <c r="X524" i="1"/>
  <c r="AB524" i="1"/>
  <c r="AF524" i="1"/>
  <c r="AJ524" i="1"/>
  <c r="AN524" i="1"/>
  <c r="AR524" i="1"/>
  <c r="AV524" i="1"/>
  <c r="G525" i="1"/>
  <c r="G480" i="1" s="1"/>
  <c r="K525" i="1"/>
  <c r="K480" i="1" s="1"/>
  <c r="O525" i="1"/>
  <c r="O480" i="1" s="1"/>
  <c r="S525" i="1"/>
  <c r="S480" i="1" s="1"/>
  <c r="W525" i="1"/>
  <c r="W480" i="1" s="1"/>
  <c r="AA525" i="1"/>
  <c r="AA480" i="1" s="1"/>
  <c r="AE525" i="1"/>
  <c r="AE480" i="1" s="1"/>
  <c r="AI525" i="1"/>
  <c r="AI480" i="1" s="1"/>
  <c r="AM525" i="1"/>
  <c r="AM480" i="1" s="1"/>
  <c r="AQ525" i="1"/>
  <c r="AQ480" i="1" s="1"/>
  <c r="AU525" i="1"/>
  <c r="AU480" i="1" s="1"/>
  <c r="AY525" i="1"/>
  <c r="AY480" i="1" s="1"/>
  <c r="J526" i="1"/>
  <c r="N526" i="1"/>
  <c r="R526" i="1"/>
  <c r="V526" i="1"/>
  <c r="Z526" i="1"/>
  <c r="AD526" i="1"/>
  <c r="AH526" i="1"/>
  <c r="AL526" i="1"/>
  <c r="AP526" i="1"/>
  <c r="AT526" i="1"/>
  <c r="AX526" i="1"/>
  <c r="I527" i="1"/>
  <c r="M527" i="1"/>
  <c r="Q527" i="1"/>
  <c r="U527" i="1"/>
  <c r="Y527" i="1"/>
  <c r="AC527" i="1"/>
  <c r="AG527" i="1"/>
  <c r="AK527" i="1"/>
  <c r="AO527" i="1"/>
  <c r="AS527" i="1"/>
  <c r="AW527" i="1"/>
  <c r="H528" i="1"/>
  <c r="L528" i="1"/>
  <c r="P528" i="1"/>
  <c r="T528" i="1"/>
  <c r="X528" i="1"/>
  <c r="AB528" i="1"/>
  <c r="AF528" i="1"/>
  <c r="AJ528" i="1"/>
  <c r="AN528" i="1"/>
  <c r="AR528" i="1"/>
  <c r="AV528" i="1"/>
  <c r="G529" i="1"/>
  <c r="K529" i="1"/>
  <c r="O529" i="1"/>
  <c r="S529" i="1"/>
  <c r="W529" i="1"/>
  <c r="AA529" i="1"/>
  <c r="AE529" i="1"/>
  <c r="AI529" i="1"/>
  <c r="AM529" i="1"/>
  <c r="AQ529" i="1"/>
  <c r="AU529" i="1"/>
  <c r="AY529" i="1"/>
  <c r="J538" i="1"/>
  <c r="N538" i="1"/>
  <c r="R538" i="1"/>
  <c r="V538" i="1"/>
  <c r="Z538" i="1"/>
  <c r="AD538" i="1"/>
  <c r="AH538" i="1"/>
  <c r="AL538" i="1"/>
  <c r="AP538" i="1"/>
  <c r="AT538" i="1"/>
  <c r="AX538" i="1"/>
  <c r="I539" i="1"/>
  <c r="I481" i="1" s="1"/>
  <c r="M539" i="1"/>
  <c r="M481" i="1" s="1"/>
  <c r="Q539" i="1"/>
  <c r="Q481" i="1" s="1"/>
  <c r="U539" i="1"/>
  <c r="U481" i="1" s="1"/>
  <c r="Y539" i="1"/>
  <c r="Y481" i="1" s="1"/>
  <c r="AC539" i="1"/>
  <c r="AC481" i="1" s="1"/>
  <c r="AG539" i="1"/>
  <c r="AG481" i="1" s="1"/>
  <c r="AK539" i="1"/>
  <c r="AK481" i="1" s="1"/>
  <c r="AO539" i="1"/>
  <c r="AO481" i="1" s="1"/>
  <c r="AS539" i="1"/>
  <c r="AS481" i="1" s="1"/>
  <c r="AW539" i="1"/>
  <c r="AW481" i="1" s="1"/>
  <c r="H540" i="1"/>
  <c r="L540" i="1"/>
  <c r="P540" i="1"/>
  <c r="T540" i="1"/>
  <c r="X540" i="1"/>
  <c r="AB540" i="1"/>
  <c r="AF540" i="1"/>
  <c r="AJ540" i="1"/>
  <c r="AN540" i="1"/>
  <c r="AR540" i="1"/>
  <c r="AV540" i="1"/>
  <c r="G541" i="1"/>
  <c r="K541" i="1"/>
  <c r="O541" i="1"/>
  <c r="S541" i="1"/>
  <c r="W541" i="1"/>
  <c r="AA541" i="1"/>
  <c r="AE541" i="1"/>
  <c r="AI541" i="1"/>
  <c r="AM541" i="1"/>
  <c r="AQ541" i="1"/>
  <c r="AU541" i="1"/>
  <c r="AY541" i="1"/>
  <c r="J542" i="1"/>
  <c r="N542" i="1"/>
  <c r="R542" i="1"/>
  <c r="V542" i="1"/>
  <c r="Z542" i="1"/>
  <c r="AD542" i="1"/>
  <c r="AH542" i="1"/>
  <c r="AL542" i="1"/>
  <c r="AP542" i="1"/>
  <c r="AT542" i="1"/>
  <c r="AX542" i="1"/>
  <c r="I543" i="1"/>
  <c r="M543" i="1"/>
  <c r="Q543" i="1"/>
  <c r="U543" i="1"/>
  <c r="Y543" i="1"/>
  <c r="AC543" i="1"/>
  <c r="AG543" i="1"/>
  <c r="AK543" i="1"/>
  <c r="AO543" i="1"/>
  <c r="AS543" i="1"/>
  <c r="AW543" i="1"/>
  <c r="I576" i="1"/>
  <c r="I574" i="1"/>
  <c r="I573" i="1"/>
  <c r="M576" i="1"/>
  <c r="M574" i="1"/>
  <c r="M573" i="1"/>
  <c r="Q576" i="1"/>
  <c r="Q574" i="1"/>
  <c r="Q573" i="1"/>
  <c r="U576" i="1"/>
  <c r="U574" i="1"/>
  <c r="U573" i="1"/>
  <c r="Y576" i="1"/>
  <c r="Y574" i="1"/>
  <c r="Y573" i="1"/>
  <c r="AC576" i="1"/>
  <c r="AC574" i="1"/>
  <c r="AC573" i="1"/>
  <c r="AG576" i="1"/>
  <c r="AG574" i="1"/>
  <c r="AG573" i="1"/>
  <c r="AK576" i="1"/>
  <c r="AK574" i="1"/>
  <c r="AK573" i="1"/>
  <c r="AO576" i="1"/>
  <c r="AO574" i="1"/>
  <c r="AO573" i="1"/>
  <c r="AS576" i="1"/>
  <c r="AS574" i="1"/>
  <c r="AS573" i="1"/>
  <c r="AW576" i="1"/>
  <c r="AW574" i="1"/>
  <c r="AW573" i="1"/>
  <c r="H571" i="1"/>
  <c r="L571" i="1"/>
  <c r="Q571" i="1"/>
  <c r="Y571" i="1"/>
  <c r="AG571" i="1"/>
  <c r="AO571" i="1"/>
  <c r="AW571" i="1"/>
  <c r="L572" i="1"/>
  <c r="L482" i="1" s="1"/>
  <c r="T572" i="1"/>
  <c r="T482" i="1" s="1"/>
  <c r="AB572" i="1"/>
  <c r="AB482" i="1" s="1"/>
  <c r="AJ572" i="1"/>
  <c r="AJ482" i="1" s="1"/>
  <c r="AR572" i="1"/>
  <c r="AR482" i="1" s="1"/>
  <c r="M575" i="1"/>
  <c r="AC575" i="1"/>
  <c r="AS575" i="1"/>
  <c r="P576" i="1"/>
  <c r="AF576" i="1"/>
  <c r="AV576" i="1"/>
  <c r="I524" i="1"/>
  <c r="M524" i="1"/>
  <c r="Q524" i="1"/>
  <c r="U524" i="1"/>
  <c r="Y524" i="1"/>
  <c r="AC524" i="1"/>
  <c r="AG524" i="1"/>
  <c r="AK524" i="1"/>
  <c r="AO524" i="1"/>
  <c r="AS524" i="1"/>
  <c r="AW524" i="1"/>
  <c r="H525" i="1"/>
  <c r="H480" i="1" s="1"/>
  <c r="L525" i="1"/>
  <c r="L480" i="1" s="1"/>
  <c r="P525" i="1"/>
  <c r="P480" i="1" s="1"/>
  <c r="T525" i="1"/>
  <c r="T480" i="1" s="1"/>
  <c r="X525" i="1"/>
  <c r="X480" i="1" s="1"/>
  <c r="AB525" i="1"/>
  <c r="AB480" i="1" s="1"/>
  <c r="AF525" i="1"/>
  <c r="AF480" i="1" s="1"/>
  <c r="AJ525" i="1"/>
  <c r="AJ480" i="1" s="1"/>
  <c r="AN525" i="1"/>
  <c r="AN480" i="1" s="1"/>
  <c r="AR525" i="1"/>
  <c r="AR480" i="1" s="1"/>
  <c r="AV525" i="1"/>
  <c r="AV480" i="1" s="1"/>
  <c r="G526" i="1"/>
  <c r="K526" i="1"/>
  <c r="O526" i="1"/>
  <c r="S526" i="1"/>
  <c r="W526" i="1"/>
  <c r="AA526" i="1"/>
  <c r="AE526" i="1"/>
  <c r="AI526" i="1"/>
  <c r="AM526" i="1"/>
  <c r="AQ526" i="1"/>
  <c r="AU526" i="1"/>
  <c r="AY526" i="1"/>
  <c r="J527" i="1"/>
  <c r="N527" i="1"/>
  <c r="R527" i="1"/>
  <c r="V527" i="1"/>
  <c r="Z527" i="1"/>
  <c r="AD527" i="1"/>
  <c r="AH527" i="1"/>
  <c r="AL527" i="1"/>
  <c r="AP527" i="1"/>
  <c r="AT527" i="1"/>
  <c r="AX527" i="1"/>
  <c r="I528" i="1"/>
  <c r="M528" i="1"/>
  <c r="Q528" i="1"/>
  <c r="U528" i="1"/>
  <c r="Y528" i="1"/>
  <c r="AC528" i="1"/>
  <c r="AG528" i="1"/>
  <c r="AK528" i="1"/>
  <c r="AO528" i="1"/>
  <c r="AS528" i="1"/>
  <c r="AW528" i="1"/>
  <c r="H529" i="1"/>
  <c r="L529" i="1"/>
  <c r="P529" i="1"/>
  <c r="T529" i="1"/>
  <c r="X529" i="1"/>
  <c r="AB529" i="1"/>
  <c r="AF529" i="1"/>
  <c r="AJ529" i="1"/>
  <c r="AN529" i="1"/>
  <c r="AR529" i="1"/>
  <c r="AV529" i="1"/>
  <c r="G538" i="1"/>
  <c r="K538" i="1"/>
  <c r="O538" i="1"/>
  <c r="S538" i="1"/>
  <c r="W538" i="1"/>
  <c r="AA538" i="1"/>
  <c r="AE538" i="1"/>
  <c r="AI538" i="1"/>
  <c r="AM538" i="1"/>
  <c r="AQ538" i="1"/>
  <c r="AU538" i="1"/>
  <c r="AY538" i="1"/>
  <c r="J539" i="1"/>
  <c r="J481" i="1" s="1"/>
  <c r="N539" i="1"/>
  <c r="N481" i="1" s="1"/>
  <c r="R539" i="1"/>
  <c r="R481" i="1" s="1"/>
  <c r="V539" i="1"/>
  <c r="V481" i="1" s="1"/>
  <c r="Z539" i="1"/>
  <c r="Z481" i="1" s="1"/>
  <c r="AD539" i="1"/>
  <c r="AD481" i="1" s="1"/>
  <c r="AH539" i="1"/>
  <c r="AH481" i="1" s="1"/>
  <c r="AL539" i="1"/>
  <c r="AL481" i="1" s="1"/>
  <c r="AP539" i="1"/>
  <c r="AP481" i="1" s="1"/>
  <c r="AT539" i="1"/>
  <c r="AT481" i="1" s="1"/>
  <c r="AX539" i="1"/>
  <c r="AX481" i="1" s="1"/>
  <c r="I540" i="1"/>
  <c r="M540" i="1"/>
  <c r="Q540" i="1"/>
  <c r="U540" i="1"/>
  <c r="Y540" i="1"/>
  <c r="AC540" i="1"/>
  <c r="AG540" i="1"/>
  <c r="AK540" i="1"/>
  <c r="AO540" i="1"/>
  <c r="AS540" i="1"/>
  <c r="AW540" i="1"/>
  <c r="H541" i="1"/>
  <c r="L541" i="1"/>
  <c r="P541" i="1"/>
  <c r="T541" i="1"/>
  <c r="X541" i="1"/>
  <c r="AB541" i="1"/>
  <c r="AF541" i="1"/>
  <c r="AJ541" i="1"/>
  <c r="AN541" i="1"/>
  <c r="AR541" i="1"/>
  <c r="AV541" i="1"/>
  <c r="G542" i="1"/>
  <c r="K542" i="1"/>
  <c r="O542" i="1"/>
  <c r="S542" i="1"/>
  <c r="W542" i="1"/>
  <c r="AA542" i="1"/>
  <c r="AE542" i="1"/>
  <c r="AI542" i="1"/>
  <c r="AM542" i="1"/>
  <c r="AQ542" i="1"/>
  <c r="AU542" i="1"/>
  <c r="AY542" i="1"/>
  <c r="J543" i="1"/>
  <c r="N543" i="1"/>
  <c r="R543" i="1"/>
  <c r="V543" i="1"/>
  <c r="Z543" i="1"/>
  <c r="AD543" i="1"/>
  <c r="AH543" i="1"/>
  <c r="AL543" i="1"/>
  <c r="AP543" i="1"/>
  <c r="AT543" i="1"/>
  <c r="AX543" i="1"/>
  <c r="J575" i="1"/>
  <c r="J573" i="1"/>
  <c r="J576" i="1"/>
  <c r="J572" i="1"/>
  <c r="J482" i="1" s="1"/>
  <c r="N575" i="1"/>
  <c r="N573" i="1"/>
  <c r="N576" i="1"/>
  <c r="N572" i="1"/>
  <c r="N482" i="1" s="1"/>
  <c r="R575" i="1"/>
  <c r="R573" i="1"/>
  <c r="R576" i="1"/>
  <c r="R572" i="1"/>
  <c r="R482" i="1" s="1"/>
  <c r="V575" i="1"/>
  <c r="V573" i="1"/>
  <c r="V576" i="1"/>
  <c r="V572" i="1"/>
  <c r="V482" i="1" s="1"/>
  <c r="Z575" i="1"/>
  <c r="Z573" i="1"/>
  <c r="Z576" i="1"/>
  <c r="Z572" i="1"/>
  <c r="Z482" i="1" s="1"/>
  <c r="AD575" i="1"/>
  <c r="AD573" i="1"/>
  <c r="AD576" i="1"/>
  <c r="AD572" i="1"/>
  <c r="AD482" i="1" s="1"/>
  <c r="AH575" i="1"/>
  <c r="AH573" i="1"/>
  <c r="AH576" i="1"/>
  <c r="AH572" i="1"/>
  <c r="AH482" i="1" s="1"/>
  <c r="AL575" i="1"/>
  <c r="AL573" i="1"/>
  <c r="AL576" i="1"/>
  <c r="AL572" i="1"/>
  <c r="AL482" i="1" s="1"/>
  <c r="AP575" i="1"/>
  <c r="AP573" i="1"/>
  <c r="AP576" i="1"/>
  <c r="AP572" i="1"/>
  <c r="AP482" i="1" s="1"/>
  <c r="AT575" i="1"/>
  <c r="AT573" i="1"/>
  <c r="AT576" i="1"/>
  <c r="AT572" i="1"/>
  <c r="AT482" i="1" s="1"/>
  <c r="AX575" i="1"/>
  <c r="AX573" i="1"/>
  <c r="AX576" i="1"/>
  <c r="AX572" i="1"/>
  <c r="AX482" i="1" s="1"/>
  <c r="I571" i="1"/>
  <c r="M571" i="1"/>
  <c r="R571" i="1"/>
  <c r="Z571" i="1"/>
  <c r="AH571" i="1"/>
  <c r="AP571" i="1"/>
  <c r="AX571" i="1"/>
  <c r="M572" i="1"/>
  <c r="M482" i="1" s="1"/>
  <c r="U572" i="1"/>
  <c r="U482" i="1" s="1"/>
  <c r="AC572" i="1"/>
  <c r="AC482" i="1" s="1"/>
  <c r="AK572" i="1"/>
  <c r="AK482" i="1" s="1"/>
  <c r="AS572" i="1"/>
  <c r="AS482" i="1" s="1"/>
  <c r="N574" i="1"/>
  <c r="AD574" i="1"/>
  <c r="AT574" i="1"/>
  <c r="Q575" i="1"/>
  <c r="AG575" i="1"/>
  <c r="AW575" i="1"/>
  <c r="T576" i="1"/>
  <c r="AJ576" i="1"/>
  <c r="H592" i="1"/>
  <c r="H588" i="1"/>
  <c r="H591" i="1"/>
  <c r="H590" i="1"/>
  <c r="H593" i="1"/>
  <c r="H589" i="1"/>
  <c r="H483" i="1" s="1"/>
  <c r="L592" i="1"/>
  <c r="L588" i="1"/>
  <c r="L591" i="1"/>
  <c r="L590" i="1"/>
  <c r="L593" i="1"/>
  <c r="L589" i="1"/>
  <c r="L483" i="1" s="1"/>
  <c r="P592" i="1"/>
  <c r="P588" i="1"/>
  <c r="P591" i="1"/>
  <c r="P590" i="1"/>
  <c r="P593" i="1"/>
  <c r="P589" i="1"/>
  <c r="P483" i="1" s="1"/>
  <c r="T592" i="1"/>
  <c r="T588" i="1"/>
  <c r="T591" i="1"/>
  <c r="T590" i="1"/>
  <c r="T593" i="1"/>
  <c r="T589" i="1"/>
  <c r="T483" i="1" s="1"/>
  <c r="X592" i="1"/>
  <c r="X588" i="1"/>
  <c r="X591" i="1"/>
  <c r="X590" i="1"/>
  <c r="X593" i="1"/>
  <c r="X589" i="1"/>
  <c r="X483" i="1" s="1"/>
  <c r="AB592" i="1"/>
  <c r="AB588" i="1"/>
  <c r="AB591" i="1"/>
  <c r="AB590" i="1"/>
  <c r="AB593" i="1"/>
  <c r="AB589" i="1"/>
  <c r="AB483" i="1" s="1"/>
  <c r="AF592" i="1"/>
  <c r="AF588" i="1"/>
  <c r="AF591" i="1"/>
  <c r="AF590" i="1"/>
  <c r="AF593" i="1"/>
  <c r="AF589" i="1"/>
  <c r="AF483" i="1" s="1"/>
  <c r="AJ592" i="1"/>
  <c r="AJ588" i="1"/>
  <c r="AJ591" i="1"/>
  <c r="AJ590" i="1"/>
  <c r="AJ593" i="1"/>
  <c r="AJ589" i="1"/>
  <c r="AJ483" i="1" s="1"/>
  <c r="AN592" i="1"/>
  <c r="AN588" i="1"/>
  <c r="AN591" i="1"/>
  <c r="AN590" i="1"/>
  <c r="AN593" i="1"/>
  <c r="AN589" i="1"/>
  <c r="AN483" i="1" s="1"/>
  <c r="AR592" i="1"/>
  <c r="AR588" i="1"/>
  <c r="AR591" i="1"/>
  <c r="AR590" i="1"/>
  <c r="AR593" i="1"/>
  <c r="AR589" i="1"/>
  <c r="AR483" i="1" s="1"/>
  <c r="AV592" i="1"/>
  <c r="AV588" i="1"/>
  <c r="AV591" i="1"/>
  <c r="AV590" i="1"/>
  <c r="AV593" i="1"/>
  <c r="AV589" i="1"/>
  <c r="AV483" i="1" s="1"/>
  <c r="J524" i="1"/>
  <c r="N524" i="1"/>
  <c r="R524" i="1"/>
  <c r="V524" i="1"/>
  <c r="Z524" i="1"/>
  <c r="AD524" i="1"/>
  <c r="AH524" i="1"/>
  <c r="AL524" i="1"/>
  <c r="AP524" i="1"/>
  <c r="AT524" i="1"/>
  <c r="AX524" i="1"/>
  <c r="I525" i="1"/>
  <c r="I480" i="1" s="1"/>
  <c r="M525" i="1"/>
  <c r="M480" i="1" s="1"/>
  <c r="Q525" i="1"/>
  <c r="Q480" i="1" s="1"/>
  <c r="U525" i="1"/>
  <c r="U480" i="1" s="1"/>
  <c r="Y525" i="1"/>
  <c r="Y480" i="1" s="1"/>
  <c r="AC525" i="1"/>
  <c r="AC480" i="1" s="1"/>
  <c r="AG525" i="1"/>
  <c r="AG480" i="1" s="1"/>
  <c r="AK525" i="1"/>
  <c r="AK480" i="1" s="1"/>
  <c r="AO525" i="1"/>
  <c r="AO480" i="1" s="1"/>
  <c r="AS525" i="1"/>
  <c r="AS480" i="1" s="1"/>
  <c r="AW525" i="1"/>
  <c r="AW480" i="1" s="1"/>
  <c r="H538" i="1"/>
  <c r="L538" i="1"/>
  <c r="P538" i="1"/>
  <c r="T538" i="1"/>
  <c r="X538" i="1"/>
  <c r="AB538" i="1"/>
  <c r="AF538" i="1"/>
  <c r="AJ538" i="1"/>
  <c r="AN538" i="1"/>
  <c r="AR538" i="1"/>
  <c r="AV538" i="1"/>
  <c r="G539" i="1"/>
  <c r="G481" i="1" s="1"/>
  <c r="K539" i="1"/>
  <c r="K481" i="1" s="1"/>
  <c r="O539" i="1"/>
  <c r="O481" i="1" s="1"/>
  <c r="S539" i="1"/>
  <c r="S481" i="1" s="1"/>
  <c r="W539" i="1"/>
  <c r="W481" i="1" s="1"/>
  <c r="AA539" i="1"/>
  <c r="AA481" i="1" s="1"/>
  <c r="AE539" i="1"/>
  <c r="AE481" i="1" s="1"/>
  <c r="AI539" i="1"/>
  <c r="AI481" i="1" s="1"/>
  <c r="AM539" i="1"/>
  <c r="AM481" i="1" s="1"/>
  <c r="AQ539" i="1"/>
  <c r="AQ481" i="1" s="1"/>
  <c r="AU539" i="1"/>
  <c r="AU481" i="1" s="1"/>
  <c r="AY539" i="1"/>
  <c r="AY481" i="1" s="1"/>
  <c r="G574" i="1"/>
  <c r="G576" i="1"/>
  <c r="G572" i="1"/>
  <c r="G482" i="1" s="1"/>
  <c r="G575" i="1"/>
  <c r="K574" i="1"/>
  <c r="K576" i="1"/>
  <c r="K572" i="1"/>
  <c r="K482" i="1" s="1"/>
  <c r="K575" i="1"/>
  <c r="O574" i="1"/>
  <c r="O576" i="1"/>
  <c r="O572" i="1"/>
  <c r="O482" i="1" s="1"/>
  <c r="O575" i="1"/>
  <c r="S574" i="1"/>
  <c r="S576" i="1"/>
  <c r="S572" i="1"/>
  <c r="S482" i="1" s="1"/>
  <c r="S575" i="1"/>
  <c r="S571" i="1"/>
  <c r="W574" i="1"/>
  <c r="W576" i="1"/>
  <c r="W572" i="1"/>
  <c r="W482" i="1" s="1"/>
  <c r="W575" i="1"/>
  <c r="W571" i="1"/>
  <c r="AA574" i="1"/>
  <c r="AA576" i="1"/>
  <c r="AA572" i="1"/>
  <c r="AA482" i="1" s="1"/>
  <c r="AA575" i="1"/>
  <c r="AA571" i="1"/>
  <c r="AE574" i="1"/>
  <c r="AE576" i="1"/>
  <c r="AE572" i="1"/>
  <c r="AE482" i="1" s="1"/>
  <c r="AE575" i="1"/>
  <c r="AE571" i="1"/>
  <c r="AI574" i="1"/>
  <c r="AI576" i="1"/>
  <c r="AI572" i="1"/>
  <c r="AI482" i="1" s="1"/>
  <c r="AI575" i="1"/>
  <c r="AI571" i="1"/>
  <c r="AM574" i="1"/>
  <c r="AM576" i="1"/>
  <c r="AM572" i="1"/>
  <c r="AM482" i="1" s="1"/>
  <c r="AM575" i="1"/>
  <c r="AM571" i="1"/>
  <c r="AQ574" i="1"/>
  <c r="AQ576" i="1"/>
  <c r="AQ572" i="1"/>
  <c r="AQ482" i="1" s="1"/>
  <c r="AQ575" i="1"/>
  <c r="AQ571" i="1"/>
  <c r="AU574" i="1"/>
  <c r="AU576" i="1"/>
  <c r="AU572" i="1"/>
  <c r="AU482" i="1" s="1"/>
  <c r="AU575" i="1"/>
  <c r="AU571" i="1"/>
  <c r="AY574" i="1"/>
  <c r="AY576" i="1"/>
  <c r="AY572" i="1"/>
  <c r="AY482" i="1" s="1"/>
  <c r="AY575" i="1"/>
  <c r="AY571" i="1"/>
  <c r="J571" i="1"/>
  <c r="N571" i="1"/>
  <c r="U571" i="1"/>
  <c r="AC571" i="1"/>
  <c r="AK571" i="1"/>
  <c r="AS571" i="1"/>
  <c r="H572" i="1"/>
  <c r="H482" i="1" s="1"/>
  <c r="P572" i="1"/>
  <c r="P482" i="1" s="1"/>
  <c r="X572" i="1"/>
  <c r="X482" i="1" s="1"/>
  <c r="AF572" i="1"/>
  <c r="AF482" i="1" s="1"/>
  <c r="AN572" i="1"/>
  <c r="AN482" i="1" s="1"/>
  <c r="AV572" i="1"/>
  <c r="AV482" i="1" s="1"/>
  <c r="O573" i="1"/>
  <c r="AE573" i="1"/>
  <c r="AU573" i="1"/>
  <c r="R574" i="1"/>
  <c r="AH574" i="1"/>
  <c r="AX574" i="1"/>
  <c r="U575" i="1"/>
  <c r="AK575" i="1"/>
  <c r="H576" i="1"/>
  <c r="X576" i="1"/>
  <c r="AN576" i="1"/>
  <c r="I588" i="1"/>
  <c r="M588" i="1"/>
  <c r="Q588" i="1"/>
  <c r="U588" i="1"/>
  <c r="Y588" i="1"/>
  <c r="AC588" i="1"/>
  <c r="AG588" i="1"/>
  <c r="AK588" i="1"/>
  <c r="AO588" i="1"/>
  <c r="AS588" i="1"/>
  <c r="AW588" i="1"/>
  <c r="G590" i="1"/>
  <c r="K590" i="1"/>
  <c r="O590" i="1"/>
  <c r="S590" i="1"/>
  <c r="W590" i="1"/>
  <c r="AA590" i="1"/>
  <c r="AE590" i="1"/>
  <c r="AI590" i="1"/>
  <c r="AM590" i="1"/>
  <c r="AQ590" i="1"/>
  <c r="AU590" i="1"/>
  <c r="AY590" i="1"/>
  <c r="J591" i="1"/>
  <c r="N591" i="1"/>
  <c r="R591" i="1"/>
  <c r="V591" i="1"/>
  <c r="Z591" i="1"/>
  <c r="AD591" i="1"/>
  <c r="AH591" i="1"/>
  <c r="AL591" i="1"/>
  <c r="AP591" i="1"/>
  <c r="AT591" i="1"/>
  <c r="AX591" i="1"/>
  <c r="I592" i="1"/>
  <c r="M592" i="1"/>
  <c r="Q592" i="1"/>
  <c r="U592" i="1"/>
  <c r="Y592" i="1"/>
  <c r="AC592" i="1"/>
  <c r="AG592" i="1"/>
  <c r="AK592" i="1"/>
  <c r="AO592" i="1"/>
  <c r="AS592" i="1"/>
  <c r="AW592" i="1"/>
  <c r="G602" i="1"/>
  <c r="K602" i="1"/>
  <c r="O602" i="1"/>
  <c r="S602" i="1"/>
  <c r="W602" i="1"/>
  <c r="AA602" i="1"/>
  <c r="AE602" i="1"/>
  <c r="AI602" i="1"/>
  <c r="AM602" i="1"/>
  <c r="AQ602" i="1"/>
  <c r="AU602" i="1"/>
  <c r="AY602" i="1"/>
  <c r="J603" i="1"/>
  <c r="J484" i="1" s="1"/>
  <c r="N603" i="1"/>
  <c r="N484" i="1" s="1"/>
  <c r="R603" i="1"/>
  <c r="R484" i="1" s="1"/>
  <c r="V603" i="1"/>
  <c r="V484" i="1" s="1"/>
  <c r="Z603" i="1"/>
  <c r="Z484" i="1" s="1"/>
  <c r="AD603" i="1"/>
  <c r="AD484" i="1" s="1"/>
  <c r="AH603" i="1"/>
  <c r="AH484" i="1" s="1"/>
  <c r="AL603" i="1"/>
  <c r="AL484" i="1" s="1"/>
  <c r="AP603" i="1"/>
  <c r="AP484" i="1" s="1"/>
  <c r="AT603" i="1"/>
  <c r="AT484" i="1" s="1"/>
  <c r="AX603" i="1"/>
  <c r="AX484" i="1" s="1"/>
  <c r="I604" i="1"/>
  <c r="M604" i="1"/>
  <c r="Q604" i="1"/>
  <c r="U604" i="1"/>
  <c r="Y604" i="1"/>
  <c r="AD604" i="1"/>
  <c r="AI604" i="1"/>
  <c r="AO604" i="1"/>
  <c r="AT604" i="1"/>
  <c r="AY604" i="1"/>
  <c r="L605" i="1"/>
  <c r="Q605" i="1"/>
  <c r="V605" i="1"/>
  <c r="AB605" i="1"/>
  <c r="AG605" i="1"/>
  <c r="AL605" i="1"/>
  <c r="AR605" i="1"/>
  <c r="AW605" i="1"/>
  <c r="I606" i="1"/>
  <c r="O606" i="1"/>
  <c r="T606" i="1"/>
  <c r="Y606" i="1"/>
  <c r="AE606" i="1"/>
  <c r="AJ606" i="1"/>
  <c r="AO606" i="1"/>
  <c r="AU606" i="1"/>
  <c r="G607" i="1"/>
  <c r="L607" i="1"/>
  <c r="R607" i="1"/>
  <c r="W607" i="1"/>
  <c r="AB607" i="1"/>
  <c r="AH607" i="1"/>
  <c r="AM607" i="1"/>
  <c r="AR607" i="1"/>
  <c r="AX607" i="1"/>
  <c r="J622" i="1"/>
  <c r="J618" i="1"/>
  <c r="J621" i="1"/>
  <c r="J620" i="1"/>
  <c r="J623" i="1"/>
  <c r="J619" i="1"/>
  <c r="J485" i="1" s="1"/>
  <c r="N622" i="1"/>
  <c r="N618" i="1"/>
  <c r="N621" i="1"/>
  <c r="N620" i="1"/>
  <c r="N623" i="1"/>
  <c r="N619" i="1"/>
  <c r="N485" i="1" s="1"/>
  <c r="R622" i="1"/>
  <c r="R618" i="1"/>
  <c r="R621" i="1"/>
  <c r="R620" i="1"/>
  <c r="R623" i="1"/>
  <c r="R619" i="1"/>
  <c r="R485" i="1" s="1"/>
  <c r="V622" i="1"/>
  <c r="V618" i="1"/>
  <c r="V621" i="1"/>
  <c r="V620" i="1"/>
  <c r="V623" i="1"/>
  <c r="V619" i="1"/>
  <c r="V485" i="1" s="1"/>
  <c r="Z622" i="1"/>
  <c r="Z618" i="1"/>
  <c r="Z621" i="1"/>
  <c r="Z620" i="1"/>
  <c r="Z623" i="1"/>
  <c r="Z619" i="1"/>
  <c r="Z485" i="1" s="1"/>
  <c r="AD622" i="1"/>
  <c r="AD618" i="1"/>
  <c r="AD621" i="1"/>
  <c r="AD620" i="1"/>
  <c r="AD623" i="1"/>
  <c r="AD619" i="1"/>
  <c r="AD485" i="1" s="1"/>
  <c r="AH622" i="1"/>
  <c r="AH618" i="1"/>
  <c r="AH621" i="1"/>
  <c r="AH620" i="1"/>
  <c r="AH623" i="1"/>
  <c r="AH619" i="1"/>
  <c r="AH485" i="1" s="1"/>
  <c r="AL622" i="1"/>
  <c r="AL618" i="1"/>
  <c r="AL621" i="1"/>
  <c r="AL620" i="1"/>
  <c r="AL623" i="1"/>
  <c r="AL619" i="1"/>
  <c r="AL485" i="1" s="1"/>
  <c r="AP622" i="1"/>
  <c r="AP618" i="1"/>
  <c r="AP621" i="1"/>
  <c r="AP620" i="1"/>
  <c r="AP623" i="1"/>
  <c r="AP619" i="1"/>
  <c r="AP485" i="1" s="1"/>
  <c r="AT622" i="1"/>
  <c r="AT618" i="1"/>
  <c r="AT621" i="1"/>
  <c r="AT620" i="1"/>
  <c r="AT623" i="1"/>
  <c r="AT619" i="1"/>
  <c r="AT485" i="1" s="1"/>
  <c r="AX622" i="1"/>
  <c r="AX618" i="1"/>
  <c r="AX621" i="1"/>
  <c r="AX620" i="1"/>
  <c r="AX623" i="1"/>
  <c r="AX619" i="1"/>
  <c r="AX485" i="1" s="1"/>
  <c r="J588" i="1"/>
  <c r="N588" i="1"/>
  <c r="R588" i="1"/>
  <c r="V588" i="1"/>
  <c r="Z588" i="1"/>
  <c r="AD588" i="1"/>
  <c r="AH588" i="1"/>
  <c r="AL588" i="1"/>
  <c r="AP588" i="1"/>
  <c r="AT588" i="1"/>
  <c r="AX588" i="1"/>
  <c r="I589" i="1"/>
  <c r="I483" i="1" s="1"/>
  <c r="M589" i="1"/>
  <c r="M483" i="1" s="1"/>
  <c r="Q589" i="1"/>
  <c r="Q483" i="1" s="1"/>
  <c r="U589" i="1"/>
  <c r="U483" i="1" s="1"/>
  <c r="Y589" i="1"/>
  <c r="Y483" i="1" s="1"/>
  <c r="AC589" i="1"/>
  <c r="AC483" i="1" s="1"/>
  <c r="AG589" i="1"/>
  <c r="AG483" i="1" s="1"/>
  <c r="AK589" i="1"/>
  <c r="AK483" i="1" s="1"/>
  <c r="AO589" i="1"/>
  <c r="AO483" i="1" s="1"/>
  <c r="AS589" i="1"/>
  <c r="AS483" i="1" s="1"/>
  <c r="AW589" i="1"/>
  <c r="AW483" i="1" s="1"/>
  <c r="G591" i="1"/>
  <c r="K591" i="1"/>
  <c r="O591" i="1"/>
  <c r="S591" i="1"/>
  <c r="W591" i="1"/>
  <c r="AA591" i="1"/>
  <c r="AE591" i="1"/>
  <c r="AI591" i="1"/>
  <c r="AM591" i="1"/>
  <c r="AQ591" i="1"/>
  <c r="AU591" i="1"/>
  <c r="AY591" i="1"/>
  <c r="J592" i="1"/>
  <c r="N592" i="1"/>
  <c r="R592" i="1"/>
  <c r="V592" i="1"/>
  <c r="Z592" i="1"/>
  <c r="AD592" i="1"/>
  <c r="AH592" i="1"/>
  <c r="AL592" i="1"/>
  <c r="AP592" i="1"/>
  <c r="AT592" i="1"/>
  <c r="AX592" i="1"/>
  <c r="I593" i="1"/>
  <c r="M593" i="1"/>
  <c r="Q593" i="1"/>
  <c r="U593" i="1"/>
  <c r="Y593" i="1"/>
  <c r="AC593" i="1"/>
  <c r="AG593" i="1"/>
  <c r="AK593" i="1"/>
  <c r="AO593" i="1"/>
  <c r="AS593" i="1"/>
  <c r="AW593" i="1"/>
  <c r="H602" i="1"/>
  <c r="L602" i="1"/>
  <c r="P602" i="1"/>
  <c r="T602" i="1"/>
  <c r="X602" i="1"/>
  <c r="AB602" i="1"/>
  <c r="AF602" i="1"/>
  <c r="AJ602" i="1"/>
  <c r="AN602" i="1"/>
  <c r="AR602" i="1"/>
  <c r="AV602" i="1"/>
  <c r="G603" i="1"/>
  <c r="G484" i="1" s="1"/>
  <c r="K603" i="1"/>
  <c r="K484" i="1" s="1"/>
  <c r="O603" i="1"/>
  <c r="O484" i="1" s="1"/>
  <c r="S603" i="1"/>
  <c r="S484" i="1" s="1"/>
  <c r="W603" i="1"/>
  <c r="W484" i="1" s="1"/>
  <c r="AA603" i="1"/>
  <c r="AA484" i="1" s="1"/>
  <c r="AE603" i="1"/>
  <c r="AE484" i="1" s="1"/>
  <c r="AI603" i="1"/>
  <c r="AI484" i="1" s="1"/>
  <c r="AM603" i="1"/>
  <c r="AM484" i="1" s="1"/>
  <c r="AQ603" i="1"/>
  <c r="AQ484" i="1" s="1"/>
  <c r="AU603" i="1"/>
  <c r="AU484" i="1" s="1"/>
  <c r="AY603" i="1"/>
  <c r="AY484" i="1" s="1"/>
  <c r="J604" i="1"/>
  <c r="N604" i="1"/>
  <c r="R604" i="1"/>
  <c r="V604" i="1"/>
  <c r="Z604" i="1"/>
  <c r="AE604" i="1"/>
  <c r="AK604" i="1"/>
  <c r="AP604" i="1"/>
  <c r="AU604" i="1"/>
  <c r="H605" i="1"/>
  <c r="M605" i="1"/>
  <c r="R605" i="1"/>
  <c r="X605" i="1"/>
  <c r="AC605" i="1"/>
  <c r="AH605" i="1"/>
  <c r="AN605" i="1"/>
  <c r="AS605" i="1"/>
  <c r="AX605" i="1"/>
  <c r="K606" i="1"/>
  <c r="P606" i="1"/>
  <c r="U606" i="1"/>
  <c r="AA606" i="1"/>
  <c r="AF606" i="1"/>
  <c r="AK606" i="1"/>
  <c r="AQ606" i="1"/>
  <c r="AV606" i="1"/>
  <c r="H607" i="1"/>
  <c r="N607" i="1"/>
  <c r="S607" i="1"/>
  <c r="X607" i="1"/>
  <c r="AD607" i="1"/>
  <c r="AI607" i="1"/>
  <c r="AN607" i="1"/>
  <c r="AT607" i="1"/>
  <c r="AY607" i="1"/>
  <c r="G621" i="1"/>
  <c r="G620" i="1"/>
  <c r="G623" i="1"/>
  <c r="G619" i="1"/>
  <c r="G485" i="1" s="1"/>
  <c r="G622" i="1"/>
  <c r="G618" i="1"/>
  <c r="K621" i="1"/>
  <c r="K620" i="1"/>
  <c r="K623" i="1"/>
  <c r="K619" i="1"/>
  <c r="K485" i="1" s="1"/>
  <c r="K622" i="1"/>
  <c r="K618" i="1"/>
  <c r="O621" i="1"/>
  <c r="O620" i="1"/>
  <c r="O623" i="1"/>
  <c r="O619" i="1"/>
  <c r="O485" i="1" s="1"/>
  <c r="O622" i="1"/>
  <c r="O618" i="1"/>
  <c r="S621" i="1"/>
  <c r="S620" i="1"/>
  <c r="S623" i="1"/>
  <c r="S619" i="1"/>
  <c r="S485" i="1" s="1"/>
  <c r="S622" i="1"/>
  <c r="S618" i="1"/>
  <c r="W621" i="1"/>
  <c r="W620" i="1"/>
  <c r="W623" i="1"/>
  <c r="W619" i="1"/>
  <c r="W485" i="1" s="1"/>
  <c r="W622" i="1"/>
  <c r="W618" i="1"/>
  <c r="AA621" i="1"/>
  <c r="AA620" i="1"/>
  <c r="AA623" i="1"/>
  <c r="AA619" i="1"/>
  <c r="AA485" i="1" s="1"/>
  <c r="AA622" i="1"/>
  <c r="AA618" i="1"/>
  <c r="AE621" i="1"/>
  <c r="AE620" i="1"/>
  <c r="AE623" i="1"/>
  <c r="AE619" i="1"/>
  <c r="AE485" i="1" s="1"/>
  <c r="AE622" i="1"/>
  <c r="AE618" i="1"/>
  <c r="AI621" i="1"/>
  <c r="AI620" i="1"/>
  <c r="AI623" i="1"/>
  <c r="AI619" i="1"/>
  <c r="AI485" i="1" s="1"/>
  <c r="AI622" i="1"/>
  <c r="AI618" i="1"/>
  <c r="AM621" i="1"/>
  <c r="AM620" i="1"/>
  <c r="AM623" i="1"/>
  <c r="AM619" i="1"/>
  <c r="AM485" i="1" s="1"/>
  <c r="AM622" i="1"/>
  <c r="AM618" i="1"/>
  <c r="AQ621" i="1"/>
  <c r="AQ620" i="1"/>
  <c r="AQ623" i="1"/>
  <c r="AQ619" i="1"/>
  <c r="AQ485" i="1" s="1"/>
  <c r="AQ622" i="1"/>
  <c r="AQ618" i="1"/>
  <c r="AU621" i="1"/>
  <c r="AU620" i="1"/>
  <c r="AU623" i="1"/>
  <c r="AU619" i="1"/>
  <c r="AU485" i="1" s="1"/>
  <c r="AU622" i="1"/>
  <c r="AU618" i="1"/>
  <c r="AY621" i="1"/>
  <c r="AY620" i="1"/>
  <c r="AY623" i="1"/>
  <c r="AY619" i="1"/>
  <c r="AY485" i="1" s="1"/>
  <c r="AY622" i="1"/>
  <c r="AY618" i="1"/>
  <c r="G588" i="1"/>
  <c r="K588" i="1"/>
  <c r="O588" i="1"/>
  <c r="S588" i="1"/>
  <c r="W588" i="1"/>
  <c r="AA588" i="1"/>
  <c r="AE588" i="1"/>
  <c r="AI588" i="1"/>
  <c r="AM588" i="1"/>
  <c r="AQ588" i="1"/>
  <c r="AU588" i="1"/>
  <c r="AY588" i="1"/>
  <c r="J589" i="1"/>
  <c r="J483" i="1" s="1"/>
  <c r="N589" i="1"/>
  <c r="N483" i="1" s="1"/>
  <c r="R589" i="1"/>
  <c r="R483" i="1" s="1"/>
  <c r="V589" i="1"/>
  <c r="V483" i="1" s="1"/>
  <c r="Z589" i="1"/>
  <c r="Z483" i="1" s="1"/>
  <c r="AD589" i="1"/>
  <c r="AD483" i="1" s="1"/>
  <c r="AH589" i="1"/>
  <c r="AH483" i="1" s="1"/>
  <c r="AL589" i="1"/>
  <c r="AL483" i="1" s="1"/>
  <c r="AP589" i="1"/>
  <c r="AP483" i="1" s="1"/>
  <c r="AT589" i="1"/>
  <c r="AT483" i="1" s="1"/>
  <c r="AX589" i="1"/>
  <c r="AX483" i="1" s="1"/>
  <c r="I590" i="1"/>
  <c r="M590" i="1"/>
  <c r="Q590" i="1"/>
  <c r="U590" i="1"/>
  <c r="Y590" i="1"/>
  <c r="AC590" i="1"/>
  <c r="AG590" i="1"/>
  <c r="AK590" i="1"/>
  <c r="AO590" i="1"/>
  <c r="AS590" i="1"/>
  <c r="AW590" i="1"/>
  <c r="G592" i="1"/>
  <c r="K592" i="1"/>
  <c r="O592" i="1"/>
  <c r="S592" i="1"/>
  <c r="W592" i="1"/>
  <c r="AA592" i="1"/>
  <c r="AE592" i="1"/>
  <c r="AI592" i="1"/>
  <c r="AM592" i="1"/>
  <c r="AQ592" i="1"/>
  <c r="AU592" i="1"/>
  <c r="AY592" i="1"/>
  <c r="J593" i="1"/>
  <c r="N593" i="1"/>
  <c r="R593" i="1"/>
  <c r="V593" i="1"/>
  <c r="Z593" i="1"/>
  <c r="AD593" i="1"/>
  <c r="AH593" i="1"/>
  <c r="AL593" i="1"/>
  <c r="AP593" i="1"/>
  <c r="AT593" i="1"/>
  <c r="AX593" i="1"/>
  <c r="I602" i="1"/>
  <c r="M602" i="1"/>
  <c r="Q602" i="1"/>
  <c r="U602" i="1"/>
  <c r="Y602" i="1"/>
  <c r="AC602" i="1"/>
  <c r="AG602" i="1"/>
  <c r="AK602" i="1"/>
  <c r="AO602" i="1"/>
  <c r="AS602" i="1"/>
  <c r="AW602" i="1"/>
  <c r="H603" i="1"/>
  <c r="H484" i="1" s="1"/>
  <c r="L603" i="1"/>
  <c r="L484" i="1" s="1"/>
  <c r="P603" i="1"/>
  <c r="P484" i="1" s="1"/>
  <c r="T603" i="1"/>
  <c r="T484" i="1" s="1"/>
  <c r="X603" i="1"/>
  <c r="X484" i="1" s="1"/>
  <c r="AB603" i="1"/>
  <c r="AB484" i="1" s="1"/>
  <c r="AF603" i="1"/>
  <c r="AF484" i="1" s="1"/>
  <c r="AJ603" i="1"/>
  <c r="AJ484" i="1" s="1"/>
  <c r="AN603" i="1"/>
  <c r="AN484" i="1" s="1"/>
  <c r="AR603" i="1"/>
  <c r="AR484" i="1" s="1"/>
  <c r="AV603" i="1"/>
  <c r="AV484" i="1" s="1"/>
  <c r="G604" i="1"/>
  <c r="K604" i="1"/>
  <c r="O604" i="1"/>
  <c r="S604" i="1"/>
  <c r="W604" i="1"/>
  <c r="AA604" i="1"/>
  <c r="AG604" i="1"/>
  <c r="AL604" i="1"/>
  <c r="AQ604" i="1"/>
  <c r="AW604" i="1"/>
  <c r="I605" i="1"/>
  <c r="N605" i="1"/>
  <c r="T605" i="1"/>
  <c r="Y605" i="1"/>
  <c r="AD605" i="1"/>
  <c r="AJ605" i="1"/>
  <c r="AO605" i="1"/>
  <c r="AT605" i="1"/>
  <c r="G606" i="1"/>
  <c r="L606" i="1"/>
  <c r="Q606" i="1"/>
  <c r="W606" i="1"/>
  <c r="AB606" i="1"/>
  <c r="AG606" i="1"/>
  <c r="AM606" i="1"/>
  <c r="AR606" i="1"/>
  <c r="AW606" i="1"/>
  <c r="J607" i="1"/>
  <c r="O607" i="1"/>
  <c r="T607" i="1"/>
  <c r="Z607" i="1"/>
  <c r="AE607" i="1"/>
  <c r="AJ607" i="1"/>
  <c r="AP607" i="1"/>
  <c r="AU607" i="1"/>
  <c r="H620" i="1"/>
  <c r="H623" i="1"/>
  <c r="H619" i="1"/>
  <c r="H485" i="1" s="1"/>
  <c r="H622" i="1"/>
  <c r="H618" i="1"/>
  <c r="H621" i="1"/>
  <c r="L620" i="1"/>
  <c r="L623" i="1"/>
  <c r="L619" i="1"/>
  <c r="L485" i="1" s="1"/>
  <c r="L622" i="1"/>
  <c r="L618" i="1"/>
  <c r="L621" i="1"/>
  <c r="P620" i="1"/>
  <c r="P623" i="1"/>
  <c r="P619" i="1"/>
  <c r="P485" i="1" s="1"/>
  <c r="P622" i="1"/>
  <c r="P618" i="1"/>
  <c r="P621" i="1"/>
  <c r="T620" i="1"/>
  <c r="T623" i="1"/>
  <c r="T619" i="1"/>
  <c r="T485" i="1" s="1"/>
  <c r="T622" i="1"/>
  <c r="T618" i="1"/>
  <c r="T621" i="1"/>
  <c r="X620" i="1"/>
  <c r="X623" i="1"/>
  <c r="X619" i="1"/>
  <c r="X485" i="1" s="1"/>
  <c r="X622" i="1"/>
  <c r="X618" i="1"/>
  <c r="X621" i="1"/>
  <c r="AB620" i="1"/>
  <c r="AB623" i="1"/>
  <c r="AB619" i="1"/>
  <c r="AB485" i="1" s="1"/>
  <c r="AB622" i="1"/>
  <c r="AB618" i="1"/>
  <c r="AB621" i="1"/>
  <c r="AF620" i="1"/>
  <c r="AF623" i="1"/>
  <c r="AF619" i="1"/>
  <c r="AF485" i="1" s="1"/>
  <c r="AF622" i="1"/>
  <c r="AF618" i="1"/>
  <c r="AF621" i="1"/>
  <c r="AJ620" i="1"/>
  <c r="AJ623" i="1"/>
  <c r="AJ619" i="1"/>
  <c r="AJ485" i="1" s="1"/>
  <c r="AJ622" i="1"/>
  <c r="AJ618" i="1"/>
  <c r="AJ621" i="1"/>
  <c r="AN620" i="1"/>
  <c r="AN623" i="1"/>
  <c r="AN619" i="1"/>
  <c r="AN485" i="1" s="1"/>
  <c r="AN622" i="1"/>
  <c r="AN618" i="1"/>
  <c r="AN621" i="1"/>
  <c r="AR620" i="1"/>
  <c r="AR623" i="1"/>
  <c r="AR619" i="1"/>
  <c r="AR485" i="1" s="1"/>
  <c r="AR622" i="1"/>
  <c r="AR618" i="1"/>
  <c r="AR621" i="1"/>
  <c r="AV620" i="1"/>
  <c r="AV623" i="1"/>
  <c r="AV619" i="1"/>
  <c r="AV485" i="1" s="1"/>
  <c r="AV622" i="1"/>
  <c r="AV618" i="1"/>
  <c r="AV621" i="1"/>
  <c r="G589" i="1"/>
  <c r="G483" i="1" s="1"/>
  <c r="K589" i="1"/>
  <c r="K483" i="1" s="1"/>
  <c r="O589" i="1"/>
  <c r="O483" i="1" s="1"/>
  <c r="S589" i="1"/>
  <c r="S483" i="1" s="1"/>
  <c r="W589" i="1"/>
  <c r="W483" i="1" s="1"/>
  <c r="AA589" i="1"/>
  <c r="AA483" i="1" s="1"/>
  <c r="AE589" i="1"/>
  <c r="AE483" i="1" s="1"/>
  <c r="AI589" i="1"/>
  <c r="AI483" i="1" s="1"/>
  <c r="AM589" i="1"/>
  <c r="AM483" i="1" s="1"/>
  <c r="AQ589" i="1"/>
  <c r="AQ483" i="1" s="1"/>
  <c r="AU589" i="1"/>
  <c r="AU483" i="1" s="1"/>
  <c r="AY589" i="1"/>
  <c r="AY483" i="1" s="1"/>
  <c r="J602" i="1"/>
  <c r="N602" i="1"/>
  <c r="R602" i="1"/>
  <c r="V602" i="1"/>
  <c r="Z602" i="1"/>
  <c r="AD602" i="1"/>
  <c r="AH602" i="1"/>
  <c r="AL602" i="1"/>
  <c r="AP602" i="1"/>
  <c r="AT602" i="1"/>
  <c r="AX602" i="1"/>
  <c r="I603" i="1"/>
  <c r="I484" i="1" s="1"/>
  <c r="M603" i="1"/>
  <c r="M484" i="1" s="1"/>
  <c r="Q603" i="1"/>
  <c r="Q484" i="1" s="1"/>
  <c r="U603" i="1"/>
  <c r="U484" i="1" s="1"/>
  <c r="Y603" i="1"/>
  <c r="Y484" i="1" s="1"/>
  <c r="AC603" i="1"/>
  <c r="AC484" i="1" s="1"/>
  <c r="AG603" i="1"/>
  <c r="AG484" i="1" s="1"/>
  <c r="AK603" i="1"/>
  <c r="AK484" i="1" s="1"/>
  <c r="AO603" i="1"/>
  <c r="AO484" i="1" s="1"/>
  <c r="AS603" i="1"/>
  <c r="AS484" i="1" s="1"/>
  <c r="AW603" i="1"/>
  <c r="AW484" i="1" s="1"/>
  <c r="H604" i="1"/>
  <c r="P604" i="1"/>
  <c r="X604" i="1"/>
  <c r="AC604" i="1"/>
  <c r="AH604" i="1"/>
  <c r="AM604" i="1"/>
  <c r="AS604" i="1"/>
  <c r="AX604" i="1"/>
  <c r="J605" i="1"/>
  <c r="P605" i="1"/>
  <c r="U605" i="1"/>
  <c r="Z605" i="1"/>
  <c r="AF605" i="1"/>
  <c r="AK605" i="1"/>
  <c r="AP605" i="1"/>
  <c r="AV605" i="1"/>
  <c r="M606" i="1"/>
  <c r="S606" i="1"/>
  <c r="AC606" i="1"/>
  <c r="AI606" i="1"/>
  <c r="AN606" i="1"/>
  <c r="AS606" i="1"/>
  <c r="AY606" i="1"/>
  <c r="K607" i="1"/>
  <c r="V607" i="1"/>
  <c r="AA607" i="1"/>
  <c r="AF607" i="1"/>
  <c r="AL607" i="1"/>
  <c r="AQ607" i="1"/>
  <c r="AV607" i="1"/>
  <c r="I620" i="1"/>
  <c r="M620" i="1"/>
  <c r="Q620" i="1"/>
  <c r="U620" i="1"/>
  <c r="Y620" i="1"/>
  <c r="AC620" i="1"/>
  <c r="AG620" i="1"/>
  <c r="AK620" i="1"/>
  <c r="AO620" i="1"/>
  <c r="AS620" i="1"/>
  <c r="AW620" i="1"/>
  <c r="I633" i="1"/>
  <c r="M633" i="1"/>
  <c r="Q633" i="1"/>
  <c r="U633" i="1"/>
  <c r="Y633" i="1"/>
  <c r="AC633" i="1"/>
  <c r="AG633" i="1"/>
  <c r="AK633" i="1"/>
  <c r="AO633" i="1"/>
  <c r="AS633" i="1"/>
  <c r="AW633" i="1"/>
  <c r="H634" i="1"/>
  <c r="H486" i="1" s="1"/>
  <c r="L634" i="1"/>
  <c r="L486" i="1" s="1"/>
  <c r="P634" i="1"/>
  <c r="P486" i="1" s="1"/>
  <c r="T634" i="1"/>
  <c r="T486" i="1" s="1"/>
  <c r="X634" i="1"/>
  <c r="X486" i="1" s="1"/>
  <c r="AB634" i="1"/>
  <c r="AB486" i="1" s="1"/>
  <c r="AF634" i="1"/>
  <c r="AF486" i="1" s="1"/>
  <c r="AJ634" i="1"/>
  <c r="AJ486" i="1" s="1"/>
  <c r="AN634" i="1"/>
  <c r="AN486" i="1" s="1"/>
  <c r="AR634" i="1"/>
  <c r="AR486" i="1" s="1"/>
  <c r="AV634" i="1"/>
  <c r="AV486" i="1" s="1"/>
  <c r="G635" i="1"/>
  <c r="K635" i="1"/>
  <c r="O635" i="1"/>
  <c r="S635" i="1"/>
  <c r="W635" i="1"/>
  <c r="AA635" i="1"/>
  <c r="AE635" i="1"/>
  <c r="AI635" i="1"/>
  <c r="AM635" i="1"/>
  <c r="AQ635" i="1"/>
  <c r="AU635" i="1"/>
  <c r="AY635" i="1"/>
  <c r="J636" i="1"/>
  <c r="N636" i="1"/>
  <c r="R636" i="1"/>
  <c r="V636" i="1"/>
  <c r="Z636" i="1"/>
  <c r="AD636" i="1"/>
  <c r="AH636" i="1"/>
  <c r="AL636" i="1"/>
  <c r="AP636" i="1"/>
  <c r="AT636" i="1"/>
  <c r="AX636" i="1"/>
  <c r="I637" i="1"/>
  <c r="N637" i="1"/>
  <c r="S637" i="1"/>
  <c r="Y637" i="1"/>
  <c r="AD637" i="1"/>
  <c r="AI637" i="1"/>
  <c r="AO637" i="1"/>
  <c r="AT637" i="1"/>
  <c r="AY637" i="1"/>
  <c r="L638" i="1"/>
  <c r="Q638" i="1"/>
  <c r="V638" i="1"/>
  <c r="AB638" i="1"/>
  <c r="AG638" i="1"/>
  <c r="AL638" i="1"/>
  <c r="AR638" i="1"/>
  <c r="AW638" i="1"/>
  <c r="J654" i="1"/>
  <c r="J653" i="1"/>
  <c r="J656" i="1"/>
  <c r="J652" i="1"/>
  <c r="J487" i="1" s="1"/>
  <c r="J655" i="1"/>
  <c r="J651" i="1"/>
  <c r="N654" i="1"/>
  <c r="N653" i="1"/>
  <c r="N656" i="1"/>
  <c r="N652" i="1"/>
  <c r="N487" i="1" s="1"/>
  <c r="N655" i="1"/>
  <c r="N651" i="1"/>
  <c r="R654" i="1"/>
  <c r="R653" i="1"/>
  <c r="R656" i="1"/>
  <c r="R652" i="1"/>
  <c r="R487" i="1" s="1"/>
  <c r="R655" i="1"/>
  <c r="R651" i="1"/>
  <c r="V654" i="1"/>
  <c r="V653" i="1"/>
  <c r="V656" i="1"/>
  <c r="V652" i="1"/>
  <c r="V487" i="1" s="1"/>
  <c r="V655" i="1"/>
  <c r="V651" i="1"/>
  <c r="Z654" i="1"/>
  <c r="Z653" i="1"/>
  <c r="Z656" i="1"/>
  <c r="Z652" i="1"/>
  <c r="Z487" i="1" s="1"/>
  <c r="Z655" i="1"/>
  <c r="Z651" i="1"/>
  <c r="AD654" i="1"/>
  <c r="AD653" i="1"/>
  <c r="AD656" i="1"/>
  <c r="AD652" i="1"/>
  <c r="AD487" i="1" s="1"/>
  <c r="AD655" i="1"/>
  <c r="AD651" i="1"/>
  <c r="AH654" i="1"/>
  <c r="AH653" i="1"/>
  <c r="AH656" i="1"/>
  <c r="AH652" i="1"/>
  <c r="AH487" i="1" s="1"/>
  <c r="AH655" i="1"/>
  <c r="AH651" i="1"/>
  <c r="AL654" i="1"/>
  <c r="AL653" i="1"/>
  <c r="AL656" i="1"/>
  <c r="AL652" i="1"/>
  <c r="AL487" i="1" s="1"/>
  <c r="AL655" i="1"/>
  <c r="AL651" i="1"/>
  <c r="AP654" i="1"/>
  <c r="AP653" i="1"/>
  <c r="AP656" i="1"/>
  <c r="AP652" i="1"/>
  <c r="AP487" i="1" s="1"/>
  <c r="AP655" i="1"/>
  <c r="AP651" i="1"/>
  <c r="AT654" i="1"/>
  <c r="AT653" i="1"/>
  <c r="AT656" i="1"/>
  <c r="AT652" i="1"/>
  <c r="AT487" i="1" s="1"/>
  <c r="AT655" i="1"/>
  <c r="AT651" i="1"/>
  <c r="AX654" i="1"/>
  <c r="AX653" i="1"/>
  <c r="AX656" i="1"/>
  <c r="AX652" i="1"/>
  <c r="AX487" i="1" s="1"/>
  <c r="AX655" i="1"/>
  <c r="AX651" i="1"/>
  <c r="I621" i="1"/>
  <c r="M621" i="1"/>
  <c r="Q621" i="1"/>
  <c r="U621" i="1"/>
  <c r="Y621" i="1"/>
  <c r="AC621" i="1"/>
  <c r="AG621" i="1"/>
  <c r="AK621" i="1"/>
  <c r="AO621" i="1"/>
  <c r="AS621" i="1"/>
  <c r="AW621" i="1"/>
  <c r="J633" i="1"/>
  <c r="N633" i="1"/>
  <c r="R633" i="1"/>
  <c r="V633" i="1"/>
  <c r="Z633" i="1"/>
  <c r="AD633" i="1"/>
  <c r="AH633" i="1"/>
  <c r="AL633" i="1"/>
  <c r="AP633" i="1"/>
  <c r="AT633" i="1"/>
  <c r="AX633" i="1"/>
  <c r="I634" i="1"/>
  <c r="I486" i="1" s="1"/>
  <c r="M634" i="1"/>
  <c r="M486" i="1" s="1"/>
  <c r="Q634" i="1"/>
  <c r="Q486" i="1" s="1"/>
  <c r="U634" i="1"/>
  <c r="U486" i="1" s="1"/>
  <c r="Y634" i="1"/>
  <c r="Y486" i="1" s="1"/>
  <c r="AC634" i="1"/>
  <c r="AC486" i="1" s="1"/>
  <c r="AG634" i="1"/>
  <c r="AG486" i="1" s="1"/>
  <c r="AK634" i="1"/>
  <c r="AK486" i="1" s="1"/>
  <c r="AO634" i="1"/>
  <c r="AO486" i="1" s="1"/>
  <c r="AS634" i="1"/>
  <c r="AS486" i="1" s="1"/>
  <c r="AW634" i="1"/>
  <c r="AW486" i="1" s="1"/>
  <c r="H635" i="1"/>
  <c r="L635" i="1"/>
  <c r="P635" i="1"/>
  <c r="T635" i="1"/>
  <c r="X635" i="1"/>
  <c r="AB635" i="1"/>
  <c r="AF635" i="1"/>
  <c r="AJ635" i="1"/>
  <c r="AN635" i="1"/>
  <c r="AR635" i="1"/>
  <c r="AV635" i="1"/>
  <c r="G636" i="1"/>
  <c r="K636" i="1"/>
  <c r="O636" i="1"/>
  <c r="S636" i="1"/>
  <c r="W636" i="1"/>
  <c r="AA636" i="1"/>
  <c r="AE636" i="1"/>
  <c r="AI636" i="1"/>
  <c r="AM636" i="1"/>
  <c r="AQ636" i="1"/>
  <c r="AU636" i="1"/>
  <c r="AY636" i="1"/>
  <c r="J637" i="1"/>
  <c r="O637" i="1"/>
  <c r="U637" i="1"/>
  <c r="Z637" i="1"/>
  <c r="AE637" i="1"/>
  <c r="AK637" i="1"/>
  <c r="AP637" i="1"/>
  <c r="AU637" i="1"/>
  <c r="H638" i="1"/>
  <c r="M638" i="1"/>
  <c r="R638" i="1"/>
  <c r="X638" i="1"/>
  <c r="AC638" i="1"/>
  <c r="AH638" i="1"/>
  <c r="AN638" i="1"/>
  <c r="AS638" i="1"/>
  <c r="AX638" i="1"/>
  <c r="I618" i="1"/>
  <c r="M618" i="1"/>
  <c r="Q618" i="1"/>
  <c r="U618" i="1"/>
  <c r="Y618" i="1"/>
  <c r="AC618" i="1"/>
  <c r="AG618" i="1"/>
  <c r="AK618" i="1"/>
  <c r="AO618" i="1"/>
  <c r="AS618" i="1"/>
  <c r="AW618" i="1"/>
  <c r="I622" i="1"/>
  <c r="M622" i="1"/>
  <c r="Q622" i="1"/>
  <c r="U622" i="1"/>
  <c r="Y622" i="1"/>
  <c r="AC622" i="1"/>
  <c r="AG622" i="1"/>
  <c r="AK622" i="1"/>
  <c r="AO622" i="1"/>
  <c r="AS622" i="1"/>
  <c r="AW622" i="1"/>
  <c r="G633" i="1"/>
  <c r="K633" i="1"/>
  <c r="O633" i="1"/>
  <c r="S633" i="1"/>
  <c r="W633" i="1"/>
  <c r="AA633" i="1"/>
  <c r="AE633" i="1"/>
  <c r="AI633" i="1"/>
  <c r="AM633" i="1"/>
  <c r="AQ633" i="1"/>
  <c r="AU633" i="1"/>
  <c r="AY633" i="1"/>
  <c r="J634" i="1"/>
  <c r="J486" i="1" s="1"/>
  <c r="N634" i="1"/>
  <c r="N486" i="1" s="1"/>
  <c r="R634" i="1"/>
  <c r="R486" i="1" s="1"/>
  <c r="V634" i="1"/>
  <c r="V486" i="1" s="1"/>
  <c r="Z634" i="1"/>
  <c r="Z486" i="1" s="1"/>
  <c r="AD634" i="1"/>
  <c r="AD486" i="1" s="1"/>
  <c r="AH634" i="1"/>
  <c r="AH486" i="1" s="1"/>
  <c r="AL634" i="1"/>
  <c r="AL486" i="1" s="1"/>
  <c r="AP634" i="1"/>
  <c r="AP486" i="1" s="1"/>
  <c r="AT634" i="1"/>
  <c r="AT486" i="1" s="1"/>
  <c r="AX634" i="1"/>
  <c r="AX486" i="1" s="1"/>
  <c r="I635" i="1"/>
  <c r="M635" i="1"/>
  <c r="Q635" i="1"/>
  <c r="U635" i="1"/>
  <c r="Y635" i="1"/>
  <c r="AC635" i="1"/>
  <c r="AG635" i="1"/>
  <c r="AK635" i="1"/>
  <c r="AO635" i="1"/>
  <c r="AS635" i="1"/>
  <c r="AW635" i="1"/>
  <c r="H636" i="1"/>
  <c r="L636" i="1"/>
  <c r="P636" i="1"/>
  <c r="T636" i="1"/>
  <c r="X636" i="1"/>
  <c r="AB636" i="1"/>
  <c r="AF636" i="1"/>
  <c r="AJ636" i="1"/>
  <c r="AN636" i="1"/>
  <c r="AR636" i="1"/>
  <c r="AV636" i="1"/>
  <c r="G637" i="1"/>
  <c r="K637" i="1"/>
  <c r="Q637" i="1"/>
  <c r="V637" i="1"/>
  <c r="AA637" i="1"/>
  <c r="AG637" i="1"/>
  <c r="AL637" i="1"/>
  <c r="AQ637" i="1"/>
  <c r="AW637" i="1"/>
  <c r="I638" i="1"/>
  <c r="N638" i="1"/>
  <c r="T638" i="1"/>
  <c r="Y638" i="1"/>
  <c r="AD638" i="1"/>
  <c r="AJ638" i="1"/>
  <c r="AO638" i="1"/>
  <c r="AT638" i="1"/>
  <c r="H656" i="1"/>
  <c r="H652" i="1"/>
  <c r="H487" i="1" s="1"/>
  <c r="H655" i="1"/>
  <c r="H651" i="1"/>
  <c r="H654" i="1"/>
  <c r="H653" i="1"/>
  <c r="L656" i="1"/>
  <c r="L652" i="1"/>
  <c r="L487" i="1" s="1"/>
  <c r="L655" i="1"/>
  <c r="L651" i="1"/>
  <c r="L654" i="1"/>
  <c r="L653" i="1"/>
  <c r="P656" i="1"/>
  <c r="P652" i="1"/>
  <c r="P487" i="1" s="1"/>
  <c r="P655" i="1"/>
  <c r="P651" i="1"/>
  <c r="P654" i="1"/>
  <c r="P653" i="1"/>
  <c r="T656" i="1"/>
  <c r="T652" i="1"/>
  <c r="T487" i="1" s="1"/>
  <c r="T655" i="1"/>
  <c r="T651" i="1"/>
  <c r="T654" i="1"/>
  <c r="T653" i="1"/>
  <c r="X656" i="1"/>
  <c r="X652" i="1"/>
  <c r="X487" i="1" s="1"/>
  <c r="X655" i="1"/>
  <c r="X651" i="1"/>
  <c r="X654" i="1"/>
  <c r="X653" i="1"/>
  <c r="AB656" i="1"/>
  <c r="AB652" i="1"/>
  <c r="AB487" i="1" s="1"/>
  <c r="AB655" i="1"/>
  <c r="AB651" i="1"/>
  <c r="AB654" i="1"/>
  <c r="AB653" i="1"/>
  <c r="AF656" i="1"/>
  <c r="AF652" i="1"/>
  <c r="AF487" i="1" s="1"/>
  <c r="AF655" i="1"/>
  <c r="AF651" i="1"/>
  <c r="AF654" i="1"/>
  <c r="AF653" i="1"/>
  <c r="AJ656" i="1"/>
  <c r="AJ652" i="1"/>
  <c r="AJ487" i="1" s="1"/>
  <c r="AJ655" i="1"/>
  <c r="AJ651" i="1"/>
  <c r="AJ654" i="1"/>
  <c r="AJ653" i="1"/>
  <c r="AN656" i="1"/>
  <c r="AN652" i="1"/>
  <c r="AN487" i="1" s="1"/>
  <c r="AN655" i="1"/>
  <c r="AN651" i="1"/>
  <c r="AN654" i="1"/>
  <c r="AN653" i="1"/>
  <c r="AR656" i="1"/>
  <c r="AR652" i="1"/>
  <c r="AR487" i="1" s="1"/>
  <c r="AR655" i="1"/>
  <c r="AR651" i="1"/>
  <c r="AR654" i="1"/>
  <c r="AR653" i="1"/>
  <c r="AV656" i="1"/>
  <c r="AV652" i="1"/>
  <c r="AV487" i="1" s="1"/>
  <c r="AV655" i="1"/>
  <c r="AV651" i="1"/>
  <c r="AV654" i="1"/>
  <c r="AV653" i="1"/>
  <c r="I619" i="1"/>
  <c r="I485" i="1" s="1"/>
  <c r="M619" i="1"/>
  <c r="M485" i="1" s="1"/>
  <c r="Q619" i="1"/>
  <c r="Q485" i="1" s="1"/>
  <c r="U619" i="1"/>
  <c r="U485" i="1" s="1"/>
  <c r="Y619" i="1"/>
  <c r="Y485" i="1" s="1"/>
  <c r="AC619" i="1"/>
  <c r="AC485" i="1" s="1"/>
  <c r="AG619" i="1"/>
  <c r="AG485" i="1" s="1"/>
  <c r="AK619" i="1"/>
  <c r="AK485" i="1" s="1"/>
  <c r="AO619" i="1"/>
  <c r="AO485" i="1" s="1"/>
  <c r="AS619" i="1"/>
  <c r="AS485" i="1" s="1"/>
  <c r="AW619" i="1"/>
  <c r="AW485" i="1" s="1"/>
  <c r="H633" i="1"/>
  <c r="L633" i="1"/>
  <c r="P633" i="1"/>
  <c r="T633" i="1"/>
  <c r="X633" i="1"/>
  <c r="AB633" i="1"/>
  <c r="AF633" i="1"/>
  <c r="AJ633" i="1"/>
  <c r="AN633" i="1"/>
  <c r="AR633" i="1"/>
  <c r="AV633" i="1"/>
  <c r="G634" i="1"/>
  <c r="G486" i="1" s="1"/>
  <c r="K634" i="1"/>
  <c r="K486" i="1" s="1"/>
  <c r="O634" i="1"/>
  <c r="O486" i="1" s="1"/>
  <c r="S634" i="1"/>
  <c r="S486" i="1" s="1"/>
  <c r="W634" i="1"/>
  <c r="W486" i="1" s="1"/>
  <c r="AA634" i="1"/>
  <c r="AA486" i="1" s="1"/>
  <c r="AE634" i="1"/>
  <c r="AE486" i="1" s="1"/>
  <c r="AI634" i="1"/>
  <c r="AI486" i="1" s="1"/>
  <c r="AM634" i="1"/>
  <c r="AM486" i="1" s="1"/>
  <c r="AQ634" i="1"/>
  <c r="AQ486" i="1" s="1"/>
  <c r="AU634" i="1"/>
  <c r="AU486" i="1" s="1"/>
  <c r="AY634" i="1"/>
  <c r="AY486" i="1" s="1"/>
  <c r="J635" i="1"/>
  <c r="R635" i="1"/>
  <c r="Z635" i="1"/>
  <c r="AH635" i="1"/>
  <c r="AP635" i="1"/>
  <c r="AX635" i="1"/>
  <c r="M636" i="1"/>
  <c r="U636" i="1"/>
  <c r="AC636" i="1"/>
  <c r="AK636" i="1"/>
  <c r="AS636" i="1"/>
  <c r="W637" i="1"/>
  <c r="AM637" i="1"/>
  <c r="P638" i="1"/>
  <c r="AF638" i="1"/>
  <c r="AV638" i="1"/>
  <c r="I655" i="1"/>
  <c r="I651" i="1"/>
  <c r="I654" i="1"/>
  <c r="I653" i="1"/>
  <c r="I656" i="1"/>
  <c r="I652" i="1"/>
  <c r="I487" i="1" s="1"/>
  <c r="M655" i="1"/>
  <c r="M651" i="1"/>
  <c r="M654" i="1"/>
  <c r="M653" i="1"/>
  <c r="M656" i="1"/>
  <c r="M652" i="1"/>
  <c r="M487" i="1" s="1"/>
  <c r="Q655" i="1"/>
  <c r="Q651" i="1"/>
  <c r="Q654" i="1"/>
  <c r="Q653" i="1"/>
  <c r="Q656" i="1"/>
  <c r="Q652" i="1"/>
  <c r="Q487" i="1" s="1"/>
  <c r="U655" i="1"/>
  <c r="U651" i="1"/>
  <c r="U654" i="1"/>
  <c r="U653" i="1"/>
  <c r="U656" i="1"/>
  <c r="U652" i="1"/>
  <c r="U487" i="1" s="1"/>
  <c r="Y655" i="1"/>
  <c r="Y651" i="1"/>
  <c r="Y654" i="1"/>
  <c r="Y653" i="1"/>
  <c r="Y656" i="1"/>
  <c r="Y652" i="1"/>
  <c r="Y487" i="1" s="1"/>
  <c r="AC655" i="1"/>
  <c r="AC651" i="1"/>
  <c r="AC654" i="1"/>
  <c r="AC653" i="1"/>
  <c r="AC656" i="1"/>
  <c r="AC652" i="1"/>
  <c r="AC487" i="1" s="1"/>
  <c r="AG655" i="1"/>
  <c r="AG651" i="1"/>
  <c r="AG654" i="1"/>
  <c r="AG653" i="1"/>
  <c r="AG656" i="1"/>
  <c r="AG652" i="1"/>
  <c r="AG487" i="1" s="1"/>
  <c r="AK655" i="1"/>
  <c r="AK651" i="1"/>
  <c r="AK654" i="1"/>
  <c r="AK653" i="1"/>
  <c r="AK656" i="1"/>
  <c r="AK652" i="1"/>
  <c r="AK487" i="1" s="1"/>
  <c r="AO655" i="1"/>
  <c r="AO651" i="1"/>
  <c r="AO654" i="1"/>
  <c r="AO653" i="1"/>
  <c r="AO656" i="1"/>
  <c r="AO652" i="1"/>
  <c r="AO487" i="1" s="1"/>
  <c r="AS655" i="1"/>
  <c r="AS651" i="1"/>
  <c r="AS654" i="1"/>
  <c r="AS653" i="1"/>
  <c r="AS656" i="1"/>
  <c r="AS652" i="1"/>
  <c r="AS487" i="1" s="1"/>
  <c r="AW655" i="1"/>
  <c r="AW651" i="1"/>
  <c r="AW654" i="1"/>
  <c r="AW653" i="1"/>
  <c r="AW656" i="1"/>
  <c r="AW652" i="1"/>
  <c r="AW487" i="1" s="1"/>
  <c r="G654" i="1"/>
  <c r="K654" i="1"/>
  <c r="O654" i="1"/>
  <c r="S654" i="1"/>
  <c r="W654" i="1"/>
  <c r="AA654" i="1"/>
  <c r="AE654" i="1"/>
  <c r="AI654" i="1"/>
  <c r="AM654" i="1"/>
  <c r="AQ654" i="1"/>
  <c r="AU654" i="1"/>
  <c r="AY654" i="1"/>
  <c r="H670" i="1"/>
  <c r="L670" i="1"/>
  <c r="P670" i="1"/>
  <c r="T670" i="1"/>
  <c r="X670" i="1"/>
  <c r="AB670" i="1"/>
  <c r="AF670" i="1"/>
  <c r="AJ670" i="1"/>
  <c r="AN670" i="1"/>
  <c r="AR670" i="1"/>
  <c r="AV670" i="1"/>
  <c r="G671" i="1"/>
  <c r="G488" i="1" s="1"/>
  <c r="K671" i="1"/>
  <c r="K488" i="1" s="1"/>
  <c r="O671" i="1"/>
  <c r="O488" i="1" s="1"/>
  <c r="S671" i="1"/>
  <c r="S488" i="1" s="1"/>
  <c r="W671" i="1"/>
  <c r="W488" i="1" s="1"/>
  <c r="AA671" i="1"/>
  <c r="AA488" i="1" s="1"/>
  <c r="AE671" i="1"/>
  <c r="AE488" i="1" s="1"/>
  <c r="AI671" i="1"/>
  <c r="AI488" i="1" s="1"/>
  <c r="AM671" i="1"/>
  <c r="AM488" i="1" s="1"/>
  <c r="AQ671" i="1"/>
  <c r="AQ488" i="1" s="1"/>
  <c r="AU671" i="1"/>
  <c r="AU488" i="1" s="1"/>
  <c r="AY671" i="1"/>
  <c r="AY488" i="1" s="1"/>
  <c r="J672" i="1"/>
  <c r="N672" i="1"/>
  <c r="R672" i="1"/>
  <c r="V672" i="1"/>
  <c r="Z672" i="1"/>
  <c r="AD672" i="1"/>
  <c r="AH672" i="1"/>
  <c r="AL672" i="1"/>
  <c r="AP672" i="1"/>
  <c r="AT672" i="1"/>
  <c r="AX672" i="1"/>
  <c r="I673" i="1"/>
  <c r="M673" i="1"/>
  <c r="Q673" i="1"/>
  <c r="U673" i="1"/>
  <c r="Y673" i="1"/>
  <c r="AC673" i="1"/>
  <c r="AG673" i="1"/>
  <c r="AK673" i="1"/>
  <c r="AO673" i="1"/>
  <c r="AS673" i="1"/>
  <c r="AW673" i="1"/>
  <c r="H674" i="1"/>
  <c r="L674" i="1"/>
  <c r="P674" i="1"/>
  <c r="T674" i="1"/>
  <c r="X674" i="1"/>
  <c r="AB674" i="1"/>
  <c r="AF674" i="1"/>
  <c r="AJ674" i="1"/>
  <c r="AN674" i="1"/>
  <c r="AR674" i="1"/>
  <c r="AV674" i="1"/>
  <c r="G675" i="1"/>
  <c r="K675" i="1"/>
  <c r="O675" i="1"/>
  <c r="S675" i="1"/>
  <c r="W675" i="1"/>
  <c r="AA675" i="1"/>
  <c r="AE675" i="1"/>
  <c r="AI675" i="1"/>
  <c r="AM675" i="1"/>
  <c r="AQ675" i="1"/>
  <c r="AU675" i="1"/>
  <c r="AY675" i="1"/>
  <c r="G688" i="1"/>
  <c r="G684" i="1"/>
  <c r="G489" i="1" s="1"/>
  <c r="G687" i="1"/>
  <c r="G683" i="1"/>
  <c r="G686" i="1"/>
  <c r="K688" i="1"/>
  <c r="K684" i="1"/>
  <c r="K489" i="1" s="1"/>
  <c r="B489" i="1" s="1"/>
  <c r="K687" i="1"/>
  <c r="K683" i="1"/>
  <c r="K686" i="1"/>
  <c r="O688" i="1"/>
  <c r="O684" i="1"/>
  <c r="O489" i="1" s="1"/>
  <c r="O687" i="1"/>
  <c r="O683" i="1"/>
  <c r="O686" i="1"/>
  <c r="S688" i="1"/>
  <c r="S684" i="1"/>
  <c r="S489" i="1" s="1"/>
  <c r="S687" i="1"/>
  <c r="S683" i="1"/>
  <c r="S686" i="1"/>
  <c r="W688" i="1"/>
  <c r="W684" i="1"/>
  <c r="W489" i="1" s="1"/>
  <c r="W687" i="1"/>
  <c r="W683" i="1"/>
  <c r="W686" i="1"/>
  <c r="AA688" i="1"/>
  <c r="AA684" i="1"/>
  <c r="AA489" i="1" s="1"/>
  <c r="AA687" i="1"/>
  <c r="AA683" i="1"/>
  <c r="AA686" i="1"/>
  <c r="AE688" i="1"/>
  <c r="AE684" i="1"/>
  <c r="AE489" i="1" s="1"/>
  <c r="AE687" i="1"/>
  <c r="AE683" i="1"/>
  <c r="AE686" i="1"/>
  <c r="AI688" i="1"/>
  <c r="AI684" i="1"/>
  <c r="AI489" i="1" s="1"/>
  <c r="AI687" i="1"/>
  <c r="AI683" i="1"/>
  <c r="AI686" i="1"/>
  <c r="AM688" i="1"/>
  <c r="AM684" i="1"/>
  <c r="AM489" i="1" s="1"/>
  <c r="AM687" i="1"/>
  <c r="AM683" i="1"/>
  <c r="AM686" i="1"/>
  <c r="AQ688" i="1"/>
  <c r="AQ684" i="1"/>
  <c r="AQ489" i="1" s="1"/>
  <c r="AQ687" i="1"/>
  <c r="AQ683" i="1"/>
  <c r="AQ686" i="1"/>
  <c r="AU688" i="1"/>
  <c r="AU684" i="1"/>
  <c r="AU489" i="1" s="1"/>
  <c r="AU687" i="1"/>
  <c r="AU683" i="1"/>
  <c r="AU686" i="1"/>
  <c r="AY688" i="1"/>
  <c r="AY684" i="1"/>
  <c r="AY489" i="1" s="1"/>
  <c r="AY687" i="1"/>
  <c r="AY683" i="1"/>
  <c r="AY686" i="1"/>
  <c r="K685" i="1"/>
  <c r="AA685" i="1"/>
  <c r="AQ685" i="1"/>
  <c r="G651" i="1"/>
  <c r="K651" i="1"/>
  <c r="O651" i="1"/>
  <c r="S651" i="1"/>
  <c r="W651" i="1"/>
  <c r="AA651" i="1"/>
  <c r="AE651" i="1"/>
  <c r="AI651" i="1"/>
  <c r="AM651" i="1"/>
  <c r="AQ651" i="1"/>
  <c r="AU651" i="1"/>
  <c r="AY651" i="1"/>
  <c r="G655" i="1"/>
  <c r="K655" i="1"/>
  <c r="O655" i="1"/>
  <c r="S655" i="1"/>
  <c r="W655" i="1"/>
  <c r="AA655" i="1"/>
  <c r="AE655" i="1"/>
  <c r="AI655" i="1"/>
  <c r="AM655" i="1"/>
  <c r="AQ655" i="1"/>
  <c r="AU655" i="1"/>
  <c r="AY655" i="1"/>
  <c r="I670" i="1"/>
  <c r="M670" i="1"/>
  <c r="Q670" i="1"/>
  <c r="U670" i="1"/>
  <c r="Y670" i="1"/>
  <c r="AC670" i="1"/>
  <c r="AG670" i="1"/>
  <c r="AK670" i="1"/>
  <c r="AO670" i="1"/>
  <c r="AS670" i="1"/>
  <c r="AW670" i="1"/>
  <c r="H671" i="1"/>
  <c r="H488" i="1" s="1"/>
  <c r="L671" i="1"/>
  <c r="L488" i="1" s="1"/>
  <c r="P671" i="1"/>
  <c r="P488" i="1" s="1"/>
  <c r="T671" i="1"/>
  <c r="T488" i="1" s="1"/>
  <c r="X671" i="1"/>
  <c r="X488" i="1" s="1"/>
  <c r="AB671" i="1"/>
  <c r="AB488" i="1" s="1"/>
  <c r="AF671" i="1"/>
  <c r="AF488" i="1" s="1"/>
  <c r="AJ671" i="1"/>
  <c r="AJ488" i="1" s="1"/>
  <c r="AN671" i="1"/>
  <c r="AN488" i="1" s="1"/>
  <c r="AR671" i="1"/>
  <c r="AR488" i="1" s="1"/>
  <c r="AV671" i="1"/>
  <c r="AV488" i="1" s="1"/>
  <c r="G672" i="1"/>
  <c r="K672" i="1"/>
  <c r="O672" i="1"/>
  <c r="S672" i="1"/>
  <c r="W672" i="1"/>
  <c r="AA672" i="1"/>
  <c r="AE672" i="1"/>
  <c r="AI672" i="1"/>
  <c r="AM672" i="1"/>
  <c r="AQ672" i="1"/>
  <c r="AU672" i="1"/>
  <c r="AY672" i="1"/>
  <c r="J673" i="1"/>
  <c r="N673" i="1"/>
  <c r="R673" i="1"/>
  <c r="V673" i="1"/>
  <c r="Z673" i="1"/>
  <c r="AD673" i="1"/>
  <c r="AH673" i="1"/>
  <c r="AL673" i="1"/>
  <c r="AP673" i="1"/>
  <c r="AT673" i="1"/>
  <c r="AX673" i="1"/>
  <c r="I674" i="1"/>
  <c r="M674" i="1"/>
  <c r="Q674" i="1"/>
  <c r="U674" i="1"/>
  <c r="Y674" i="1"/>
  <c r="AC674" i="1"/>
  <c r="AG674" i="1"/>
  <c r="AK674" i="1"/>
  <c r="AO674" i="1"/>
  <c r="AS674" i="1"/>
  <c r="AW674" i="1"/>
  <c r="H675" i="1"/>
  <c r="L675" i="1"/>
  <c r="P675" i="1"/>
  <c r="T675" i="1"/>
  <c r="X675" i="1"/>
  <c r="AB675" i="1"/>
  <c r="AF675" i="1"/>
  <c r="AJ675" i="1"/>
  <c r="AN675" i="1"/>
  <c r="AR675" i="1"/>
  <c r="AV675" i="1"/>
  <c r="H688" i="1"/>
  <c r="H687" i="1"/>
  <c r="H683" i="1"/>
  <c r="H686" i="1"/>
  <c r="H685" i="1"/>
  <c r="L688" i="1"/>
  <c r="L687" i="1"/>
  <c r="L683" i="1"/>
  <c r="L686" i="1"/>
  <c r="L685" i="1"/>
  <c r="P688" i="1"/>
  <c r="P687" i="1"/>
  <c r="P683" i="1"/>
  <c r="P686" i="1"/>
  <c r="P685" i="1"/>
  <c r="T688" i="1"/>
  <c r="T687" i="1"/>
  <c r="T683" i="1"/>
  <c r="T686" i="1"/>
  <c r="T685" i="1"/>
  <c r="X688" i="1"/>
  <c r="X687" i="1"/>
  <c r="X683" i="1"/>
  <c r="X686" i="1"/>
  <c r="X685" i="1"/>
  <c r="AB688" i="1"/>
  <c r="AB687" i="1"/>
  <c r="AB683" i="1"/>
  <c r="AB686" i="1"/>
  <c r="AB685" i="1"/>
  <c r="AF688" i="1"/>
  <c r="AF687" i="1"/>
  <c r="AF683" i="1"/>
  <c r="AF686" i="1"/>
  <c r="AF685" i="1"/>
  <c r="AJ688" i="1"/>
  <c r="AJ687" i="1"/>
  <c r="AJ683" i="1"/>
  <c r="AJ686" i="1"/>
  <c r="AJ685" i="1"/>
  <c r="AN688" i="1"/>
  <c r="AN687" i="1"/>
  <c r="AN683" i="1"/>
  <c r="AN686" i="1"/>
  <c r="AN685" i="1"/>
  <c r="AR688" i="1"/>
  <c r="AR687" i="1"/>
  <c r="AR683" i="1"/>
  <c r="AR686" i="1"/>
  <c r="AR685" i="1"/>
  <c r="AV688" i="1"/>
  <c r="AV687" i="1"/>
  <c r="AV683" i="1"/>
  <c r="AV686" i="1"/>
  <c r="AV685" i="1"/>
  <c r="L684" i="1"/>
  <c r="L489" i="1" s="1"/>
  <c r="AB684" i="1"/>
  <c r="AB489" i="1" s="1"/>
  <c r="AR684" i="1"/>
  <c r="AR489" i="1" s="1"/>
  <c r="O685" i="1"/>
  <c r="AE685" i="1"/>
  <c r="AU685" i="1"/>
  <c r="G652" i="1"/>
  <c r="G487" i="1" s="1"/>
  <c r="K652" i="1"/>
  <c r="K487" i="1" s="1"/>
  <c r="O652" i="1"/>
  <c r="O487" i="1" s="1"/>
  <c r="S652" i="1"/>
  <c r="S487" i="1" s="1"/>
  <c r="W652" i="1"/>
  <c r="W487" i="1" s="1"/>
  <c r="AA652" i="1"/>
  <c r="AA487" i="1" s="1"/>
  <c r="AE652" i="1"/>
  <c r="AE487" i="1" s="1"/>
  <c r="AI652" i="1"/>
  <c r="AI487" i="1" s="1"/>
  <c r="AM652" i="1"/>
  <c r="AM487" i="1" s="1"/>
  <c r="AQ652" i="1"/>
  <c r="AQ487" i="1" s="1"/>
  <c r="AU652" i="1"/>
  <c r="AU487" i="1" s="1"/>
  <c r="AY652" i="1"/>
  <c r="AY487" i="1" s="1"/>
  <c r="G656" i="1"/>
  <c r="K656" i="1"/>
  <c r="O656" i="1"/>
  <c r="S656" i="1"/>
  <c r="W656" i="1"/>
  <c r="AA656" i="1"/>
  <c r="AE656" i="1"/>
  <c r="AI656" i="1"/>
  <c r="AM656" i="1"/>
  <c r="AQ656" i="1"/>
  <c r="AU656" i="1"/>
  <c r="AY656" i="1"/>
  <c r="J670" i="1"/>
  <c r="N670" i="1"/>
  <c r="R670" i="1"/>
  <c r="V670" i="1"/>
  <c r="Z670" i="1"/>
  <c r="AD670" i="1"/>
  <c r="AH670" i="1"/>
  <c r="AL670" i="1"/>
  <c r="AP670" i="1"/>
  <c r="AT670" i="1"/>
  <c r="AX670" i="1"/>
  <c r="I671" i="1"/>
  <c r="I488" i="1" s="1"/>
  <c r="M671" i="1"/>
  <c r="M488" i="1" s="1"/>
  <c r="Q671" i="1"/>
  <c r="Q488" i="1" s="1"/>
  <c r="U671" i="1"/>
  <c r="U488" i="1" s="1"/>
  <c r="Y671" i="1"/>
  <c r="Y488" i="1" s="1"/>
  <c r="AC671" i="1"/>
  <c r="AC488" i="1" s="1"/>
  <c r="AG671" i="1"/>
  <c r="AG488" i="1" s="1"/>
  <c r="AK671" i="1"/>
  <c r="AK488" i="1" s="1"/>
  <c r="AO671" i="1"/>
  <c r="AO488" i="1" s="1"/>
  <c r="AS671" i="1"/>
  <c r="AS488" i="1" s="1"/>
  <c r="AW671" i="1"/>
  <c r="AW488" i="1" s="1"/>
  <c r="H672" i="1"/>
  <c r="L672" i="1"/>
  <c r="P672" i="1"/>
  <c r="T672" i="1"/>
  <c r="X672" i="1"/>
  <c r="AB672" i="1"/>
  <c r="AF672" i="1"/>
  <c r="AJ672" i="1"/>
  <c r="AN672" i="1"/>
  <c r="AR672" i="1"/>
  <c r="AV672" i="1"/>
  <c r="G673" i="1"/>
  <c r="K673" i="1"/>
  <c r="O673" i="1"/>
  <c r="S673" i="1"/>
  <c r="W673" i="1"/>
  <c r="AA673" i="1"/>
  <c r="AE673" i="1"/>
  <c r="AI673" i="1"/>
  <c r="AM673" i="1"/>
  <c r="AQ673" i="1"/>
  <c r="AU673" i="1"/>
  <c r="AY673" i="1"/>
  <c r="J674" i="1"/>
  <c r="N674" i="1"/>
  <c r="R674" i="1"/>
  <c r="V674" i="1"/>
  <c r="Z674" i="1"/>
  <c r="AD674" i="1"/>
  <c r="AH674" i="1"/>
  <c r="AL674" i="1"/>
  <c r="AP674" i="1"/>
  <c r="AT674" i="1"/>
  <c r="AX674" i="1"/>
  <c r="I675" i="1"/>
  <c r="M675" i="1"/>
  <c r="Q675" i="1"/>
  <c r="U675" i="1"/>
  <c r="Y675" i="1"/>
  <c r="AC675" i="1"/>
  <c r="AG675" i="1"/>
  <c r="AK675" i="1"/>
  <c r="AO675" i="1"/>
  <c r="AS675" i="1"/>
  <c r="AW675" i="1"/>
  <c r="I687" i="1"/>
  <c r="I686" i="1"/>
  <c r="I685" i="1"/>
  <c r="I688" i="1"/>
  <c r="I684" i="1"/>
  <c r="I489" i="1" s="1"/>
  <c r="M687" i="1"/>
  <c r="M686" i="1"/>
  <c r="M685" i="1"/>
  <c r="M688" i="1"/>
  <c r="M684" i="1"/>
  <c r="M489" i="1" s="1"/>
  <c r="Q687" i="1"/>
  <c r="Q686" i="1"/>
  <c r="Q685" i="1"/>
  <c r="Q688" i="1"/>
  <c r="Q684" i="1"/>
  <c r="Q489" i="1" s="1"/>
  <c r="U687" i="1"/>
  <c r="U686" i="1"/>
  <c r="U685" i="1"/>
  <c r="U688" i="1"/>
  <c r="U684" i="1"/>
  <c r="U489" i="1" s="1"/>
  <c r="Y687" i="1"/>
  <c r="Y686" i="1"/>
  <c r="Y685" i="1"/>
  <c r="Y688" i="1"/>
  <c r="Y684" i="1"/>
  <c r="Y489" i="1" s="1"/>
  <c r="AC687" i="1"/>
  <c r="AC686" i="1"/>
  <c r="AC685" i="1"/>
  <c r="AC688" i="1"/>
  <c r="AC684" i="1"/>
  <c r="AC489" i="1" s="1"/>
  <c r="AG687" i="1"/>
  <c r="AG686" i="1"/>
  <c r="AG685" i="1"/>
  <c r="AG688" i="1"/>
  <c r="AG684" i="1"/>
  <c r="AG489" i="1" s="1"/>
  <c r="AK687" i="1"/>
  <c r="AK686" i="1"/>
  <c r="AK685" i="1"/>
  <c r="AK688" i="1"/>
  <c r="AK684" i="1"/>
  <c r="AK489" i="1" s="1"/>
  <c r="AO687" i="1"/>
  <c r="AO686" i="1"/>
  <c r="AO685" i="1"/>
  <c r="AO688" i="1"/>
  <c r="AO684" i="1"/>
  <c r="AO489" i="1" s="1"/>
  <c r="AS687" i="1"/>
  <c r="AS686" i="1"/>
  <c r="AS685" i="1"/>
  <c r="AS688" i="1"/>
  <c r="AS684" i="1"/>
  <c r="AS489" i="1" s="1"/>
  <c r="AW687" i="1"/>
  <c r="AW686" i="1"/>
  <c r="AW685" i="1"/>
  <c r="AW688" i="1"/>
  <c r="AW684" i="1"/>
  <c r="AW489" i="1" s="1"/>
  <c r="M683" i="1"/>
  <c r="AC683" i="1"/>
  <c r="AS683" i="1"/>
  <c r="P684" i="1"/>
  <c r="P489" i="1" s="1"/>
  <c r="AF684" i="1"/>
  <c r="AF489" i="1" s="1"/>
  <c r="AV684" i="1"/>
  <c r="AV489" i="1" s="1"/>
  <c r="S685" i="1"/>
  <c r="AI685" i="1"/>
  <c r="AY685" i="1"/>
  <c r="G670" i="1"/>
  <c r="K670" i="1"/>
  <c r="O670" i="1"/>
  <c r="S670" i="1"/>
  <c r="W670" i="1"/>
  <c r="AA670" i="1"/>
  <c r="AE670" i="1"/>
  <c r="AI670" i="1"/>
  <c r="AM670" i="1"/>
  <c r="AQ670" i="1"/>
  <c r="AU670" i="1"/>
  <c r="AY670" i="1"/>
  <c r="J671" i="1"/>
  <c r="J488" i="1" s="1"/>
  <c r="N671" i="1"/>
  <c r="N488" i="1" s="1"/>
  <c r="R671" i="1"/>
  <c r="R488" i="1" s="1"/>
  <c r="V671" i="1"/>
  <c r="V488" i="1" s="1"/>
  <c r="Z671" i="1"/>
  <c r="Z488" i="1" s="1"/>
  <c r="AD671" i="1"/>
  <c r="AD488" i="1" s="1"/>
  <c r="AH671" i="1"/>
  <c r="AH488" i="1" s="1"/>
  <c r="AL671" i="1"/>
  <c r="AL488" i="1" s="1"/>
  <c r="AP671" i="1"/>
  <c r="AP488" i="1" s="1"/>
  <c r="AT671" i="1"/>
  <c r="AT488" i="1" s="1"/>
  <c r="AX671" i="1"/>
  <c r="AX488" i="1" s="1"/>
  <c r="J685" i="1"/>
  <c r="J688" i="1"/>
  <c r="J684" i="1"/>
  <c r="J489" i="1" s="1"/>
  <c r="J687" i="1"/>
  <c r="J683" i="1"/>
  <c r="N685" i="1"/>
  <c r="N688" i="1"/>
  <c r="N684" i="1"/>
  <c r="N489" i="1" s="1"/>
  <c r="N687" i="1"/>
  <c r="N683" i="1"/>
  <c r="R685" i="1"/>
  <c r="R688" i="1"/>
  <c r="R684" i="1"/>
  <c r="R489" i="1" s="1"/>
  <c r="R687" i="1"/>
  <c r="R683" i="1"/>
  <c r="V686" i="1"/>
  <c r="V685" i="1"/>
  <c r="V688" i="1"/>
  <c r="V684" i="1"/>
  <c r="V489" i="1" s="1"/>
  <c r="V687" i="1"/>
  <c r="V683" i="1"/>
  <c r="Z686" i="1"/>
  <c r="Z685" i="1"/>
  <c r="Z688" i="1"/>
  <c r="Z684" i="1"/>
  <c r="Z489" i="1" s="1"/>
  <c r="Z687" i="1"/>
  <c r="Z683" i="1"/>
  <c r="AD686" i="1"/>
  <c r="AD685" i="1"/>
  <c r="AD688" i="1"/>
  <c r="AD684" i="1"/>
  <c r="AD489" i="1" s="1"/>
  <c r="AD687" i="1"/>
  <c r="AD683" i="1"/>
  <c r="AH686" i="1"/>
  <c r="AH685" i="1"/>
  <c r="AH688" i="1"/>
  <c r="AH684" i="1"/>
  <c r="AH489" i="1" s="1"/>
  <c r="AH687" i="1"/>
  <c r="AH683" i="1"/>
  <c r="AL686" i="1"/>
  <c r="AL685" i="1"/>
  <c r="AL688" i="1"/>
  <c r="AL684" i="1"/>
  <c r="AL489" i="1" s="1"/>
  <c r="AL687" i="1"/>
  <c r="AL683" i="1"/>
  <c r="AP686" i="1"/>
  <c r="AP685" i="1"/>
  <c r="AP688" i="1"/>
  <c r="AP684" i="1"/>
  <c r="AP489" i="1" s="1"/>
  <c r="AP687" i="1"/>
  <c r="AP683" i="1"/>
  <c r="AT686" i="1"/>
  <c r="AT685" i="1"/>
  <c r="AT688" i="1"/>
  <c r="AT684" i="1"/>
  <c r="AT489" i="1" s="1"/>
  <c r="AT687" i="1"/>
  <c r="AT683" i="1"/>
  <c r="AX686" i="1"/>
  <c r="AX685" i="1"/>
  <c r="AX688" i="1"/>
  <c r="AX684" i="1"/>
  <c r="AX489" i="1" s="1"/>
  <c r="AX687" i="1"/>
  <c r="AX683" i="1"/>
  <c r="Q683" i="1"/>
  <c r="AG683" i="1"/>
  <c r="AW683" i="1"/>
  <c r="T684" i="1"/>
  <c r="T489" i="1" s="1"/>
  <c r="AJ684" i="1"/>
  <c r="AJ489" i="1" s="1"/>
  <c r="G685" i="1"/>
  <c r="W685" i="1"/>
  <c r="AM685" i="1"/>
  <c r="J686" i="1"/>
  <c r="H694" i="1"/>
  <c r="L694" i="1"/>
  <c r="P694" i="1"/>
  <c r="T694" i="1"/>
  <c r="X694" i="1"/>
  <c r="AB694" i="1"/>
  <c r="AF694" i="1"/>
  <c r="AJ694" i="1"/>
  <c r="AN694" i="1"/>
  <c r="AR694" i="1"/>
  <c r="AV694" i="1"/>
  <c r="G695" i="1"/>
  <c r="G490" i="1" s="1"/>
  <c r="K695" i="1"/>
  <c r="K490" i="1" s="1"/>
  <c r="O695" i="1"/>
  <c r="O490" i="1" s="1"/>
  <c r="S695" i="1"/>
  <c r="S490" i="1" s="1"/>
  <c r="W695" i="1"/>
  <c r="W490" i="1" s="1"/>
  <c r="AA695" i="1"/>
  <c r="AA490" i="1" s="1"/>
  <c r="AE695" i="1"/>
  <c r="AE490" i="1" s="1"/>
  <c r="AI695" i="1"/>
  <c r="AI490" i="1" s="1"/>
  <c r="AM695" i="1"/>
  <c r="AM490" i="1" s="1"/>
  <c r="AQ695" i="1"/>
  <c r="AQ490" i="1" s="1"/>
  <c r="AU695" i="1"/>
  <c r="AU490" i="1" s="1"/>
  <c r="AY695" i="1"/>
  <c r="AY490" i="1" s="1"/>
  <c r="J696" i="1"/>
  <c r="N696" i="1"/>
  <c r="R696" i="1"/>
  <c r="V696" i="1"/>
  <c r="Z696" i="1"/>
  <c r="AD696" i="1"/>
  <c r="AH696" i="1"/>
  <c r="AL696" i="1"/>
  <c r="AP696" i="1"/>
  <c r="AT696" i="1"/>
  <c r="AX696" i="1"/>
  <c r="I697" i="1"/>
  <c r="M697" i="1"/>
  <c r="Q697" i="1"/>
  <c r="U697" i="1"/>
  <c r="Y697" i="1"/>
  <c r="AC697" i="1"/>
  <c r="AG697" i="1"/>
  <c r="AK697" i="1"/>
  <c r="AO697" i="1"/>
  <c r="AS697" i="1"/>
  <c r="AW697" i="1"/>
  <c r="H698" i="1"/>
  <c r="L698" i="1"/>
  <c r="P698" i="1"/>
  <c r="T698" i="1"/>
  <c r="Y698" i="1"/>
  <c r="AD698" i="1"/>
  <c r="AI698" i="1"/>
  <c r="AO698" i="1"/>
  <c r="AT698" i="1"/>
  <c r="AY698" i="1"/>
  <c r="M699" i="1"/>
  <c r="U699" i="1"/>
  <c r="AC699" i="1"/>
  <c r="AK699" i="1"/>
  <c r="AS699" i="1"/>
  <c r="I713" i="1"/>
  <c r="I715" i="1"/>
  <c r="I712" i="1"/>
  <c r="I711" i="1"/>
  <c r="I491" i="1" s="1"/>
  <c r="I714" i="1"/>
  <c r="I710" i="1"/>
  <c r="M713" i="1"/>
  <c r="M712" i="1"/>
  <c r="M715" i="1"/>
  <c r="M711" i="1"/>
  <c r="M491" i="1" s="1"/>
  <c r="M714" i="1"/>
  <c r="M710" i="1"/>
  <c r="Q713" i="1"/>
  <c r="Q712" i="1"/>
  <c r="Q711" i="1"/>
  <c r="Q491" i="1" s="1"/>
  <c r="Q715" i="1"/>
  <c r="Q714" i="1"/>
  <c r="Q710" i="1"/>
  <c r="U715" i="1"/>
  <c r="U713" i="1"/>
  <c r="U712" i="1"/>
  <c r="U711" i="1"/>
  <c r="U491" i="1" s="1"/>
  <c r="U714" i="1"/>
  <c r="U710" i="1"/>
  <c r="Y713" i="1"/>
  <c r="Y715" i="1"/>
  <c r="Y712" i="1"/>
  <c r="Y711" i="1"/>
  <c r="Y491" i="1" s="1"/>
  <c r="Y714" i="1"/>
  <c r="Y710" i="1"/>
  <c r="AC713" i="1"/>
  <c r="AC712" i="1"/>
  <c r="AC715" i="1"/>
  <c r="AC711" i="1"/>
  <c r="AC491" i="1" s="1"/>
  <c r="AC714" i="1"/>
  <c r="AC710" i="1"/>
  <c r="AG713" i="1"/>
  <c r="AG712" i="1"/>
  <c r="AG711" i="1"/>
  <c r="AG491" i="1" s="1"/>
  <c r="AG715" i="1"/>
  <c r="AG714" i="1"/>
  <c r="AG710" i="1"/>
  <c r="AK715" i="1"/>
  <c r="AK713" i="1"/>
  <c r="AK712" i="1"/>
  <c r="AK711" i="1"/>
  <c r="AK491" i="1" s="1"/>
  <c r="AK714" i="1"/>
  <c r="AK710" i="1"/>
  <c r="AO713" i="1"/>
  <c r="AO715" i="1"/>
  <c r="AO712" i="1"/>
  <c r="AO711" i="1"/>
  <c r="AO491" i="1" s="1"/>
  <c r="AO714" i="1"/>
  <c r="AO710" i="1"/>
  <c r="AS714" i="1"/>
  <c r="AS713" i="1"/>
  <c r="AS712" i="1"/>
  <c r="AS715" i="1"/>
  <c r="AS711" i="1"/>
  <c r="AS491" i="1" s="1"/>
  <c r="AS710" i="1"/>
  <c r="AW714" i="1"/>
  <c r="AW713" i="1"/>
  <c r="AW712" i="1"/>
  <c r="AW711" i="1"/>
  <c r="AW491" i="1" s="1"/>
  <c r="AW715" i="1"/>
  <c r="AW710" i="1"/>
  <c r="I694" i="1"/>
  <c r="M694" i="1"/>
  <c r="Q694" i="1"/>
  <c r="U694" i="1"/>
  <c r="Y694" i="1"/>
  <c r="AC694" i="1"/>
  <c r="AG694" i="1"/>
  <c r="AK694" i="1"/>
  <c r="AO694" i="1"/>
  <c r="AS694" i="1"/>
  <c r="AW694" i="1"/>
  <c r="H695" i="1"/>
  <c r="H490" i="1" s="1"/>
  <c r="L695" i="1"/>
  <c r="L490" i="1" s="1"/>
  <c r="P695" i="1"/>
  <c r="P490" i="1" s="1"/>
  <c r="T695" i="1"/>
  <c r="T490" i="1" s="1"/>
  <c r="X695" i="1"/>
  <c r="X490" i="1" s="1"/>
  <c r="AB695" i="1"/>
  <c r="AB490" i="1" s="1"/>
  <c r="AF695" i="1"/>
  <c r="AF490" i="1" s="1"/>
  <c r="AJ695" i="1"/>
  <c r="AJ490" i="1" s="1"/>
  <c r="AN695" i="1"/>
  <c r="AN490" i="1" s="1"/>
  <c r="AR695" i="1"/>
  <c r="AR490" i="1" s="1"/>
  <c r="AV695" i="1"/>
  <c r="AV490" i="1" s="1"/>
  <c r="G696" i="1"/>
  <c r="K696" i="1"/>
  <c r="O696" i="1"/>
  <c r="S696" i="1"/>
  <c r="W696" i="1"/>
  <c r="AA696" i="1"/>
  <c r="AE696" i="1"/>
  <c r="AI696" i="1"/>
  <c r="AM696" i="1"/>
  <c r="AQ696" i="1"/>
  <c r="AU696" i="1"/>
  <c r="AY696" i="1"/>
  <c r="J697" i="1"/>
  <c r="N697" i="1"/>
  <c r="R697" i="1"/>
  <c r="V697" i="1"/>
  <c r="Z697" i="1"/>
  <c r="AD697" i="1"/>
  <c r="AH697" i="1"/>
  <c r="AL697" i="1"/>
  <c r="AP697" i="1"/>
  <c r="AT697" i="1"/>
  <c r="AX697" i="1"/>
  <c r="I698" i="1"/>
  <c r="M698" i="1"/>
  <c r="Q698" i="1"/>
  <c r="U698" i="1"/>
  <c r="Z698" i="1"/>
  <c r="AE698" i="1"/>
  <c r="AK698" i="1"/>
  <c r="AP698" i="1"/>
  <c r="AU698" i="1"/>
  <c r="H699" i="1"/>
  <c r="P699" i="1"/>
  <c r="X699" i="1"/>
  <c r="AF699" i="1"/>
  <c r="AN699" i="1"/>
  <c r="AV699" i="1"/>
  <c r="J694" i="1"/>
  <c r="N694" i="1"/>
  <c r="R694" i="1"/>
  <c r="V694" i="1"/>
  <c r="Z694" i="1"/>
  <c r="AD694" i="1"/>
  <c r="AH694" i="1"/>
  <c r="AL694" i="1"/>
  <c r="AP694" i="1"/>
  <c r="AT694" i="1"/>
  <c r="AX694" i="1"/>
  <c r="I695" i="1"/>
  <c r="I490" i="1" s="1"/>
  <c r="M695" i="1"/>
  <c r="M490" i="1" s="1"/>
  <c r="Q695" i="1"/>
  <c r="Q490" i="1" s="1"/>
  <c r="U695" i="1"/>
  <c r="U490" i="1" s="1"/>
  <c r="Y695" i="1"/>
  <c r="Y490" i="1" s="1"/>
  <c r="AC695" i="1"/>
  <c r="AC490" i="1" s="1"/>
  <c r="AG695" i="1"/>
  <c r="AG490" i="1" s="1"/>
  <c r="AK695" i="1"/>
  <c r="AK490" i="1" s="1"/>
  <c r="AO695" i="1"/>
  <c r="AO490" i="1" s="1"/>
  <c r="AS695" i="1"/>
  <c r="AS490" i="1" s="1"/>
  <c r="AW695" i="1"/>
  <c r="AW490" i="1" s="1"/>
  <c r="H696" i="1"/>
  <c r="L696" i="1"/>
  <c r="P696" i="1"/>
  <c r="T696" i="1"/>
  <c r="X696" i="1"/>
  <c r="AB696" i="1"/>
  <c r="AF696" i="1"/>
  <c r="AJ696" i="1"/>
  <c r="AN696" i="1"/>
  <c r="AR696" i="1"/>
  <c r="AV696" i="1"/>
  <c r="G697" i="1"/>
  <c r="K697" i="1"/>
  <c r="O697" i="1"/>
  <c r="S697" i="1"/>
  <c r="W697" i="1"/>
  <c r="AA697" i="1"/>
  <c r="AE697" i="1"/>
  <c r="AI697" i="1"/>
  <c r="AM697" i="1"/>
  <c r="AQ697" i="1"/>
  <c r="AU697" i="1"/>
  <c r="AY697" i="1"/>
  <c r="J698" i="1"/>
  <c r="N698" i="1"/>
  <c r="R698" i="1"/>
  <c r="V698" i="1"/>
  <c r="AA698" i="1"/>
  <c r="AG698" i="1"/>
  <c r="AL698" i="1"/>
  <c r="AQ698" i="1"/>
  <c r="AW698" i="1"/>
  <c r="I699" i="1"/>
  <c r="Q699" i="1"/>
  <c r="Y699" i="1"/>
  <c r="AG699" i="1"/>
  <c r="AO699" i="1"/>
  <c r="AW699" i="1"/>
  <c r="G694" i="1"/>
  <c r="K694" i="1"/>
  <c r="O694" i="1"/>
  <c r="S694" i="1"/>
  <c r="W694" i="1"/>
  <c r="AA694" i="1"/>
  <c r="AE694" i="1"/>
  <c r="AI694" i="1"/>
  <c r="AM694" i="1"/>
  <c r="AQ694" i="1"/>
  <c r="AU694" i="1"/>
  <c r="AY694" i="1"/>
  <c r="J695" i="1"/>
  <c r="J490" i="1" s="1"/>
  <c r="N695" i="1"/>
  <c r="N490" i="1" s="1"/>
  <c r="R695" i="1"/>
  <c r="R490" i="1" s="1"/>
  <c r="AC696" i="1"/>
  <c r="AS696" i="1"/>
  <c r="L697" i="1"/>
  <c r="T697" i="1"/>
  <c r="X697" i="1"/>
  <c r="AB697" i="1"/>
  <c r="AF697" i="1"/>
  <c r="AJ697" i="1"/>
  <c r="AN697" i="1"/>
  <c r="AR697" i="1"/>
  <c r="AV697" i="1"/>
  <c r="G698" i="1"/>
  <c r="K698" i="1"/>
  <c r="O698" i="1"/>
  <c r="S698" i="1"/>
  <c r="W698" i="1"/>
  <c r="AH698" i="1"/>
  <c r="AM698" i="1"/>
  <c r="AB699" i="1"/>
  <c r="AJ699" i="1"/>
  <c r="AR699" i="1"/>
  <c r="H715" i="1"/>
  <c r="H714" i="1"/>
  <c r="H710" i="1"/>
  <c r="H713" i="1"/>
  <c r="H712" i="1"/>
  <c r="H711" i="1"/>
  <c r="H491" i="1" s="1"/>
  <c r="B491" i="1" s="1"/>
  <c r="L715" i="1"/>
  <c r="L714" i="1"/>
  <c r="L710" i="1"/>
  <c r="L713" i="1"/>
  <c r="L712" i="1"/>
  <c r="L711" i="1"/>
  <c r="L491" i="1" s="1"/>
  <c r="P715" i="1"/>
  <c r="P714" i="1"/>
  <c r="P710" i="1"/>
  <c r="P713" i="1"/>
  <c r="P712" i="1"/>
  <c r="P711" i="1"/>
  <c r="P491" i="1" s="1"/>
  <c r="T715" i="1"/>
  <c r="T714" i="1"/>
  <c r="T710" i="1"/>
  <c r="T713" i="1"/>
  <c r="T712" i="1"/>
  <c r="T711" i="1"/>
  <c r="T491" i="1" s="1"/>
  <c r="X715" i="1"/>
  <c r="X714" i="1"/>
  <c r="X710" i="1"/>
  <c r="X713" i="1"/>
  <c r="X712" i="1"/>
  <c r="X711" i="1"/>
  <c r="X491" i="1" s="1"/>
  <c r="AB715" i="1"/>
  <c r="AB714" i="1"/>
  <c r="AB710" i="1"/>
  <c r="AB713" i="1"/>
  <c r="AB712" i="1"/>
  <c r="AB711" i="1"/>
  <c r="AB491" i="1" s="1"/>
  <c r="AF715" i="1"/>
  <c r="AF714" i="1"/>
  <c r="AF710" i="1"/>
  <c r="AF713" i="1"/>
  <c r="AF712" i="1"/>
  <c r="AF711" i="1"/>
  <c r="AF491" i="1" s="1"/>
  <c r="AJ715" i="1"/>
  <c r="AJ714" i="1"/>
  <c r="AJ710" i="1"/>
  <c r="AJ713" i="1"/>
  <c r="AJ712" i="1"/>
  <c r="AJ711" i="1"/>
  <c r="AJ491" i="1" s="1"/>
  <c r="AN715" i="1"/>
  <c r="AN714" i="1"/>
  <c r="AN710" i="1"/>
  <c r="AN713" i="1"/>
  <c r="AN712" i="1"/>
  <c r="AN711" i="1"/>
  <c r="AN491" i="1" s="1"/>
  <c r="AR715" i="1"/>
  <c r="AR714" i="1"/>
  <c r="AR710" i="1"/>
  <c r="AR713" i="1"/>
  <c r="AR712" i="1"/>
  <c r="AR711" i="1"/>
  <c r="AR491" i="1" s="1"/>
  <c r="AV715" i="1"/>
  <c r="AV710" i="1"/>
  <c r="AV714" i="1"/>
  <c r="AV713" i="1"/>
  <c r="AV712" i="1"/>
  <c r="AV711" i="1"/>
  <c r="AV491" i="1" s="1"/>
  <c r="G712" i="1"/>
  <c r="K712" i="1"/>
  <c r="O712" i="1"/>
  <c r="S712" i="1"/>
  <c r="W712" i="1"/>
  <c r="AA712" i="1"/>
  <c r="AE712" i="1"/>
  <c r="AI712" i="1"/>
  <c r="AM712" i="1"/>
  <c r="AQ712" i="1"/>
  <c r="AU712" i="1"/>
  <c r="AY712" i="1"/>
  <c r="J713" i="1"/>
  <c r="N713" i="1"/>
  <c r="R713" i="1"/>
  <c r="V713" i="1"/>
  <c r="Z713" i="1"/>
  <c r="AD713" i="1"/>
  <c r="AH713" i="1"/>
  <c r="AL713" i="1"/>
  <c r="AP713" i="1"/>
  <c r="AT713" i="1"/>
  <c r="AX713" i="1"/>
  <c r="AT714" i="1"/>
  <c r="AY714" i="1"/>
  <c r="K715" i="1"/>
  <c r="V715" i="1"/>
  <c r="AA715" i="1"/>
  <c r="AL715" i="1"/>
  <c r="AQ715" i="1"/>
  <c r="I732" i="1"/>
  <c r="I728" i="1"/>
  <c r="I492" i="1" s="1"/>
  <c r="I731" i="1"/>
  <c r="I727" i="1"/>
  <c r="I730" i="1"/>
  <c r="I729" i="1"/>
  <c r="M732" i="1"/>
  <c r="M728" i="1"/>
  <c r="M492" i="1" s="1"/>
  <c r="M731" i="1"/>
  <c r="M727" i="1"/>
  <c r="M730" i="1"/>
  <c r="M729" i="1"/>
  <c r="Q732" i="1"/>
  <c r="Q728" i="1"/>
  <c r="Q492" i="1" s="1"/>
  <c r="Q731" i="1"/>
  <c r="Q727" i="1"/>
  <c r="Q730" i="1"/>
  <c r="Q729" i="1"/>
  <c r="U732" i="1"/>
  <c r="U728" i="1"/>
  <c r="U492" i="1" s="1"/>
  <c r="U731" i="1"/>
  <c r="U727" i="1"/>
  <c r="U730" i="1"/>
  <c r="U729" i="1"/>
  <c r="Y732" i="1"/>
  <c r="Y728" i="1"/>
  <c r="Y492" i="1" s="1"/>
  <c r="Y731" i="1"/>
  <c r="Y727" i="1"/>
  <c r="Y730" i="1"/>
  <c r="Y729" i="1"/>
  <c r="AC732" i="1"/>
  <c r="AC728" i="1"/>
  <c r="AC492" i="1" s="1"/>
  <c r="AC731" i="1"/>
  <c r="AC727" i="1"/>
  <c r="AC730" i="1"/>
  <c r="AC729" i="1"/>
  <c r="AG732" i="1"/>
  <c r="AG728" i="1"/>
  <c r="AG492" i="1" s="1"/>
  <c r="AG731" i="1"/>
  <c r="AG727" i="1"/>
  <c r="AG730" i="1"/>
  <c r="AG729" i="1"/>
  <c r="AK732" i="1"/>
  <c r="AK728" i="1"/>
  <c r="AK492" i="1" s="1"/>
  <c r="AK731" i="1"/>
  <c r="AK727" i="1"/>
  <c r="AK730" i="1"/>
  <c r="AK729" i="1"/>
  <c r="AO732" i="1"/>
  <c r="AO728" i="1"/>
  <c r="AO492" i="1" s="1"/>
  <c r="AO731" i="1"/>
  <c r="AO727" i="1"/>
  <c r="AO730" i="1"/>
  <c r="AO729" i="1"/>
  <c r="AS732" i="1"/>
  <c r="AS728" i="1"/>
  <c r="AS492" i="1" s="1"/>
  <c r="AS731" i="1"/>
  <c r="AS727" i="1"/>
  <c r="AS730" i="1"/>
  <c r="AS729" i="1"/>
  <c r="AW732" i="1"/>
  <c r="AW728" i="1"/>
  <c r="AW492" i="1" s="1"/>
  <c r="AW731" i="1"/>
  <c r="AW727" i="1"/>
  <c r="AW730" i="1"/>
  <c r="AW729" i="1"/>
  <c r="J710" i="1"/>
  <c r="N710" i="1"/>
  <c r="R710" i="1"/>
  <c r="V710" i="1"/>
  <c r="Z710" i="1"/>
  <c r="AD710" i="1"/>
  <c r="AH710" i="1"/>
  <c r="AL710" i="1"/>
  <c r="AP710" i="1"/>
  <c r="AT710" i="1"/>
  <c r="AX710" i="1"/>
  <c r="G713" i="1"/>
  <c r="K713" i="1"/>
  <c r="O713" i="1"/>
  <c r="S713" i="1"/>
  <c r="W713" i="1"/>
  <c r="AA713" i="1"/>
  <c r="AE713" i="1"/>
  <c r="AI713" i="1"/>
  <c r="AM713" i="1"/>
  <c r="AQ713" i="1"/>
  <c r="AU713" i="1"/>
  <c r="AY713" i="1"/>
  <c r="J714" i="1"/>
  <c r="N714" i="1"/>
  <c r="R714" i="1"/>
  <c r="V714" i="1"/>
  <c r="Z714" i="1"/>
  <c r="AD714" i="1"/>
  <c r="AH714" i="1"/>
  <c r="AL714" i="1"/>
  <c r="AP714" i="1"/>
  <c r="AU714" i="1"/>
  <c r="G715" i="1"/>
  <c r="R715" i="1"/>
  <c r="W715" i="1"/>
  <c r="AH715" i="1"/>
  <c r="AM715" i="1"/>
  <c r="AX715" i="1"/>
  <c r="J731" i="1"/>
  <c r="J727" i="1"/>
  <c r="J730" i="1"/>
  <c r="J729" i="1"/>
  <c r="J732" i="1"/>
  <c r="J728" i="1"/>
  <c r="J492" i="1" s="1"/>
  <c r="N731" i="1"/>
  <c r="N727" i="1"/>
  <c r="N730" i="1"/>
  <c r="N729" i="1"/>
  <c r="N732" i="1"/>
  <c r="N728" i="1"/>
  <c r="N492" i="1" s="1"/>
  <c r="R731" i="1"/>
  <c r="R727" i="1"/>
  <c r="R730" i="1"/>
  <c r="R729" i="1"/>
  <c r="R732" i="1"/>
  <c r="R728" i="1"/>
  <c r="R492" i="1" s="1"/>
  <c r="V731" i="1"/>
  <c r="V727" i="1"/>
  <c r="V730" i="1"/>
  <c r="V729" i="1"/>
  <c r="V732" i="1"/>
  <c r="V728" i="1"/>
  <c r="V492" i="1" s="1"/>
  <c r="Z731" i="1"/>
  <c r="Z727" i="1"/>
  <c r="Z730" i="1"/>
  <c r="Z729" i="1"/>
  <c r="Z732" i="1"/>
  <c r="Z728" i="1"/>
  <c r="Z492" i="1" s="1"/>
  <c r="AD731" i="1"/>
  <c r="AD727" i="1"/>
  <c r="AD730" i="1"/>
  <c r="AD729" i="1"/>
  <c r="AD732" i="1"/>
  <c r="AD728" i="1"/>
  <c r="AD492" i="1" s="1"/>
  <c r="G710" i="1"/>
  <c r="K710" i="1"/>
  <c r="O710" i="1"/>
  <c r="S710" i="1"/>
  <c r="W710" i="1"/>
  <c r="AA710" i="1"/>
  <c r="AE710" i="1"/>
  <c r="AI710" i="1"/>
  <c r="AM710" i="1"/>
  <c r="AQ710" i="1"/>
  <c r="AU710" i="1"/>
  <c r="AY710" i="1"/>
  <c r="J711" i="1"/>
  <c r="J491" i="1" s="1"/>
  <c r="N711" i="1"/>
  <c r="N491" i="1" s="1"/>
  <c r="R711" i="1"/>
  <c r="R491" i="1" s="1"/>
  <c r="V711" i="1"/>
  <c r="V491" i="1" s="1"/>
  <c r="Z711" i="1"/>
  <c r="Z491" i="1" s="1"/>
  <c r="AD711" i="1"/>
  <c r="AD491" i="1" s="1"/>
  <c r="AH711" i="1"/>
  <c r="AH491" i="1" s="1"/>
  <c r="AL711" i="1"/>
  <c r="AL491" i="1" s="1"/>
  <c r="AP711" i="1"/>
  <c r="AP491" i="1" s="1"/>
  <c r="AT711" i="1"/>
  <c r="AT491" i="1" s="1"/>
  <c r="AX711" i="1"/>
  <c r="AX491" i="1" s="1"/>
  <c r="G714" i="1"/>
  <c r="K714" i="1"/>
  <c r="O714" i="1"/>
  <c r="S714" i="1"/>
  <c r="W714" i="1"/>
  <c r="AA714" i="1"/>
  <c r="AE714" i="1"/>
  <c r="AI714" i="1"/>
  <c r="AM714" i="1"/>
  <c r="AQ714" i="1"/>
  <c r="N715" i="1"/>
  <c r="S715" i="1"/>
  <c r="AD715" i="1"/>
  <c r="AI715" i="1"/>
  <c r="AT715" i="1"/>
  <c r="AY715" i="1"/>
  <c r="G730" i="1"/>
  <c r="G729" i="1"/>
  <c r="G732" i="1"/>
  <c r="G728" i="1"/>
  <c r="G492" i="1" s="1"/>
  <c r="G731" i="1"/>
  <c r="G727" i="1"/>
  <c r="K730" i="1"/>
  <c r="K729" i="1"/>
  <c r="K732" i="1"/>
  <c r="K728" i="1"/>
  <c r="K492" i="1" s="1"/>
  <c r="K731" i="1"/>
  <c r="K727" i="1"/>
  <c r="O711" i="1"/>
  <c r="O491" i="1" s="1"/>
  <c r="AE711" i="1"/>
  <c r="AE491" i="1" s="1"/>
  <c r="AU711" i="1"/>
  <c r="AU491" i="1" s="1"/>
  <c r="J712" i="1"/>
  <c r="Z712" i="1"/>
  <c r="AP712" i="1"/>
  <c r="AX712" i="1"/>
  <c r="O727" i="1"/>
  <c r="S727" i="1"/>
  <c r="W727" i="1"/>
  <c r="AA727" i="1"/>
  <c r="AE727" i="1"/>
  <c r="AI727" i="1"/>
  <c r="AM727" i="1"/>
  <c r="AQ727" i="1"/>
  <c r="AU727" i="1"/>
  <c r="AY727" i="1"/>
  <c r="AH728" i="1"/>
  <c r="AH492" i="1" s="1"/>
  <c r="AL728" i="1"/>
  <c r="AL492" i="1" s="1"/>
  <c r="AP728" i="1"/>
  <c r="AP492" i="1" s="1"/>
  <c r="AT728" i="1"/>
  <c r="AT492" i="1" s="1"/>
  <c r="AX728" i="1"/>
  <c r="AX492" i="1" s="1"/>
  <c r="H730" i="1"/>
  <c r="L730" i="1"/>
  <c r="P730" i="1"/>
  <c r="T730" i="1"/>
  <c r="X730" i="1"/>
  <c r="AB730" i="1"/>
  <c r="AF730" i="1"/>
  <c r="AJ730" i="1"/>
  <c r="AN730" i="1"/>
  <c r="AR730" i="1"/>
  <c r="AV730" i="1"/>
  <c r="O731" i="1"/>
  <c r="S731" i="1"/>
  <c r="W731" i="1"/>
  <c r="AA731" i="1"/>
  <c r="AE731" i="1"/>
  <c r="AI731" i="1"/>
  <c r="AM731" i="1"/>
  <c r="AQ731" i="1"/>
  <c r="AU731" i="1"/>
  <c r="AY731" i="1"/>
  <c r="AH732" i="1"/>
  <c r="AL732" i="1"/>
  <c r="AP732" i="1"/>
  <c r="AT732" i="1"/>
  <c r="AX732" i="1"/>
  <c r="J740" i="1"/>
  <c r="J743" i="1"/>
  <c r="J739" i="1"/>
  <c r="J493" i="1" s="1"/>
  <c r="J742" i="1"/>
  <c r="J738" i="1"/>
  <c r="J741" i="1"/>
  <c r="N740" i="1"/>
  <c r="N743" i="1"/>
  <c r="N739" i="1"/>
  <c r="N493" i="1" s="1"/>
  <c r="N742" i="1"/>
  <c r="N738" i="1"/>
  <c r="N741" i="1"/>
  <c r="R740" i="1"/>
  <c r="R743" i="1"/>
  <c r="R739" i="1"/>
  <c r="R493" i="1" s="1"/>
  <c r="R742" i="1"/>
  <c r="R738" i="1"/>
  <c r="R741" i="1"/>
  <c r="V740" i="1"/>
  <c r="V743" i="1"/>
  <c r="V739" i="1"/>
  <c r="V493" i="1" s="1"/>
  <c r="V742" i="1"/>
  <c r="V738" i="1"/>
  <c r="V741" i="1"/>
  <c r="Z740" i="1"/>
  <c r="Z743" i="1"/>
  <c r="Z739" i="1"/>
  <c r="Z493" i="1" s="1"/>
  <c r="Z742" i="1"/>
  <c r="Z738" i="1"/>
  <c r="Z741" i="1"/>
  <c r="AD740" i="1"/>
  <c r="AD743" i="1"/>
  <c r="AD739" i="1"/>
  <c r="AD493" i="1" s="1"/>
  <c r="AD742" i="1"/>
  <c r="AD738" i="1"/>
  <c r="AD741" i="1"/>
  <c r="AH740" i="1"/>
  <c r="AH743" i="1"/>
  <c r="AH739" i="1"/>
  <c r="AH493" i="1" s="1"/>
  <c r="AH742" i="1"/>
  <c r="AH738" i="1"/>
  <c r="AH741" i="1"/>
  <c r="AL740" i="1"/>
  <c r="AL743" i="1"/>
  <c r="AL739" i="1"/>
  <c r="AL493" i="1" s="1"/>
  <c r="AL742" i="1"/>
  <c r="AL738" i="1"/>
  <c r="AL741" i="1"/>
  <c r="AP740" i="1"/>
  <c r="AP743" i="1"/>
  <c r="AP739" i="1"/>
  <c r="AP493" i="1" s="1"/>
  <c r="AP742" i="1"/>
  <c r="AP738" i="1"/>
  <c r="AP741" i="1"/>
  <c r="AT740" i="1"/>
  <c r="AT743" i="1"/>
  <c r="AT739" i="1"/>
  <c r="AT493" i="1" s="1"/>
  <c r="AT742" i="1"/>
  <c r="AT738" i="1"/>
  <c r="AT741" i="1"/>
  <c r="AX740" i="1"/>
  <c r="AX743" i="1"/>
  <c r="AX739" i="1"/>
  <c r="AX493" i="1" s="1"/>
  <c r="AX742" i="1"/>
  <c r="AX738" i="1"/>
  <c r="AX741" i="1"/>
  <c r="H727" i="1"/>
  <c r="L727" i="1"/>
  <c r="P727" i="1"/>
  <c r="T727" i="1"/>
  <c r="X727" i="1"/>
  <c r="AB727" i="1"/>
  <c r="AF727" i="1"/>
  <c r="AJ727" i="1"/>
  <c r="AN727" i="1"/>
  <c r="AR727" i="1"/>
  <c r="AV727" i="1"/>
  <c r="O728" i="1"/>
  <c r="O492" i="1" s="1"/>
  <c r="S728" i="1"/>
  <c r="S492" i="1" s="1"/>
  <c r="W728" i="1"/>
  <c r="W492" i="1" s="1"/>
  <c r="AA728" i="1"/>
  <c r="AA492" i="1" s="1"/>
  <c r="AE728" i="1"/>
  <c r="AE492" i="1" s="1"/>
  <c r="AI728" i="1"/>
  <c r="AI492" i="1" s="1"/>
  <c r="AM728" i="1"/>
  <c r="AM492" i="1" s="1"/>
  <c r="AQ728" i="1"/>
  <c r="AQ492" i="1" s="1"/>
  <c r="AU728" i="1"/>
  <c r="AU492" i="1" s="1"/>
  <c r="AY728" i="1"/>
  <c r="AY492" i="1" s="1"/>
  <c r="AH729" i="1"/>
  <c r="AL729" i="1"/>
  <c r="AP729" i="1"/>
  <c r="AT729" i="1"/>
  <c r="AX729" i="1"/>
  <c r="H731" i="1"/>
  <c r="L731" i="1"/>
  <c r="P731" i="1"/>
  <c r="T731" i="1"/>
  <c r="X731" i="1"/>
  <c r="AB731" i="1"/>
  <c r="AF731" i="1"/>
  <c r="AJ731" i="1"/>
  <c r="AN731" i="1"/>
  <c r="AR731" i="1"/>
  <c r="AV731" i="1"/>
  <c r="O732" i="1"/>
  <c r="S732" i="1"/>
  <c r="W732" i="1"/>
  <c r="AA732" i="1"/>
  <c r="AE732" i="1"/>
  <c r="AI732" i="1"/>
  <c r="AM732" i="1"/>
  <c r="AQ732" i="1"/>
  <c r="AU732" i="1"/>
  <c r="AY732" i="1"/>
  <c r="G743" i="1"/>
  <c r="G739" i="1"/>
  <c r="G493" i="1" s="1"/>
  <c r="G742" i="1"/>
  <c r="G741" i="1"/>
  <c r="G740" i="1"/>
  <c r="K743" i="1"/>
  <c r="K739" i="1"/>
  <c r="K493" i="1" s="1"/>
  <c r="K742" i="1"/>
  <c r="K738" i="1"/>
  <c r="K741" i="1"/>
  <c r="K740" i="1"/>
  <c r="O743" i="1"/>
  <c r="O739" i="1"/>
  <c r="O493" i="1" s="1"/>
  <c r="O742" i="1"/>
  <c r="O738" i="1"/>
  <c r="O741" i="1"/>
  <c r="O740" i="1"/>
  <c r="S743" i="1"/>
  <c r="S739" i="1"/>
  <c r="S493" i="1" s="1"/>
  <c r="S742" i="1"/>
  <c r="S738" i="1"/>
  <c r="S741" i="1"/>
  <c r="S740" i="1"/>
  <c r="W743" i="1"/>
  <c r="W739" i="1"/>
  <c r="W493" i="1" s="1"/>
  <c r="W742" i="1"/>
  <c r="W738" i="1"/>
  <c r="W741" i="1"/>
  <c r="W740" i="1"/>
  <c r="AA743" i="1"/>
  <c r="AA739" i="1"/>
  <c r="AA493" i="1" s="1"/>
  <c r="AA742" i="1"/>
  <c r="AA738" i="1"/>
  <c r="AA741" i="1"/>
  <c r="AA740" i="1"/>
  <c r="AE743" i="1"/>
  <c r="AE739" i="1"/>
  <c r="AE493" i="1" s="1"/>
  <c r="AE742" i="1"/>
  <c r="AE738" i="1"/>
  <c r="AE741" i="1"/>
  <c r="AE740" i="1"/>
  <c r="AI743" i="1"/>
  <c r="AI739" i="1"/>
  <c r="AI493" i="1" s="1"/>
  <c r="AI742" i="1"/>
  <c r="AI738" i="1"/>
  <c r="AI741" i="1"/>
  <c r="AI740" i="1"/>
  <c r="AM743" i="1"/>
  <c r="AM739" i="1"/>
  <c r="AM493" i="1" s="1"/>
  <c r="AM742" i="1"/>
  <c r="AM738" i="1"/>
  <c r="AM741" i="1"/>
  <c r="AM740" i="1"/>
  <c r="AQ743" i="1"/>
  <c r="AQ739" i="1"/>
  <c r="AQ493" i="1" s="1"/>
  <c r="AQ742" i="1"/>
  <c r="AQ738" i="1"/>
  <c r="AQ741" i="1"/>
  <c r="AQ740" i="1"/>
  <c r="AU743" i="1"/>
  <c r="AU739" i="1"/>
  <c r="AU493" i="1" s="1"/>
  <c r="AU742" i="1"/>
  <c r="AU738" i="1"/>
  <c r="AU741" i="1"/>
  <c r="AU740" i="1"/>
  <c r="AY743" i="1"/>
  <c r="AY739" i="1"/>
  <c r="AY493" i="1" s="1"/>
  <c r="AY742" i="1"/>
  <c r="AY738" i="1"/>
  <c r="AY741" i="1"/>
  <c r="AY740" i="1"/>
  <c r="H728" i="1"/>
  <c r="H492" i="1" s="1"/>
  <c r="L728" i="1"/>
  <c r="L492" i="1" s="1"/>
  <c r="P728" i="1"/>
  <c r="P492" i="1" s="1"/>
  <c r="T728" i="1"/>
  <c r="T492" i="1" s="1"/>
  <c r="X728" i="1"/>
  <c r="X492" i="1" s="1"/>
  <c r="AB728" i="1"/>
  <c r="AB492" i="1" s="1"/>
  <c r="AF728" i="1"/>
  <c r="AF492" i="1" s="1"/>
  <c r="AJ728" i="1"/>
  <c r="AJ492" i="1" s="1"/>
  <c r="AN728" i="1"/>
  <c r="AN492" i="1" s="1"/>
  <c r="AR728" i="1"/>
  <c r="AR492" i="1" s="1"/>
  <c r="AV728" i="1"/>
  <c r="AV492" i="1" s="1"/>
  <c r="O729" i="1"/>
  <c r="S729" i="1"/>
  <c r="W729" i="1"/>
  <c r="AA729" i="1"/>
  <c r="AE729" i="1"/>
  <c r="AI729" i="1"/>
  <c r="AM729" i="1"/>
  <c r="AQ729" i="1"/>
  <c r="AU729" i="1"/>
  <c r="AY729" i="1"/>
  <c r="AH730" i="1"/>
  <c r="AL730" i="1"/>
  <c r="AP730" i="1"/>
  <c r="AT730" i="1"/>
  <c r="AX730" i="1"/>
  <c r="H732" i="1"/>
  <c r="L732" i="1"/>
  <c r="P732" i="1"/>
  <c r="T732" i="1"/>
  <c r="X732" i="1"/>
  <c r="AB732" i="1"/>
  <c r="AF732" i="1"/>
  <c r="AJ732" i="1"/>
  <c r="AN732" i="1"/>
  <c r="AR732" i="1"/>
  <c r="AV732" i="1"/>
  <c r="H742" i="1"/>
  <c r="H738" i="1"/>
  <c r="H741" i="1"/>
  <c r="H740" i="1"/>
  <c r="H743" i="1"/>
  <c r="H739" i="1"/>
  <c r="H493" i="1" s="1"/>
  <c r="L742" i="1"/>
  <c r="L738" i="1"/>
  <c r="L741" i="1"/>
  <c r="L740" i="1"/>
  <c r="L743" i="1"/>
  <c r="L739" i="1"/>
  <c r="L493" i="1" s="1"/>
  <c r="P742" i="1"/>
  <c r="P738" i="1"/>
  <c r="P741" i="1"/>
  <c r="P740" i="1"/>
  <c r="P743" i="1"/>
  <c r="P739" i="1"/>
  <c r="P493" i="1" s="1"/>
  <c r="T742" i="1"/>
  <c r="T738" i="1"/>
  <c r="T741" i="1"/>
  <c r="T740" i="1"/>
  <c r="T743" i="1"/>
  <c r="T739" i="1"/>
  <c r="T493" i="1" s="1"/>
  <c r="X742" i="1"/>
  <c r="X738" i="1"/>
  <c r="X741" i="1"/>
  <c r="X740" i="1"/>
  <c r="X743" i="1"/>
  <c r="X739" i="1"/>
  <c r="X493" i="1" s="1"/>
  <c r="AB742" i="1"/>
  <c r="AB738" i="1"/>
  <c r="AB741" i="1"/>
  <c r="AB740" i="1"/>
  <c r="AB743" i="1"/>
  <c r="AB739" i="1"/>
  <c r="AB493" i="1" s="1"/>
  <c r="AF742" i="1"/>
  <c r="AF738" i="1"/>
  <c r="AF741" i="1"/>
  <c r="AF740" i="1"/>
  <c r="AF743" i="1"/>
  <c r="AF739" i="1"/>
  <c r="AF493" i="1" s="1"/>
  <c r="AJ742" i="1"/>
  <c r="AJ738" i="1"/>
  <c r="AJ741" i="1"/>
  <c r="AJ740" i="1"/>
  <c r="AJ743" i="1"/>
  <c r="AJ739" i="1"/>
  <c r="AJ493" i="1" s="1"/>
  <c r="AN742" i="1"/>
  <c r="AN738" i="1"/>
  <c r="AN741" i="1"/>
  <c r="AN740" i="1"/>
  <c r="AN743" i="1"/>
  <c r="AN739" i="1"/>
  <c r="AN493" i="1" s="1"/>
  <c r="AR742" i="1"/>
  <c r="AR738" i="1"/>
  <c r="AR741" i="1"/>
  <c r="AR740" i="1"/>
  <c r="AR743" i="1"/>
  <c r="AR739" i="1"/>
  <c r="AR493" i="1" s="1"/>
  <c r="AV742" i="1"/>
  <c r="AV738" i="1"/>
  <c r="AV741" i="1"/>
  <c r="AV740" i="1"/>
  <c r="AV743" i="1"/>
  <c r="AV739" i="1"/>
  <c r="AV493" i="1" s="1"/>
  <c r="G738" i="1"/>
  <c r="AH727" i="1"/>
  <c r="AL727" i="1"/>
  <c r="AP727" i="1"/>
  <c r="AT727" i="1"/>
  <c r="AX727" i="1"/>
  <c r="I741" i="1"/>
  <c r="I740" i="1"/>
  <c r="I743" i="1"/>
  <c r="I739" i="1"/>
  <c r="I493" i="1" s="1"/>
  <c r="I742" i="1"/>
  <c r="I738" i="1"/>
  <c r="M741" i="1"/>
  <c r="M740" i="1"/>
  <c r="M743" i="1"/>
  <c r="M739" i="1"/>
  <c r="M493" i="1" s="1"/>
  <c r="M742" i="1"/>
  <c r="M738" i="1"/>
  <c r="Q741" i="1"/>
  <c r="Q740" i="1"/>
  <c r="Q743" i="1"/>
  <c r="Q739" i="1"/>
  <c r="Q493" i="1" s="1"/>
  <c r="Q742" i="1"/>
  <c r="Q738" i="1"/>
  <c r="U741" i="1"/>
  <c r="U740" i="1"/>
  <c r="U743" i="1"/>
  <c r="U739" i="1"/>
  <c r="U493" i="1" s="1"/>
  <c r="U742" i="1"/>
  <c r="U738" i="1"/>
  <c r="Y741" i="1"/>
  <c r="Y740" i="1"/>
  <c r="Y743" i="1"/>
  <c r="Y739" i="1"/>
  <c r="Y493" i="1" s="1"/>
  <c r="Y742" i="1"/>
  <c r="Y738" i="1"/>
  <c r="AC741" i="1"/>
  <c r="AC740" i="1"/>
  <c r="AC743" i="1"/>
  <c r="AC739" i="1"/>
  <c r="AC493" i="1" s="1"/>
  <c r="AC742" i="1"/>
  <c r="AC738" i="1"/>
  <c r="AG741" i="1"/>
  <c r="AG740" i="1"/>
  <c r="AG743" i="1"/>
  <c r="AG739" i="1"/>
  <c r="AG493" i="1" s="1"/>
  <c r="AG742" i="1"/>
  <c r="AG738" i="1"/>
  <c r="AK741" i="1"/>
  <c r="AK740" i="1"/>
  <c r="AK743" i="1"/>
  <c r="AK739" i="1"/>
  <c r="AK493" i="1" s="1"/>
  <c r="AK742" i="1"/>
  <c r="AK738" i="1"/>
  <c r="AO741" i="1"/>
  <c r="AO740" i="1"/>
  <c r="AO743" i="1"/>
  <c r="AO739" i="1"/>
  <c r="AO493" i="1" s="1"/>
  <c r="AO742" i="1"/>
  <c r="AO738" i="1"/>
  <c r="AS741" i="1"/>
  <c r="AS740" i="1"/>
  <c r="AS743" i="1"/>
  <c r="AS739" i="1"/>
  <c r="AS493" i="1" s="1"/>
  <c r="AS742" i="1"/>
  <c r="AS738" i="1"/>
  <c r="AW741" i="1"/>
  <c r="AW740" i="1"/>
  <c r="AW743" i="1"/>
  <c r="AW739" i="1"/>
  <c r="AW493" i="1" s="1"/>
  <c r="AW742" i="1"/>
  <c r="AW738" i="1"/>
  <c r="AC10" i="7"/>
  <c r="H10" i="7" s="1"/>
  <c r="P133" i="3"/>
  <c r="Z133" i="3" s="1"/>
  <c r="U48" i="8"/>
  <c r="U50" i="8"/>
  <c r="T9" i="7"/>
  <c r="T21" i="7"/>
  <c r="AE97" i="7"/>
  <c r="AI97" i="7" s="1"/>
  <c r="AE34" i="7"/>
  <c r="AI34" i="7" s="1"/>
  <c r="AE49" i="7"/>
  <c r="L53" i="7"/>
  <c r="L53" i="8" s="1"/>
  <c r="AE72" i="7"/>
  <c r="AE74" i="7"/>
  <c r="AI74" i="7" s="1"/>
  <c r="R141" i="7"/>
  <c r="S7" i="7"/>
  <c r="S7" i="8" s="1"/>
  <c r="M84" i="7"/>
  <c r="L84" i="7"/>
  <c r="L84" i="8" s="1"/>
  <c r="AE104" i="7"/>
  <c r="F140" i="7"/>
  <c r="L30" i="7"/>
  <c r="L30" i="8" s="1"/>
  <c r="X140" i="7"/>
  <c r="AC30" i="7"/>
  <c r="P32" i="7"/>
  <c r="P32" i="8" s="1"/>
  <c r="AE55" i="7"/>
  <c r="G64" i="7"/>
  <c r="H64" i="8" s="1"/>
  <c r="L68" i="7"/>
  <c r="L68" i="8" s="1"/>
  <c r="AC68" i="7"/>
  <c r="H68" i="7" s="1"/>
  <c r="P76" i="7"/>
  <c r="P76" i="8" s="1"/>
  <c r="U76" i="8" s="1"/>
  <c r="AE88" i="7"/>
  <c r="G97" i="7"/>
  <c r="H97" i="8" s="1"/>
  <c r="U97" i="8" s="1"/>
  <c r="AE102" i="7"/>
  <c r="G103" i="7"/>
  <c r="H103" i="8" s="1"/>
  <c r="U103" i="8" s="1"/>
  <c r="AE128" i="7"/>
  <c r="G130" i="7"/>
  <c r="H130" i="8" s="1"/>
  <c r="F142" i="7"/>
  <c r="F134" i="7"/>
  <c r="X133" i="7"/>
  <c r="X142" i="7"/>
  <c r="X134" i="7"/>
  <c r="AF6" i="7"/>
  <c r="T6" i="7" s="1"/>
  <c r="AE8" i="7"/>
  <c r="AI8" i="7" s="1"/>
  <c r="G9" i="7"/>
  <c r="H9" i="8" s="1"/>
  <c r="L11" i="7"/>
  <c r="L11" i="8" s="1"/>
  <c r="AC11" i="7"/>
  <c r="H11" i="7" s="1"/>
  <c r="AD13" i="7"/>
  <c r="M13" i="7" s="1"/>
  <c r="AC15" i="7"/>
  <c r="H15" i="7" s="1"/>
  <c r="AD16" i="7"/>
  <c r="M16" i="7" s="1"/>
  <c r="L18" i="7"/>
  <c r="L18" i="8" s="1"/>
  <c r="AE18" i="7"/>
  <c r="AI18" i="7" s="1"/>
  <c r="G19" i="7"/>
  <c r="H19" i="8" s="1"/>
  <c r="U19" i="8" s="1"/>
  <c r="AC20" i="7"/>
  <c r="H20" i="7" s="1"/>
  <c r="L24" i="7"/>
  <c r="L24" i="8" s="1"/>
  <c r="U24" i="8" s="1"/>
  <c r="AE24" i="7"/>
  <c r="AI24" i="7" s="1"/>
  <c r="G29" i="7"/>
  <c r="H29" i="8" s="1"/>
  <c r="U29" i="8" s="1"/>
  <c r="AC31" i="7"/>
  <c r="H31" i="7" s="1"/>
  <c r="AE36" i="7"/>
  <c r="AI36" i="7" s="1"/>
  <c r="G37" i="7"/>
  <c r="H37" i="8" s="1"/>
  <c r="U37" i="8" s="1"/>
  <c r="L38" i="7"/>
  <c r="L38" i="8" s="1"/>
  <c r="AE38" i="7"/>
  <c r="AI38" i="7" s="1"/>
  <c r="G41" i="7"/>
  <c r="H41" i="8" s="1"/>
  <c r="U41" i="8" s="1"/>
  <c r="L42" i="7"/>
  <c r="L42" i="8" s="1"/>
  <c r="AC42" i="7"/>
  <c r="H42" i="7" s="1"/>
  <c r="AF44" i="7"/>
  <c r="T44" i="7" s="1"/>
  <c r="AE45" i="7"/>
  <c r="AI45" i="7" s="1"/>
  <c r="G47" i="7"/>
  <c r="H47" i="8" s="1"/>
  <c r="U47" i="8" s="1"/>
  <c r="AF49" i="7"/>
  <c r="T49" i="7" s="1"/>
  <c r="AD51" i="7"/>
  <c r="M51" i="7" s="1"/>
  <c r="L52" i="7"/>
  <c r="L52" i="8" s="1"/>
  <c r="AE52" i="7"/>
  <c r="G53" i="7"/>
  <c r="H53" i="8" s="1"/>
  <c r="AC54" i="7"/>
  <c r="H54" i="7" s="1"/>
  <c r="AC56" i="7"/>
  <c r="H56" i="7" s="1"/>
  <c r="H57" i="7"/>
  <c r="AE57" i="7"/>
  <c r="AD61" i="7"/>
  <c r="M61" i="7" s="1"/>
  <c r="G62" i="7"/>
  <c r="H62" i="8" s="1"/>
  <c r="AD67" i="7"/>
  <c r="M67" i="7" s="1"/>
  <c r="AH70" i="7"/>
  <c r="L72" i="7"/>
  <c r="L72" i="8" s="1"/>
  <c r="U72" i="8" s="1"/>
  <c r="L74" i="7"/>
  <c r="L74" i="8" s="1"/>
  <c r="G78" i="7"/>
  <c r="H78" i="8" s="1"/>
  <c r="AH79" i="7"/>
  <c r="L81" i="7"/>
  <c r="L81" i="8" s="1"/>
  <c r="M82" i="7"/>
  <c r="AF82" i="7"/>
  <c r="AE82" i="7"/>
  <c r="AI82" i="7" s="1"/>
  <c r="AH85" i="7"/>
  <c r="L87" i="7"/>
  <c r="L87" i="8" s="1"/>
  <c r="S87" i="7"/>
  <c r="S87" i="8" s="1"/>
  <c r="AC87" i="7"/>
  <c r="H87" i="7" s="1"/>
  <c r="G91" i="7"/>
  <c r="H91" i="8" s="1"/>
  <c r="U91" i="8" s="1"/>
  <c r="AC92" i="7"/>
  <c r="H92" i="7" s="1"/>
  <c r="AC98" i="7"/>
  <c r="H98" i="7" s="1"/>
  <c r="S105" i="7"/>
  <c r="S105" i="8" s="1"/>
  <c r="AF105" i="7"/>
  <c r="T105" i="7" s="1"/>
  <c r="AH110" i="7"/>
  <c r="AH111" i="7"/>
  <c r="AE111" i="7"/>
  <c r="AI111" i="7" s="1"/>
  <c r="AE116" i="7"/>
  <c r="P117" i="7"/>
  <c r="P117" i="8" s="1"/>
  <c r="U117" i="8" s="1"/>
  <c r="T118" i="7"/>
  <c r="S118" i="7"/>
  <c r="S118" i="8" s="1"/>
  <c r="U118" i="8" s="1"/>
  <c r="AH122" i="7"/>
  <c r="AE122" i="7"/>
  <c r="AI122" i="7" s="1"/>
  <c r="M132" i="7"/>
  <c r="L132" i="7"/>
  <c r="L132" i="8" s="1"/>
  <c r="U132" i="8" s="1"/>
  <c r="H7" i="7"/>
  <c r="G7" i="7"/>
  <c r="H7" i="8" s="1"/>
  <c r="T35" i="7"/>
  <c r="S35" i="7"/>
  <c r="S35" i="8" s="1"/>
  <c r="AD83" i="7"/>
  <c r="M83" i="7" s="1"/>
  <c r="L83" i="7"/>
  <c r="L83" i="8" s="1"/>
  <c r="U83" i="8" s="1"/>
  <c r="AE96" i="7"/>
  <c r="M115" i="7"/>
  <c r="L115" i="7"/>
  <c r="L115" i="8" s="1"/>
  <c r="P26" i="7"/>
  <c r="P26" i="8" s="1"/>
  <c r="U26" i="8" s="1"/>
  <c r="AE32" i="7"/>
  <c r="AE103" i="7"/>
  <c r="AI103" i="7" s="1"/>
  <c r="K142" i="7"/>
  <c r="K134" i="7"/>
  <c r="K145" i="7" s="1"/>
  <c r="R142" i="7"/>
  <c r="R134" i="7"/>
  <c r="W142" i="7"/>
  <c r="L9" i="2" s="1"/>
  <c r="W134" i="7"/>
  <c r="W138" i="7" s="1"/>
  <c r="W133" i="7"/>
  <c r="AB142" i="7"/>
  <c r="AB134" i="7"/>
  <c r="AF5" i="7"/>
  <c r="AE6" i="7"/>
  <c r="AF79" i="7"/>
  <c r="T79" i="7" s="1"/>
  <c r="AE105" i="7"/>
  <c r="AI105" i="7" s="1"/>
  <c r="AF119" i="7"/>
  <c r="AD126" i="7"/>
  <c r="M126" i="7" s="1"/>
  <c r="AC126" i="7"/>
  <c r="H126" i="7" s="1"/>
  <c r="L71" i="7"/>
  <c r="L71" i="8" s="1"/>
  <c r="H28" i="7"/>
  <c r="G28" i="7"/>
  <c r="H28" i="8" s="1"/>
  <c r="AH65" i="7"/>
  <c r="AE65" i="7"/>
  <c r="G30" i="7"/>
  <c r="H30" i="8" s="1"/>
  <c r="M30" i="7"/>
  <c r="R140" i="7"/>
  <c r="Y140" i="7"/>
  <c r="AC32" i="7"/>
  <c r="H32" i="7" s="1"/>
  <c r="P55" i="7"/>
  <c r="P55" i="8" s="1"/>
  <c r="U55" i="8" s="1"/>
  <c r="AD68" i="7"/>
  <c r="AC76" i="7"/>
  <c r="H76" i="7" s="1"/>
  <c r="P88" i="7"/>
  <c r="P88" i="8" s="1"/>
  <c r="AC97" i="7"/>
  <c r="H97" i="7" s="1"/>
  <c r="AC103" i="7"/>
  <c r="H103" i="7" s="1"/>
  <c r="P128" i="7"/>
  <c r="P128" i="8" s="1"/>
  <c r="G5" i="7"/>
  <c r="H5" i="8" s="1"/>
  <c r="Y142" i="7"/>
  <c r="Y133" i="7"/>
  <c r="Y134" i="7"/>
  <c r="AD5" i="7"/>
  <c r="M5" i="7" s="1"/>
  <c r="AC6" i="7"/>
  <c r="H6" i="7" s="1"/>
  <c r="AD11" i="7"/>
  <c r="M11" i="7" s="1"/>
  <c r="AD15" i="7"/>
  <c r="AD20" i="7"/>
  <c r="AD31" i="7"/>
  <c r="AC34" i="7"/>
  <c r="H34" i="7" s="1"/>
  <c r="AD42" i="7"/>
  <c r="M42" i="7" s="1"/>
  <c r="AC44" i="7"/>
  <c r="H44" i="7" s="1"/>
  <c r="AC47" i="7"/>
  <c r="H47" i="7" s="1"/>
  <c r="AD48" i="7"/>
  <c r="M48" i="7" s="1"/>
  <c r="AC49" i="7"/>
  <c r="H49" i="7" s="1"/>
  <c r="AD50" i="7"/>
  <c r="M50" i="7" s="1"/>
  <c r="S54" i="7"/>
  <c r="S54" i="8" s="1"/>
  <c r="AD56" i="7"/>
  <c r="AF61" i="7"/>
  <c r="AH62" i="7"/>
  <c r="AC72" i="7"/>
  <c r="H72" i="7" s="1"/>
  <c r="L75" i="7"/>
  <c r="L75" i="8" s="1"/>
  <c r="U75" i="8" s="1"/>
  <c r="AE78" i="7"/>
  <c r="AD78" i="7"/>
  <c r="M78" i="7" s="1"/>
  <c r="AD79" i="7"/>
  <c r="M79" i="7" s="1"/>
  <c r="AC79" i="7"/>
  <c r="H79" i="7" s="1"/>
  <c r="AH81" i="7"/>
  <c r="U86" i="8"/>
  <c r="AC86" i="7"/>
  <c r="H86" i="7" s="1"/>
  <c r="AE87" i="7"/>
  <c r="AD87" i="7"/>
  <c r="M87" i="7" s="1"/>
  <c r="S92" i="7"/>
  <c r="S92" i="8" s="1"/>
  <c r="U92" i="8" s="1"/>
  <c r="AD92" i="7"/>
  <c r="M92" i="7" s="1"/>
  <c r="AH93" i="7"/>
  <c r="AE93" i="7"/>
  <c r="AE98" i="7"/>
  <c r="U106" i="8"/>
  <c r="AD110" i="7"/>
  <c r="M110" i="7" s="1"/>
  <c r="AC110" i="7"/>
  <c r="H110" i="7" s="1"/>
  <c r="AF110" i="7"/>
  <c r="G112" i="7"/>
  <c r="H112" i="8" s="1"/>
  <c r="U112" i="8" s="1"/>
  <c r="AH112" i="7"/>
  <c r="AH117" i="7"/>
  <c r="AE118" i="7"/>
  <c r="AI118" i="7" s="1"/>
  <c r="P119" i="7"/>
  <c r="P119" i="8" s="1"/>
  <c r="G124" i="7"/>
  <c r="H124" i="8" s="1"/>
  <c r="U124" i="8" s="1"/>
  <c r="AH124" i="7"/>
  <c r="AH125" i="7"/>
  <c r="AE125" i="7"/>
  <c r="AI125" i="7" s="1"/>
  <c r="AF12" i="7"/>
  <c r="T12" i="7" s="1"/>
  <c r="Z141" i="7"/>
  <c r="L96" i="7"/>
  <c r="L96" i="8" s="1"/>
  <c r="G129" i="7"/>
  <c r="H129" i="8" s="1"/>
  <c r="P80" i="7"/>
  <c r="P80" i="8" s="1"/>
  <c r="AH131" i="7"/>
  <c r="AE131" i="7"/>
  <c r="F141" i="7"/>
  <c r="AF30" i="7"/>
  <c r="AE76" i="7"/>
  <c r="AE44" i="7"/>
  <c r="AI44" i="7" s="1"/>
  <c r="AE47" i="7"/>
  <c r="AI47" i="7" s="1"/>
  <c r="P52" i="7"/>
  <c r="P52" i="8" s="1"/>
  <c r="U61" i="8"/>
  <c r="AE86" i="7"/>
  <c r="AI86" i="7" s="1"/>
  <c r="P110" i="7"/>
  <c r="P110" i="8" s="1"/>
  <c r="U110" i="8" s="1"/>
  <c r="AD119" i="7"/>
  <c r="M119" i="7" s="1"/>
  <c r="AC119" i="7"/>
  <c r="H119" i="7" s="1"/>
  <c r="G121" i="7"/>
  <c r="H121" i="8" s="1"/>
  <c r="U121" i="8" s="1"/>
  <c r="P77" i="7"/>
  <c r="P77" i="8" s="1"/>
  <c r="O140" i="7"/>
  <c r="V140" i="7"/>
  <c r="Z140" i="7"/>
  <c r="AE30" i="7"/>
  <c r="O142" i="7"/>
  <c r="V142" i="7"/>
  <c r="V134" i="7"/>
  <c r="Z142" i="7"/>
  <c r="Z134" i="7"/>
  <c r="Z133" i="7"/>
  <c r="AE5" i="7"/>
  <c r="U49" i="8"/>
  <c r="U51" i="8"/>
  <c r="AH54" i="7"/>
  <c r="AE54" i="7"/>
  <c r="AI54" i="7" s="1"/>
  <c r="AF56" i="7"/>
  <c r="G67" i="7"/>
  <c r="H67" i="8" s="1"/>
  <c r="U82" i="8"/>
  <c r="AH92" i="7"/>
  <c r="AE92" i="7"/>
  <c r="AI92" i="7" s="1"/>
  <c r="AF93" i="7"/>
  <c r="T93" i="7" s="1"/>
  <c r="T98" i="7"/>
  <c r="S98" i="7"/>
  <c r="S98" i="8" s="1"/>
  <c r="AH98" i="7"/>
  <c r="AD112" i="7"/>
  <c r="M112" i="7" s="1"/>
  <c r="AC112" i="7"/>
  <c r="H112" i="7" s="1"/>
  <c r="AF112" i="7"/>
  <c r="AD117" i="7"/>
  <c r="M117" i="7" s="1"/>
  <c r="AC117" i="7"/>
  <c r="H117" i="7" s="1"/>
  <c r="AF117" i="7"/>
  <c r="AH119" i="7"/>
  <c r="AH120" i="7"/>
  <c r="AE120" i="7"/>
  <c r="L122" i="7"/>
  <c r="L122" i="8" s="1"/>
  <c r="AD124" i="7"/>
  <c r="M124" i="7" s="1"/>
  <c r="AC124" i="7"/>
  <c r="H124" i="7" s="1"/>
  <c r="AF124" i="7"/>
  <c r="G126" i="7"/>
  <c r="H126" i="8" s="1"/>
  <c r="U126" i="8" s="1"/>
  <c r="AH126" i="7"/>
  <c r="X141" i="7"/>
  <c r="AD7" i="7"/>
  <c r="M7" i="7" s="1"/>
  <c r="L7" i="7"/>
  <c r="L7" i="8" s="1"/>
  <c r="AE71" i="7"/>
  <c r="AF71" i="7"/>
  <c r="T71" i="7" s="1"/>
  <c r="AH14" i="7"/>
  <c r="AE14" i="7"/>
  <c r="AI14" i="7" s="1"/>
  <c r="L39" i="7"/>
  <c r="L39" i="8" s="1"/>
  <c r="AH59" i="7"/>
  <c r="AE59" i="7"/>
  <c r="G60" i="7"/>
  <c r="H60" i="8" s="1"/>
  <c r="K141" i="7"/>
  <c r="L12" i="7"/>
  <c r="L12" i="8" s="1"/>
  <c r="AC12" i="7"/>
  <c r="H12" i="7" s="1"/>
  <c r="P17" i="7"/>
  <c r="P17" i="8" s="1"/>
  <c r="H33" i="7"/>
  <c r="G33" i="7"/>
  <c r="H33" i="8" s="1"/>
  <c r="T33" i="7"/>
  <c r="AD33" i="7"/>
  <c r="M33" i="7" s="1"/>
  <c r="G63" i="7"/>
  <c r="H63" i="8" s="1"/>
  <c r="S63" i="7"/>
  <c r="S63" i="8" s="1"/>
  <c r="AH63" i="7"/>
  <c r="L66" i="7"/>
  <c r="L66" i="8" s="1"/>
  <c r="AD71" i="7"/>
  <c r="M71" i="7" s="1"/>
  <c r="AH77" i="7"/>
  <c r="AE77" i="7"/>
  <c r="AD96" i="7"/>
  <c r="M96" i="7" s="1"/>
  <c r="AF100" i="7"/>
  <c r="T100" i="7" s="1"/>
  <c r="AF104" i="7"/>
  <c r="AC115" i="7"/>
  <c r="H115" i="7" s="1"/>
  <c r="P129" i="7"/>
  <c r="P129" i="8" s="1"/>
  <c r="F139" i="7"/>
  <c r="G10" i="7"/>
  <c r="H10" i="8" s="1"/>
  <c r="W139" i="7"/>
  <c r="H22" i="7"/>
  <c r="G22" i="7"/>
  <c r="H22" i="8" s="1"/>
  <c r="U22" i="8" s="1"/>
  <c r="M25" i="7"/>
  <c r="L25" i="7"/>
  <c r="L25" i="8" s="1"/>
  <c r="AE25" i="7"/>
  <c r="AH26" i="7"/>
  <c r="G46" i="7"/>
  <c r="H46" i="8" s="1"/>
  <c r="P58" i="7"/>
  <c r="P58" i="8" s="1"/>
  <c r="AE58" i="7"/>
  <c r="AE60" i="7"/>
  <c r="G69" i="7"/>
  <c r="H69" i="8" s="1"/>
  <c r="M73" i="7"/>
  <c r="L73" i="7"/>
  <c r="L73" i="8" s="1"/>
  <c r="AE73" i="7"/>
  <c r="AK73" i="7" s="1"/>
  <c r="AH80" i="7"/>
  <c r="H89" i="7"/>
  <c r="L90" i="7"/>
  <c r="L90" i="8" s="1"/>
  <c r="AE94" i="7"/>
  <c r="AD95" i="7"/>
  <c r="M95" i="7" s="1"/>
  <c r="L101" i="7"/>
  <c r="L101" i="8" s="1"/>
  <c r="AE107" i="7"/>
  <c r="P108" i="7"/>
  <c r="P108" i="8" s="1"/>
  <c r="AD108" i="7"/>
  <c r="M108" i="7" s="1"/>
  <c r="L113" i="7"/>
  <c r="L113" i="8" s="1"/>
  <c r="H123" i="7"/>
  <c r="AE123" i="7"/>
  <c r="P127" i="7"/>
  <c r="P127" i="8" s="1"/>
  <c r="AD127" i="7"/>
  <c r="M127" i="7" s="1"/>
  <c r="AD106" i="7"/>
  <c r="M106" i="7" s="1"/>
  <c r="AD116" i="7"/>
  <c r="M116" i="7" s="1"/>
  <c r="AD118" i="7"/>
  <c r="M118" i="7" s="1"/>
  <c r="V141" i="7"/>
  <c r="AD12" i="7"/>
  <c r="M12" i="7" s="1"/>
  <c r="AH17" i="7"/>
  <c r="AE17" i="7"/>
  <c r="AE33" i="7"/>
  <c r="AI33" i="7" s="1"/>
  <c r="L35" i="7"/>
  <c r="L35" i="8" s="1"/>
  <c r="G71" i="7"/>
  <c r="H71" i="8" s="1"/>
  <c r="S71" i="7"/>
  <c r="S71" i="8" s="1"/>
  <c r="AH71" i="7"/>
  <c r="AF77" i="7"/>
  <c r="G96" i="7"/>
  <c r="H96" i="8" s="1"/>
  <c r="S96" i="7"/>
  <c r="S96" i="8" s="1"/>
  <c r="AF96" i="7"/>
  <c r="T96" i="7" s="1"/>
  <c r="K139" i="7"/>
  <c r="X139" i="7"/>
  <c r="AD10" i="7"/>
  <c r="L14" i="7"/>
  <c r="L14" i="8" s="1"/>
  <c r="U14" i="8" s="1"/>
  <c r="AF26" i="7"/>
  <c r="P27" i="7"/>
  <c r="P27" i="8" s="1"/>
  <c r="U27" i="8" s="1"/>
  <c r="L43" i="7"/>
  <c r="L43" i="8" s="1"/>
  <c r="U43" i="8" s="1"/>
  <c r="M46" i="7"/>
  <c r="L46" i="7"/>
  <c r="L46" i="8" s="1"/>
  <c r="AE46" i="7"/>
  <c r="AH58" i="7"/>
  <c r="AH60" i="7"/>
  <c r="AF80" i="7"/>
  <c r="M94" i="7"/>
  <c r="L94" i="7"/>
  <c r="L94" i="8" s="1"/>
  <c r="AH95" i="7"/>
  <c r="L107" i="7"/>
  <c r="L107" i="8" s="1"/>
  <c r="AH108" i="7"/>
  <c r="L123" i="7"/>
  <c r="L123" i="8" s="1"/>
  <c r="V139" i="7"/>
  <c r="AE126" i="7"/>
  <c r="AI126" i="7" s="1"/>
  <c r="W141" i="7"/>
  <c r="AB141" i="7"/>
  <c r="S12" i="7"/>
  <c r="S12" i="8" s="1"/>
  <c r="AH12" i="7"/>
  <c r="AF17" i="7"/>
  <c r="M63" i="7"/>
  <c r="L63" i="7"/>
  <c r="L63" i="8" s="1"/>
  <c r="G84" i="7"/>
  <c r="H84" i="8" s="1"/>
  <c r="P104" i="7"/>
  <c r="P104" i="8" s="1"/>
  <c r="G115" i="7"/>
  <c r="H115" i="8" s="1"/>
  <c r="AH115" i="7"/>
  <c r="AE115" i="7"/>
  <c r="AI115" i="7" s="1"/>
  <c r="AH27" i="7"/>
  <c r="AE27" i="7"/>
  <c r="AF58" i="7"/>
  <c r="AF60" i="7"/>
  <c r="T60" i="7" s="1"/>
  <c r="P65" i="7"/>
  <c r="P65" i="8" s="1"/>
  <c r="AH89" i="7"/>
  <c r="AE89" i="7"/>
  <c r="G90" i="7"/>
  <c r="H90" i="8" s="1"/>
  <c r="AF95" i="7"/>
  <c r="T95" i="7" s="1"/>
  <c r="AH99" i="7"/>
  <c r="AE99" i="7"/>
  <c r="G101" i="7"/>
  <c r="H101" i="8" s="1"/>
  <c r="AF108" i="7"/>
  <c r="AH109" i="7"/>
  <c r="AE109" i="7"/>
  <c r="H113" i="7"/>
  <c r="G113" i="7"/>
  <c r="H113" i="8" s="1"/>
  <c r="AH127" i="7"/>
  <c r="AF127" i="7"/>
  <c r="Y141" i="7"/>
  <c r="R139" i="7"/>
  <c r="O141" i="7"/>
  <c r="AE7" i="7"/>
  <c r="AI7" i="7" s="1"/>
  <c r="O139" i="7"/>
  <c r="AE10" i="7"/>
  <c r="L58" i="7"/>
  <c r="L58" i="8" s="1"/>
  <c r="AC58" i="7"/>
  <c r="H58" i="7" s="1"/>
  <c r="P59" i="7"/>
  <c r="P59" i="8" s="1"/>
  <c r="S60" i="7"/>
  <c r="S60" i="8" s="1"/>
  <c r="AE90" i="7"/>
  <c r="G94" i="7"/>
  <c r="H94" i="8" s="1"/>
  <c r="L95" i="7"/>
  <c r="L95" i="8" s="1"/>
  <c r="S95" i="7"/>
  <c r="S95" i="8" s="1"/>
  <c r="P99" i="7"/>
  <c r="P99" i="8" s="1"/>
  <c r="U99" i="8" s="1"/>
  <c r="G107" i="7"/>
  <c r="H107" i="8" s="1"/>
  <c r="L108" i="7"/>
  <c r="L108" i="8" s="1"/>
  <c r="AC108" i="7"/>
  <c r="H108" i="7" s="1"/>
  <c r="P109" i="7"/>
  <c r="P109" i="8" s="1"/>
  <c r="U109" i="8" s="1"/>
  <c r="G123" i="7"/>
  <c r="H123" i="8" s="1"/>
  <c r="L127" i="7"/>
  <c r="L127" i="8" s="1"/>
  <c r="AB139" i="7"/>
  <c r="AF10" i="7"/>
  <c r="G138" i="3"/>
  <c r="C9" i="2" s="1"/>
  <c r="Q11" i="3"/>
  <c r="Q8" i="3"/>
  <c r="U92" i="3"/>
  <c r="U76" i="3"/>
  <c r="Y11" i="3"/>
  <c r="Y31" i="3"/>
  <c r="Y76" i="3"/>
  <c r="P80" i="3"/>
  <c r="Y84" i="3"/>
  <c r="P88" i="3"/>
  <c r="Z88" i="3" s="1"/>
  <c r="AD91" i="3"/>
  <c r="Y92" i="3"/>
  <c r="U82" i="3"/>
  <c r="AD93" i="3"/>
  <c r="F135" i="3"/>
  <c r="G134" i="3" s="1"/>
  <c r="F140" i="3"/>
  <c r="B11" i="2" s="1"/>
  <c r="Y6" i="3"/>
  <c r="F139" i="3"/>
  <c r="B10" i="2" s="1"/>
  <c r="Y8" i="3"/>
  <c r="Y102" i="3"/>
  <c r="U104" i="3"/>
  <c r="Y106" i="3"/>
  <c r="Y110" i="3"/>
  <c r="Y114" i="3"/>
  <c r="Y118" i="3"/>
  <c r="Y122" i="3"/>
  <c r="Y126" i="3"/>
  <c r="V140" i="4"/>
  <c r="P130" i="3"/>
  <c r="P132" i="3"/>
  <c r="Z132" i="3" s="1"/>
  <c r="E15" i="2" l="1"/>
  <c r="AI114" i="7"/>
  <c r="Z134" i="5"/>
  <c r="AH150" i="5"/>
  <c r="AK88" i="7"/>
  <c r="Q99" i="7"/>
  <c r="AI99" i="7"/>
  <c r="U114" i="8"/>
  <c r="AI79" i="7"/>
  <c r="Q108" i="7"/>
  <c r="AI108" i="7"/>
  <c r="Q69" i="7"/>
  <c r="AI69" i="7"/>
  <c r="Q28" i="7"/>
  <c r="AI28" i="7"/>
  <c r="Q80" i="7"/>
  <c r="AI80" i="7"/>
  <c r="AI61" i="7"/>
  <c r="AI95" i="7"/>
  <c r="AI100" i="7"/>
  <c r="Q42" i="7"/>
  <c r="AI42" i="7"/>
  <c r="AK108" i="7"/>
  <c r="AK58" i="7"/>
  <c r="AK10" i="7"/>
  <c r="AJ139" i="7"/>
  <c r="AL12" i="7"/>
  <c r="AL118" i="7"/>
  <c r="AL85" i="7"/>
  <c r="AL54" i="7"/>
  <c r="AL21" i="7"/>
  <c r="AK55" i="7"/>
  <c r="AK46" i="7"/>
  <c r="Q26" i="7"/>
  <c r="AI26" i="7"/>
  <c r="AK129" i="7"/>
  <c r="AL33" i="7"/>
  <c r="AK53" i="7"/>
  <c r="AK32" i="7"/>
  <c r="AK113" i="7"/>
  <c r="AK77" i="7"/>
  <c r="AK116" i="7"/>
  <c r="AL100" i="7"/>
  <c r="AK99" i="7"/>
  <c r="AK81" i="7"/>
  <c r="AK39" i="7"/>
  <c r="AK117" i="7"/>
  <c r="AL79" i="7"/>
  <c r="AA135" i="6"/>
  <c r="AI135" i="6" s="1"/>
  <c r="Q77" i="7"/>
  <c r="AI77" i="7"/>
  <c r="Q52" i="7"/>
  <c r="AI52" i="7"/>
  <c r="Q128" i="7"/>
  <c r="AI128" i="7"/>
  <c r="Q88" i="7"/>
  <c r="AI88" i="7"/>
  <c r="Q101" i="7"/>
  <c r="AI101" i="7"/>
  <c r="Q39" i="7"/>
  <c r="AI39" i="7"/>
  <c r="Q22" i="7"/>
  <c r="AI22" i="7"/>
  <c r="AI119" i="7"/>
  <c r="AK60" i="7"/>
  <c r="AL60" i="7"/>
  <c r="AL64" i="7"/>
  <c r="Q94" i="7"/>
  <c r="AI94" i="7"/>
  <c r="U69" i="8"/>
  <c r="Q59" i="7"/>
  <c r="AI59" i="7"/>
  <c r="AI120" i="7"/>
  <c r="AI93" i="7"/>
  <c r="Q55" i="7"/>
  <c r="AI55" i="7"/>
  <c r="AI72" i="7"/>
  <c r="V13" i="3"/>
  <c r="Q90" i="7"/>
  <c r="AI90" i="7"/>
  <c r="Q27" i="7"/>
  <c r="AI27" i="7"/>
  <c r="Q107" i="7"/>
  <c r="AI107" i="7"/>
  <c r="Q73" i="7"/>
  <c r="AI73" i="7"/>
  <c r="Q60" i="7"/>
  <c r="AI60" i="7"/>
  <c r="AI30" i="7"/>
  <c r="AI87" i="7"/>
  <c r="X138" i="7"/>
  <c r="AI102" i="7"/>
  <c r="J135" i="3"/>
  <c r="N133" i="4"/>
  <c r="F133" i="4"/>
  <c r="R133" i="4"/>
  <c r="J133" i="4"/>
  <c r="Q83" i="7"/>
  <c r="AI83" i="7"/>
  <c r="Q117" i="7"/>
  <c r="AI117" i="7"/>
  <c r="AI23" i="7"/>
  <c r="AI91" i="7"/>
  <c r="AI37" i="7"/>
  <c r="AI70" i="7"/>
  <c r="AI29" i="7"/>
  <c r="AI41" i="7"/>
  <c r="AI129" i="7"/>
  <c r="AI67" i="7"/>
  <c r="Q110" i="7"/>
  <c r="AI110" i="7"/>
  <c r="AI113" i="7"/>
  <c r="AL95" i="7"/>
  <c r="AK26" i="7"/>
  <c r="AL96" i="7"/>
  <c r="AL78" i="7"/>
  <c r="AJ142" i="7"/>
  <c r="AL5" i="7"/>
  <c r="AK107" i="7"/>
  <c r="AK25" i="7"/>
  <c r="AK104" i="7"/>
  <c r="AK130" i="7"/>
  <c r="AK101" i="7"/>
  <c r="AK52" i="7"/>
  <c r="AL52" i="7"/>
  <c r="AL36" i="7"/>
  <c r="AK128" i="7"/>
  <c r="AJ140" i="7"/>
  <c r="AK30" i="7"/>
  <c r="AK89" i="7"/>
  <c r="AL114" i="7"/>
  <c r="AL62" i="7"/>
  <c r="AL63" i="7"/>
  <c r="AK27" i="7"/>
  <c r="Q46" i="7"/>
  <c r="AI46" i="7"/>
  <c r="Q17" i="7"/>
  <c r="AI17" i="7"/>
  <c r="Q76" i="7"/>
  <c r="AI76" i="7"/>
  <c r="Q98" i="7"/>
  <c r="AI98" i="7"/>
  <c r="Q81" i="7"/>
  <c r="AI81" i="7"/>
  <c r="AI50" i="7"/>
  <c r="AI19" i="7"/>
  <c r="AK76" i="7"/>
  <c r="AK22" i="7"/>
  <c r="AL87" i="7"/>
  <c r="Q109" i="7"/>
  <c r="AI109" i="7"/>
  <c r="Q89" i="7"/>
  <c r="AI89" i="7"/>
  <c r="Q123" i="7"/>
  <c r="AI123" i="7"/>
  <c r="AI78" i="7"/>
  <c r="Q65" i="7"/>
  <c r="AI65" i="7"/>
  <c r="Q116" i="7"/>
  <c r="AI116" i="7"/>
  <c r="AI10" i="7"/>
  <c r="R144" i="7"/>
  <c r="Q58" i="7"/>
  <c r="AI58" i="7"/>
  <c r="Q25" i="7"/>
  <c r="AI25" i="7"/>
  <c r="AI71" i="7"/>
  <c r="U98" i="8"/>
  <c r="AI5" i="7"/>
  <c r="AI131" i="7"/>
  <c r="Q119" i="7"/>
  <c r="AI6" i="7"/>
  <c r="Q32" i="7"/>
  <c r="AI32" i="7"/>
  <c r="AI96" i="7"/>
  <c r="Q57" i="7"/>
  <c r="AI57" i="7"/>
  <c r="Q104" i="7"/>
  <c r="AI104" i="7"/>
  <c r="AI49" i="7"/>
  <c r="P31" i="3"/>
  <c r="V31" i="3" s="1"/>
  <c r="AI84" i="7"/>
  <c r="AI40" i="7"/>
  <c r="AI141" i="7" s="1"/>
  <c r="AL141" i="7" s="1"/>
  <c r="AI121" i="7"/>
  <c r="AI20" i="7"/>
  <c r="AI75" i="7"/>
  <c r="Q53" i="7"/>
  <c r="AI53" i="7"/>
  <c r="AI11" i="7"/>
  <c r="Q130" i="7"/>
  <c r="AI130" i="7"/>
  <c r="Q127" i="7"/>
  <c r="AI127" i="7"/>
  <c r="AI12" i="7"/>
  <c r="AI64" i="7"/>
  <c r="AI63" i="7"/>
  <c r="K135" i="3"/>
  <c r="AI56" i="7"/>
  <c r="AI31" i="7"/>
  <c r="AK80" i="7"/>
  <c r="X150" i="7"/>
  <c r="AL71" i="7"/>
  <c r="AL126" i="7"/>
  <c r="AK42" i="7"/>
  <c r="AL9" i="7"/>
  <c r="AK28" i="7"/>
  <c r="AL84" i="7"/>
  <c r="AL49" i="7"/>
  <c r="AL102" i="7"/>
  <c r="AL11" i="7"/>
  <c r="AK90" i="7"/>
  <c r="AL98" i="7"/>
  <c r="AK98" i="7"/>
  <c r="AK67" i="7"/>
  <c r="AL68" i="7"/>
  <c r="AK69" i="7"/>
  <c r="AK83" i="7"/>
  <c r="AK17" i="7"/>
  <c r="AL131" i="7"/>
  <c r="AK59" i="7"/>
  <c r="AJ141" i="7"/>
  <c r="AL7" i="7"/>
  <c r="AL23" i="7"/>
  <c r="AK110" i="7"/>
  <c r="AK119" i="7"/>
  <c r="U6" i="8"/>
  <c r="U10" i="8"/>
  <c r="U17" i="8"/>
  <c r="AH141" i="7"/>
  <c r="U128" i="8"/>
  <c r="U78" i="8"/>
  <c r="U38" i="8"/>
  <c r="U39" i="8"/>
  <c r="W146" i="7"/>
  <c r="Z136" i="7"/>
  <c r="W150" i="7"/>
  <c r="Z150" i="7"/>
  <c r="Y150" i="7"/>
  <c r="U18" i="3"/>
  <c r="E8" i="2"/>
  <c r="AD60" i="3"/>
  <c r="AB91" i="3"/>
  <c r="U8" i="3"/>
  <c r="R6" i="3"/>
  <c r="V91" i="3"/>
  <c r="V19" i="3"/>
  <c r="V26" i="3"/>
  <c r="Z91" i="3"/>
  <c r="AB31" i="3"/>
  <c r="AH142" i="5"/>
  <c r="Q133" i="7"/>
  <c r="E16" i="2"/>
  <c r="Z85" i="3"/>
  <c r="U73" i="8"/>
  <c r="U122" i="8"/>
  <c r="U62" i="8"/>
  <c r="U18" i="8"/>
  <c r="AB122" i="3"/>
  <c r="V122" i="3"/>
  <c r="U65" i="8"/>
  <c r="AD127" i="3"/>
  <c r="V114" i="3"/>
  <c r="Z122" i="3"/>
  <c r="U113" i="3"/>
  <c r="AB85" i="3"/>
  <c r="S51" i="3"/>
  <c r="U57" i="8"/>
  <c r="U102" i="8"/>
  <c r="P136" i="8"/>
  <c r="U32" i="8"/>
  <c r="AF140" i="7"/>
  <c r="T140" i="7" s="1"/>
  <c r="AJ134" i="7"/>
  <c r="AH139" i="7"/>
  <c r="AE139" i="7"/>
  <c r="AD140" i="7"/>
  <c r="M140" i="7" s="1"/>
  <c r="M145" i="7" s="1"/>
  <c r="U59" i="8"/>
  <c r="AH142" i="7"/>
  <c r="AH140" i="7"/>
  <c r="H48" i="2"/>
  <c r="AD111" i="3"/>
  <c r="H15" i="2"/>
  <c r="L33" i="2"/>
  <c r="P138" i="8"/>
  <c r="U84" i="8"/>
  <c r="U66" i="8"/>
  <c r="U11" i="8"/>
  <c r="U89" i="8"/>
  <c r="U119" i="8"/>
  <c r="AD139" i="7"/>
  <c r="M139" i="7" s="1"/>
  <c r="M144" i="7" s="1"/>
  <c r="X147" i="7"/>
  <c r="Y145" i="7"/>
  <c r="Y147" i="7"/>
  <c r="U93" i="8"/>
  <c r="AD42" i="3"/>
  <c r="J33" i="2"/>
  <c r="J50" i="2" s="1"/>
  <c r="J65" i="2" s="1"/>
  <c r="J69" i="2" s="1"/>
  <c r="R7" i="3"/>
  <c r="R140" i="3" s="1"/>
  <c r="K33" i="2"/>
  <c r="K50" i="2" s="1"/>
  <c r="K65" i="2" s="1"/>
  <c r="K69" i="2" s="1"/>
  <c r="U67" i="3"/>
  <c r="U109" i="3"/>
  <c r="V106" i="3"/>
  <c r="V87" i="3"/>
  <c r="V68" i="3"/>
  <c r="S63" i="3"/>
  <c r="R11" i="3"/>
  <c r="R137" i="3" s="1"/>
  <c r="I33" i="2"/>
  <c r="I50" i="2" s="1"/>
  <c r="I65" i="2" s="1"/>
  <c r="Z145" i="7"/>
  <c r="S128" i="3"/>
  <c r="W127" i="8" s="1"/>
  <c r="V104" i="3"/>
  <c r="U88" i="8"/>
  <c r="S97" i="3"/>
  <c r="W96" i="8" s="1"/>
  <c r="S114" i="3"/>
  <c r="W113" i="8" s="1"/>
  <c r="Z14" i="3"/>
  <c r="U44" i="8"/>
  <c r="U81" i="8"/>
  <c r="V119" i="3"/>
  <c r="U34" i="3"/>
  <c r="S32" i="3"/>
  <c r="X32" i="3" s="1"/>
  <c r="U35" i="8"/>
  <c r="U64" i="8"/>
  <c r="U85" i="8"/>
  <c r="D27" i="2"/>
  <c r="L50" i="2"/>
  <c r="L65" i="2" s="1"/>
  <c r="L69" i="2" s="1"/>
  <c r="K140" i="3"/>
  <c r="D17" i="2" s="1"/>
  <c r="D29" i="2" s="1"/>
  <c r="AD112" i="3"/>
  <c r="V70" i="3"/>
  <c r="U15" i="3"/>
  <c r="V37" i="3"/>
  <c r="U108" i="8"/>
  <c r="U67" i="8"/>
  <c r="Z105" i="3"/>
  <c r="U105" i="3"/>
  <c r="S22" i="3"/>
  <c r="X22" i="3" s="1"/>
  <c r="AD13" i="3"/>
  <c r="AD18" i="3"/>
  <c r="U12" i="8"/>
  <c r="S85" i="3"/>
  <c r="W84" i="8" s="1"/>
  <c r="AD56" i="3"/>
  <c r="Z112" i="3"/>
  <c r="L62" i="2"/>
  <c r="AB8" i="3"/>
  <c r="K62" i="2"/>
  <c r="U127" i="3"/>
  <c r="AD104" i="3"/>
  <c r="U122" i="3"/>
  <c r="V127" i="3"/>
  <c r="S91" i="3"/>
  <c r="AB112" i="3"/>
  <c r="AD129" i="3"/>
  <c r="V85" i="3"/>
  <c r="AD119" i="3"/>
  <c r="AB90" i="3"/>
  <c r="AB70" i="3"/>
  <c r="AD45" i="3"/>
  <c r="V34" i="3"/>
  <c r="V18" i="3"/>
  <c r="S44" i="3"/>
  <c r="X44" i="3" s="1"/>
  <c r="Z34" i="3"/>
  <c r="AB45" i="3"/>
  <c r="U36" i="8"/>
  <c r="Z22" i="3"/>
  <c r="I135" i="3"/>
  <c r="F134" i="3" s="1"/>
  <c r="P11" i="3"/>
  <c r="S11" i="3" s="1"/>
  <c r="W10" i="8" s="1"/>
  <c r="V109" i="3"/>
  <c r="S94" i="3"/>
  <c r="X94" i="3" s="1"/>
  <c r="U94" i="3"/>
  <c r="U90" i="3"/>
  <c r="AD90" i="3"/>
  <c r="S18" i="3"/>
  <c r="W17" i="8" s="1"/>
  <c r="AD34" i="3"/>
  <c r="Z63" i="3"/>
  <c r="S34" i="3"/>
  <c r="W33" i="8" s="1"/>
  <c r="AB63" i="3"/>
  <c r="V45" i="3"/>
  <c r="D28" i="2"/>
  <c r="Z90" i="3"/>
  <c r="AD63" i="3"/>
  <c r="I137" i="3"/>
  <c r="B14" i="2" s="1"/>
  <c r="B13" i="2" s="1"/>
  <c r="Q8" i="2" s="1"/>
  <c r="U131" i="8"/>
  <c r="V112" i="3"/>
  <c r="V126" i="3"/>
  <c r="U70" i="3"/>
  <c r="U85" i="3"/>
  <c r="U45" i="3"/>
  <c r="U22" i="3"/>
  <c r="U33" i="8"/>
  <c r="V94" i="3"/>
  <c r="Z119" i="3"/>
  <c r="AB119" i="3"/>
  <c r="S70" i="3"/>
  <c r="X70" i="3" s="1"/>
  <c r="U63" i="3"/>
  <c r="AD94" i="3"/>
  <c r="V22" i="3"/>
  <c r="AB46" i="3"/>
  <c r="AD22" i="3"/>
  <c r="U96" i="8"/>
  <c r="S90" i="3"/>
  <c r="X90" i="3" s="1"/>
  <c r="U58" i="8"/>
  <c r="AD96" i="3"/>
  <c r="AD70" i="3"/>
  <c r="AD85" i="3"/>
  <c r="AD14" i="3"/>
  <c r="U97" i="3"/>
  <c r="S42" i="3"/>
  <c r="X42" i="3" s="1"/>
  <c r="AD97" i="3"/>
  <c r="Z109" i="3"/>
  <c r="AD53" i="3"/>
  <c r="S92" i="3"/>
  <c r="X92" i="3" s="1"/>
  <c r="AD100" i="3"/>
  <c r="Z16" i="3"/>
  <c r="S116" i="3"/>
  <c r="X116" i="3" s="1"/>
  <c r="Z8" i="3"/>
  <c r="AB58" i="3"/>
  <c r="AD115" i="3"/>
  <c r="V14" i="3"/>
  <c r="U23" i="3"/>
  <c r="S9" i="3"/>
  <c r="W8" i="8" s="1"/>
  <c r="AD8" i="3"/>
  <c r="AB16" i="3"/>
  <c r="V117" i="3"/>
  <c r="Z131" i="3"/>
  <c r="U126" i="3"/>
  <c r="U114" i="3"/>
  <c r="U106" i="3"/>
  <c r="Z126" i="3"/>
  <c r="Z114" i="3"/>
  <c r="Z106" i="3"/>
  <c r="U117" i="3"/>
  <c r="AD126" i="3"/>
  <c r="AD114" i="3"/>
  <c r="AD106" i="3"/>
  <c r="U86" i="3"/>
  <c r="U52" i="3"/>
  <c r="S14" i="3"/>
  <c r="W13" i="8" s="1"/>
  <c r="U14" i="3"/>
  <c r="V16" i="3"/>
  <c r="S127" i="3"/>
  <c r="X127" i="3" s="1"/>
  <c r="S120" i="3"/>
  <c r="X120" i="3" s="1"/>
  <c r="S117" i="3"/>
  <c r="X117" i="3" s="1"/>
  <c r="AD16" i="3"/>
  <c r="Z117" i="3"/>
  <c r="AD117" i="3"/>
  <c r="V108" i="3"/>
  <c r="V52" i="3"/>
  <c r="Z87" i="3"/>
  <c r="S16" i="3"/>
  <c r="X16" i="3" s="1"/>
  <c r="S86" i="3"/>
  <c r="X86" i="3" s="1"/>
  <c r="S98" i="3"/>
  <c r="W97" i="8" s="1"/>
  <c r="S111" i="3"/>
  <c r="X111" i="3" s="1"/>
  <c r="Z100" i="3"/>
  <c r="S62" i="3"/>
  <c r="X62" i="3" s="1"/>
  <c r="S100" i="3"/>
  <c r="W99" i="8" s="1"/>
  <c r="AB56" i="3"/>
  <c r="S115" i="3"/>
  <c r="X115" i="3" s="1"/>
  <c r="V62" i="3"/>
  <c r="V10" i="3"/>
  <c r="V40" i="3"/>
  <c r="U104" i="8"/>
  <c r="AB10" i="3"/>
  <c r="U74" i="8"/>
  <c r="U68" i="8"/>
  <c r="E22" i="2"/>
  <c r="Z35" i="3"/>
  <c r="S10" i="3"/>
  <c r="W9" i="8" s="1"/>
  <c r="U62" i="3"/>
  <c r="AB110" i="3"/>
  <c r="U58" i="3"/>
  <c r="Z111" i="3"/>
  <c r="AB111" i="3"/>
  <c r="S56" i="3"/>
  <c r="W55" i="8" s="1"/>
  <c r="V100" i="3"/>
  <c r="Z115" i="3"/>
  <c r="AB115" i="3"/>
  <c r="V58" i="3"/>
  <c r="Z107" i="3"/>
  <c r="U56" i="3"/>
  <c r="V111" i="3"/>
  <c r="S52" i="3"/>
  <c r="W51" i="8" s="1"/>
  <c r="AB52" i="3"/>
  <c r="V115" i="3"/>
  <c r="U100" i="3"/>
  <c r="V56" i="3"/>
  <c r="AD84" i="3"/>
  <c r="V35" i="3"/>
  <c r="U10" i="3"/>
  <c r="AD29" i="3"/>
  <c r="V29" i="3"/>
  <c r="U42" i="8"/>
  <c r="S122" i="3"/>
  <c r="W121" i="8" s="1"/>
  <c r="Z32" i="3"/>
  <c r="E21" i="2"/>
  <c r="AD10" i="3"/>
  <c r="S121" i="3"/>
  <c r="W120" i="8" s="1"/>
  <c r="S45" i="3"/>
  <c r="X45" i="3" s="1"/>
  <c r="S13" i="3"/>
  <c r="W12" i="8" s="1"/>
  <c r="AB79" i="3"/>
  <c r="V43" i="3"/>
  <c r="U26" i="3"/>
  <c r="S7" i="3"/>
  <c r="X7" i="3" s="1"/>
  <c r="S23" i="3"/>
  <c r="X23" i="3" s="1"/>
  <c r="S55" i="3"/>
  <c r="X55" i="3" s="1"/>
  <c r="S53" i="3"/>
  <c r="W52" i="8" s="1"/>
  <c r="AD26" i="3"/>
  <c r="U118" i="3"/>
  <c r="AD69" i="3"/>
  <c r="U59" i="3"/>
  <c r="V74" i="3"/>
  <c r="S59" i="3"/>
  <c r="W58" i="8" s="1"/>
  <c r="S15" i="3"/>
  <c r="X15" i="3" s="1"/>
  <c r="AB43" i="3"/>
  <c r="AD54" i="3"/>
  <c r="V128" i="3"/>
  <c r="V102" i="3"/>
  <c r="V98" i="3"/>
  <c r="U66" i="3"/>
  <c r="U54" i="3"/>
  <c r="U98" i="3"/>
  <c r="AD73" i="3"/>
  <c r="AD61" i="3"/>
  <c r="AB50" i="3"/>
  <c r="U96" i="3"/>
  <c r="U42" i="3"/>
  <c r="V27" i="3"/>
  <c r="V48" i="3"/>
  <c r="U27" i="3"/>
  <c r="V41" i="3"/>
  <c r="Z83" i="3"/>
  <c r="AD50" i="3"/>
  <c r="Z29" i="3"/>
  <c r="S82" i="3"/>
  <c r="W81" i="8" s="1"/>
  <c r="S50" i="3"/>
  <c r="W49" i="8" s="1"/>
  <c r="S77" i="3"/>
  <c r="W76" i="8" s="1"/>
  <c r="AD62" i="3"/>
  <c r="S54" i="3"/>
  <c r="W53" i="8" s="1"/>
  <c r="U61" i="3"/>
  <c r="AD98" i="3"/>
  <c r="AD82" i="3"/>
  <c r="V50" i="3"/>
  <c r="AB48" i="3"/>
  <c r="Z128" i="3"/>
  <c r="S78" i="3"/>
  <c r="W77" i="8" s="1"/>
  <c r="Z41" i="3"/>
  <c r="S26" i="3"/>
  <c r="X26" i="3" s="1"/>
  <c r="Z50" i="3"/>
  <c r="E17" i="2"/>
  <c r="S69" i="3"/>
  <c r="W68" i="8" s="1"/>
  <c r="S28" i="3"/>
  <c r="S19" i="3"/>
  <c r="W18" i="8" s="1"/>
  <c r="U128" i="3"/>
  <c r="AB82" i="3"/>
  <c r="AB72" i="3"/>
  <c r="AD128" i="3"/>
  <c r="V95" i="3"/>
  <c r="V96" i="3"/>
  <c r="V97" i="3"/>
  <c r="V42" i="3"/>
  <c r="AD48" i="3"/>
  <c r="U31" i="3"/>
  <c r="V20" i="3"/>
  <c r="V12" i="3"/>
  <c r="S104" i="3"/>
  <c r="X104" i="3" s="1"/>
  <c r="S49" i="3"/>
  <c r="W48" i="8" s="1"/>
  <c r="S96" i="3"/>
  <c r="W95" i="8" s="1"/>
  <c r="S66" i="3"/>
  <c r="X66" i="3" s="1"/>
  <c r="Z26" i="3"/>
  <c r="Z129" i="3"/>
  <c r="S83" i="3"/>
  <c r="W82" i="8" s="1"/>
  <c r="Z97" i="3"/>
  <c r="Z62" i="3"/>
  <c r="S58" i="3"/>
  <c r="W57" i="8" s="1"/>
  <c r="S109" i="3"/>
  <c r="W108" i="8" s="1"/>
  <c r="C28" i="2"/>
  <c r="B27" i="2"/>
  <c r="B7" i="2"/>
  <c r="AB68" i="3"/>
  <c r="AD49" i="3"/>
  <c r="AB86" i="3"/>
  <c r="S73" i="3"/>
  <c r="W72" i="8" s="1"/>
  <c r="P138" i="3"/>
  <c r="U39" i="3"/>
  <c r="S87" i="3"/>
  <c r="W86" i="8" s="1"/>
  <c r="U28" i="8"/>
  <c r="U53" i="8"/>
  <c r="U9" i="8"/>
  <c r="U130" i="8"/>
  <c r="S113" i="3"/>
  <c r="W112" i="8" s="1"/>
  <c r="S101" i="3"/>
  <c r="W100" i="8" s="1"/>
  <c r="Z101" i="3"/>
  <c r="Z57" i="3"/>
  <c r="S31" i="3"/>
  <c r="W30" i="8" s="1"/>
  <c r="AB57" i="3"/>
  <c r="AB19" i="3"/>
  <c r="S27" i="3"/>
  <c r="X27" i="3" s="1"/>
  <c r="S40" i="3"/>
  <c r="X40" i="3" s="1"/>
  <c r="S29" i="3"/>
  <c r="W28" i="8" s="1"/>
  <c r="S71" i="3"/>
  <c r="W70" i="8" s="1"/>
  <c r="S61" i="3"/>
  <c r="W60" i="8" s="1"/>
  <c r="V121" i="3"/>
  <c r="U129" i="3"/>
  <c r="U125" i="3"/>
  <c r="U102" i="3"/>
  <c r="S105" i="3"/>
  <c r="X105" i="3" s="1"/>
  <c r="Z96" i="3"/>
  <c r="U77" i="3"/>
  <c r="U73" i="3"/>
  <c r="V125" i="3"/>
  <c r="AD120" i="3"/>
  <c r="V113" i="3"/>
  <c r="AB129" i="3"/>
  <c r="U121" i="3"/>
  <c r="AD102" i="3"/>
  <c r="V105" i="3"/>
  <c r="U68" i="3"/>
  <c r="AB83" i="3"/>
  <c r="AD77" i="3"/>
  <c r="AD51" i="3"/>
  <c r="U49" i="3"/>
  <c r="Z31" i="3"/>
  <c r="AD37" i="3"/>
  <c r="U19" i="3"/>
  <c r="V17" i="3"/>
  <c r="U105" i="8"/>
  <c r="AD87" i="3"/>
  <c r="AB51" i="3"/>
  <c r="AD99" i="3"/>
  <c r="AD68" i="3"/>
  <c r="AB40" i="3"/>
  <c r="AB39" i="3"/>
  <c r="Z17" i="3"/>
  <c r="Z19" i="3"/>
  <c r="S17" i="3"/>
  <c r="W16" i="8" s="1"/>
  <c r="V124" i="3"/>
  <c r="Z102" i="3"/>
  <c r="AB105" i="3"/>
  <c r="AB77" i="3"/>
  <c r="AD86" i="3"/>
  <c r="V83" i="3"/>
  <c r="Z77" i="3"/>
  <c r="U51" i="3"/>
  <c r="AD47" i="3"/>
  <c r="V101" i="3"/>
  <c r="AB87" i="3"/>
  <c r="AD83" i="3"/>
  <c r="AD17" i="3"/>
  <c r="S37" i="3"/>
  <c r="W36" i="8" s="1"/>
  <c r="U77" i="8"/>
  <c r="Z121" i="3"/>
  <c r="AD121" i="3"/>
  <c r="Z51" i="3"/>
  <c r="S68" i="3"/>
  <c r="X68" i="3" s="1"/>
  <c r="Z52" i="3"/>
  <c r="S76" i="3"/>
  <c r="W75" i="8" s="1"/>
  <c r="Z40" i="3"/>
  <c r="AD31" i="3"/>
  <c r="AD40" i="3"/>
  <c r="J62" i="2"/>
  <c r="S129" i="3"/>
  <c r="W128" i="8" s="1"/>
  <c r="S48" i="3"/>
  <c r="X48" i="3" s="1"/>
  <c r="AE140" i="7"/>
  <c r="Q140" i="7" s="1"/>
  <c r="AF141" i="7"/>
  <c r="T141" i="7" s="1"/>
  <c r="X146" i="7"/>
  <c r="AH134" i="7"/>
  <c r="W136" i="7"/>
  <c r="Y144" i="7"/>
  <c r="M68" i="7"/>
  <c r="Z147" i="7"/>
  <c r="W144" i="7"/>
  <c r="S89" i="3"/>
  <c r="W88" i="8" s="1"/>
  <c r="Z6" i="3"/>
  <c r="AB64" i="3"/>
  <c r="V6" i="3"/>
  <c r="AB76" i="3"/>
  <c r="U43" i="3"/>
  <c r="AB92" i="3"/>
  <c r="U32" i="3"/>
  <c r="U28" i="3"/>
  <c r="AD6" i="3"/>
  <c r="S36" i="3"/>
  <c r="X36" i="3" s="1"/>
  <c r="Z48" i="3"/>
  <c r="AB32" i="3"/>
  <c r="AB69" i="3"/>
  <c r="U29" i="3"/>
  <c r="Z54" i="3"/>
  <c r="S125" i="3"/>
  <c r="W124" i="8" s="1"/>
  <c r="AB6" i="3"/>
  <c r="D7" i="2"/>
  <c r="Z118" i="3"/>
  <c r="AB131" i="3"/>
  <c r="AD118" i="3"/>
  <c r="V110" i="3"/>
  <c r="AD81" i="3"/>
  <c r="Z92" i="3"/>
  <c r="S133" i="3"/>
  <c r="W132" i="8" s="1"/>
  <c r="AB118" i="3"/>
  <c r="Z81" i="3"/>
  <c r="AB103" i="3"/>
  <c r="S99" i="3"/>
  <c r="W98" i="8" s="1"/>
  <c r="V89" i="3"/>
  <c r="AB81" i="3"/>
  <c r="U75" i="3"/>
  <c r="AB54" i="3"/>
  <c r="Z123" i="3"/>
  <c r="U81" i="3"/>
  <c r="Z76" i="3"/>
  <c r="S67" i="3"/>
  <c r="W66" i="8" s="1"/>
  <c r="V54" i="3"/>
  <c r="V76" i="3"/>
  <c r="S39" i="3"/>
  <c r="W38" i="8" s="1"/>
  <c r="V36" i="3"/>
  <c r="V24" i="3"/>
  <c r="V92" i="3"/>
  <c r="AD30" i="3"/>
  <c r="S81" i="3"/>
  <c r="Z99" i="3"/>
  <c r="U36" i="3"/>
  <c r="AD64" i="3"/>
  <c r="AB44" i="3"/>
  <c r="AD107" i="3"/>
  <c r="AD39" i="3"/>
  <c r="Z94" i="3"/>
  <c r="S103" i="3"/>
  <c r="W102" i="8" s="1"/>
  <c r="AB133" i="3"/>
  <c r="AB93" i="3"/>
  <c r="U74" i="3"/>
  <c r="V99" i="3"/>
  <c r="U69" i="3"/>
  <c r="U89" i="3"/>
  <c r="V79" i="3"/>
  <c r="Z110" i="3"/>
  <c r="S131" i="3"/>
  <c r="X131" i="3" s="1"/>
  <c r="U110" i="3"/>
  <c r="V116" i="3"/>
  <c r="V133" i="3"/>
  <c r="V131" i="3"/>
  <c r="S74" i="3"/>
  <c r="W73" i="8" s="1"/>
  <c r="AB74" i="3"/>
  <c r="AD67" i="3"/>
  <c r="AB123" i="3"/>
  <c r="S75" i="3"/>
  <c r="X75" i="3" s="1"/>
  <c r="S43" i="3"/>
  <c r="W42" i="8" s="1"/>
  <c r="V39" i="3"/>
  <c r="V44" i="3"/>
  <c r="V32" i="3"/>
  <c r="V28" i="3"/>
  <c r="S93" i="3"/>
  <c r="W92" i="8" s="1"/>
  <c r="S79" i="3"/>
  <c r="W78" i="8" s="1"/>
  <c r="Z69" i="3"/>
  <c r="Z43" i="3"/>
  <c r="AB99" i="3"/>
  <c r="AD36" i="3"/>
  <c r="P139" i="3"/>
  <c r="U124" i="3"/>
  <c r="AB120" i="3"/>
  <c r="U116" i="3"/>
  <c r="U108" i="3"/>
  <c r="V107" i="3"/>
  <c r="V93" i="3"/>
  <c r="U78" i="3"/>
  <c r="U72" i="3"/>
  <c r="U64" i="3"/>
  <c r="Z103" i="3"/>
  <c r="S95" i="3"/>
  <c r="W94" i="8" s="1"/>
  <c r="V75" i="3"/>
  <c r="S60" i="3"/>
  <c r="W59" i="8" s="1"/>
  <c r="Z93" i="3"/>
  <c r="AD71" i="3"/>
  <c r="AB66" i="3"/>
  <c r="AD55" i="3"/>
  <c r="U47" i="3"/>
  <c r="V123" i="3"/>
  <c r="Z84" i="3"/>
  <c r="AB78" i="3"/>
  <c r="V66" i="3"/>
  <c r="U84" i="3"/>
  <c r="U30" i="3"/>
  <c r="V7" i="3"/>
  <c r="S24" i="3"/>
  <c r="W23" i="8" s="1"/>
  <c r="S20" i="3"/>
  <c r="W19" i="8" s="1"/>
  <c r="S12" i="3"/>
  <c r="X12" i="3" s="1"/>
  <c r="S46" i="3"/>
  <c r="W45" i="8" s="1"/>
  <c r="AD38" i="3"/>
  <c r="S33" i="3"/>
  <c r="X33" i="3" s="1"/>
  <c r="S25" i="3"/>
  <c r="X25" i="3" s="1"/>
  <c r="S21" i="3"/>
  <c r="X21" i="3" s="1"/>
  <c r="V9" i="3"/>
  <c r="G140" i="3"/>
  <c r="C11" i="2" s="1"/>
  <c r="C29" i="2" s="1"/>
  <c r="Q138" i="3"/>
  <c r="U123" i="8"/>
  <c r="U115" i="8"/>
  <c r="U52" i="8"/>
  <c r="U30" i="8"/>
  <c r="Z71" i="3"/>
  <c r="Z66" i="3"/>
  <c r="Z55" i="3"/>
  <c r="AB71" i="3"/>
  <c r="AB65" i="3"/>
  <c r="AB36" i="3"/>
  <c r="V57" i="3"/>
  <c r="U21" i="3"/>
  <c r="U12" i="3"/>
  <c r="Z30" i="3"/>
  <c r="AD20" i="3"/>
  <c r="AD24" i="3"/>
  <c r="Z24" i="3"/>
  <c r="AD124" i="3"/>
  <c r="V120" i="3"/>
  <c r="AD116" i="3"/>
  <c r="AD108" i="3"/>
  <c r="S107" i="3"/>
  <c r="W106" i="8" s="1"/>
  <c r="AD89" i="3"/>
  <c r="V103" i="3"/>
  <c r="AD78" i="3"/>
  <c r="U71" i="3"/>
  <c r="AD57" i="3"/>
  <c r="S57" i="3"/>
  <c r="W56" i="8" s="1"/>
  <c r="V30" i="3"/>
  <c r="U38" i="3"/>
  <c r="V33" i="3"/>
  <c r="V25" i="3"/>
  <c r="V21" i="3"/>
  <c r="Q139" i="3"/>
  <c r="C26" i="2"/>
  <c r="U113" i="8"/>
  <c r="S106" i="3"/>
  <c r="W105" i="8" s="1"/>
  <c r="Z116" i="3"/>
  <c r="Z65" i="3"/>
  <c r="Z64" i="3"/>
  <c r="Z46" i="3"/>
  <c r="V65" i="3"/>
  <c r="Z38" i="3"/>
  <c r="Z95" i="3"/>
  <c r="AB55" i="3"/>
  <c r="AD46" i="3"/>
  <c r="AD12" i="3"/>
  <c r="Q6" i="3"/>
  <c r="Q135" i="3" s="1"/>
  <c r="AB12" i="3"/>
  <c r="AB24" i="3"/>
  <c r="I66" i="2"/>
  <c r="H66" i="2" s="1"/>
  <c r="H59" i="2"/>
  <c r="H135" i="3"/>
  <c r="AD65" i="3"/>
  <c r="AB60" i="3"/>
  <c r="U55" i="3"/>
  <c r="AD123" i="3"/>
  <c r="S65" i="3"/>
  <c r="W64" i="8" s="1"/>
  <c r="AB84" i="3"/>
  <c r="V38" i="3"/>
  <c r="U35" i="3"/>
  <c r="AB124" i="3"/>
  <c r="U120" i="3"/>
  <c r="AB108" i="3"/>
  <c r="AB107" i="3"/>
  <c r="Z89" i="3"/>
  <c r="U60" i="3"/>
  <c r="S72" i="3"/>
  <c r="W71" i="8" s="1"/>
  <c r="S64" i="3"/>
  <c r="X64" i="3" s="1"/>
  <c r="AB89" i="3"/>
  <c r="AD59" i="3"/>
  <c r="S123" i="3"/>
  <c r="W122" i="8" s="1"/>
  <c r="AD75" i="3"/>
  <c r="V60" i="3"/>
  <c r="S47" i="3"/>
  <c r="X47" i="3" s="1"/>
  <c r="S84" i="3"/>
  <c r="W83" i="8" s="1"/>
  <c r="S38" i="3"/>
  <c r="X38" i="3" s="1"/>
  <c r="S30" i="3"/>
  <c r="W29" i="8" s="1"/>
  <c r="S35" i="3"/>
  <c r="W34" i="8" s="1"/>
  <c r="AD41" i="3"/>
  <c r="AD33" i="3"/>
  <c r="AD25" i="3"/>
  <c r="AD21" i="3"/>
  <c r="V46" i="3"/>
  <c r="S41" i="3"/>
  <c r="W40" i="8" s="1"/>
  <c r="U20" i="3"/>
  <c r="Q137" i="3"/>
  <c r="U95" i="3"/>
  <c r="Z75" i="3"/>
  <c r="R138" i="3"/>
  <c r="AB17" i="3"/>
  <c r="X122" i="3"/>
  <c r="U127" i="8"/>
  <c r="U95" i="8"/>
  <c r="S136" i="8"/>
  <c r="S126" i="3"/>
  <c r="S110" i="3"/>
  <c r="U101" i="3"/>
  <c r="Z18" i="3"/>
  <c r="U41" i="3"/>
  <c r="Z86" i="3"/>
  <c r="R139" i="3"/>
  <c r="U80" i="8"/>
  <c r="S137" i="8"/>
  <c r="S112" i="3"/>
  <c r="AB95" i="3"/>
  <c r="AD109" i="3"/>
  <c r="AD35" i="3"/>
  <c r="AB25" i="3"/>
  <c r="AD58" i="3"/>
  <c r="Z20" i="3"/>
  <c r="AD103" i="3"/>
  <c r="H68" i="2"/>
  <c r="C13" i="2"/>
  <c r="U87" i="8"/>
  <c r="AD101" i="3"/>
  <c r="H26" i="2"/>
  <c r="H39" i="2"/>
  <c r="H43" i="2" s="1"/>
  <c r="Z79" i="3"/>
  <c r="AD72" i="3"/>
  <c r="Z21" i="3"/>
  <c r="Z25" i="3"/>
  <c r="S118" i="3"/>
  <c r="AD23" i="3"/>
  <c r="S124" i="3"/>
  <c r="S108" i="3"/>
  <c r="AA138" i="6"/>
  <c r="U107" i="8"/>
  <c r="U94" i="8"/>
  <c r="U46" i="8"/>
  <c r="K144" i="7"/>
  <c r="B483" i="1"/>
  <c r="B487" i="1"/>
  <c r="B481" i="1"/>
  <c r="S8" i="3"/>
  <c r="W7" i="8" s="1"/>
  <c r="AD113" i="3"/>
  <c r="AD125" i="3"/>
  <c r="U44" i="3"/>
  <c r="Z44" i="3"/>
  <c r="AB28" i="3"/>
  <c r="Z28" i="3"/>
  <c r="AB13" i="3"/>
  <c r="U13" i="3"/>
  <c r="S102" i="3"/>
  <c r="Z125" i="3"/>
  <c r="AD79" i="3"/>
  <c r="AB33" i="3"/>
  <c r="U33" i="3"/>
  <c r="V61" i="3"/>
  <c r="AB61" i="3"/>
  <c r="AB27" i="3"/>
  <c r="Z27" i="3"/>
  <c r="W136" i="8"/>
  <c r="AA137" i="6"/>
  <c r="V53" i="3"/>
  <c r="AB53" i="3"/>
  <c r="AD131" i="3"/>
  <c r="V67" i="3"/>
  <c r="AB67" i="3"/>
  <c r="AB37" i="3"/>
  <c r="U37" i="3"/>
  <c r="AB15" i="3"/>
  <c r="Z15" i="3"/>
  <c r="AB23" i="3"/>
  <c r="Z23" i="3"/>
  <c r="AG137" i="6"/>
  <c r="AA140" i="6"/>
  <c r="Z120" i="3"/>
  <c r="B19" i="2"/>
  <c r="AB9" i="3"/>
  <c r="U9" i="3"/>
  <c r="V73" i="3"/>
  <c r="AB73" i="3"/>
  <c r="Z53" i="3"/>
  <c r="AD15" i="3"/>
  <c r="AB7" i="3"/>
  <c r="Z7" i="3"/>
  <c r="E23" i="2"/>
  <c r="C19" i="2"/>
  <c r="Z9" i="3"/>
  <c r="D19" i="2"/>
  <c r="D26" i="2"/>
  <c r="F144" i="7"/>
  <c r="AD133" i="3"/>
  <c r="AG138" i="6"/>
  <c r="AG139" i="6"/>
  <c r="AG140" i="6"/>
  <c r="AG135" i="6"/>
  <c r="Z78" i="3"/>
  <c r="Z127" i="3"/>
  <c r="Z98" i="3"/>
  <c r="Z72" i="3"/>
  <c r="AD7" i="3"/>
  <c r="E20" i="2"/>
  <c r="AA139" i="6"/>
  <c r="Z113" i="3"/>
  <c r="Z104" i="3"/>
  <c r="V49" i="3"/>
  <c r="AB49" i="3"/>
  <c r="V59" i="3"/>
  <c r="AB59" i="3"/>
  <c r="AD74" i="3"/>
  <c r="V47" i="3"/>
  <c r="AB47" i="3"/>
  <c r="B490" i="1"/>
  <c r="AT494" i="1"/>
  <c r="AD494" i="1"/>
  <c r="N494" i="1"/>
  <c r="B492" i="1"/>
  <c r="B488" i="1"/>
  <c r="B484" i="1"/>
  <c r="AP494" i="1"/>
  <c r="AY494" i="1"/>
  <c r="AU494" i="1"/>
  <c r="AQ494" i="1"/>
  <c r="AM494" i="1"/>
  <c r="AI494" i="1"/>
  <c r="AE494" i="1"/>
  <c r="AA494" i="1"/>
  <c r="W494" i="1"/>
  <c r="S494" i="1"/>
  <c r="O494" i="1"/>
  <c r="K494" i="1"/>
  <c r="B479" i="1"/>
  <c r="G494" i="1"/>
  <c r="R494" i="1"/>
  <c r="AO494" i="1"/>
  <c r="Y494" i="1"/>
  <c r="I494" i="1"/>
  <c r="AR494" i="1"/>
  <c r="AJ494" i="1"/>
  <c r="AB494" i="1"/>
  <c r="G466" i="1"/>
  <c r="H463" i="1"/>
  <c r="G463" i="1"/>
  <c r="H464" i="1"/>
  <c r="W145" i="7"/>
  <c r="I9" i="2"/>
  <c r="G136" i="7"/>
  <c r="G148" i="7" s="1"/>
  <c r="H9" i="2"/>
  <c r="B486" i="1"/>
  <c r="B485" i="1"/>
  <c r="B480" i="1"/>
  <c r="Z494" i="1"/>
  <c r="AK494" i="1"/>
  <c r="U494" i="1"/>
  <c r="T494" i="1"/>
  <c r="L494" i="1"/>
  <c r="H465" i="1"/>
  <c r="G465" i="1"/>
  <c r="B493" i="1"/>
  <c r="J494" i="1"/>
  <c r="AL494" i="1"/>
  <c r="AX494" i="1"/>
  <c r="AW494" i="1"/>
  <c r="AG494" i="1"/>
  <c r="Q494" i="1"/>
  <c r="AV494" i="1"/>
  <c r="AN494" i="1"/>
  <c r="AF494" i="1"/>
  <c r="X494" i="1"/>
  <c r="H466" i="1"/>
  <c r="W147" i="7"/>
  <c r="K9" i="2"/>
  <c r="B482" i="1"/>
  <c r="V494" i="1"/>
  <c r="AH494" i="1"/>
  <c r="AS494" i="1"/>
  <c r="AC494" i="1"/>
  <c r="M494" i="1"/>
  <c r="P494" i="1"/>
  <c r="H494" i="1"/>
  <c r="G464" i="1"/>
  <c r="U133" i="3"/>
  <c r="L136" i="8"/>
  <c r="L137" i="8"/>
  <c r="U101" i="8"/>
  <c r="S141" i="7"/>
  <c r="AC133" i="7"/>
  <c r="P139" i="7"/>
  <c r="O144" i="7"/>
  <c r="S139" i="7"/>
  <c r="X145" i="7"/>
  <c r="P137" i="8"/>
  <c r="U60" i="8"/>
  <c r="AD141" i="7"/>
  <c r="M141" i="7" s="1"/>
  <c r="M146" i="7" s="1"/>
  <c r="Z144" i="7"/>
  <c r="P142" i="7"/>
  <c r="O147" i="7"/>
  <c r="Z146" i="7"/>
  <c r="U25" i="8"/>
  <c r="H137" i="8"/>
  <c r="U5" i="8"/>
  <c r="W148" i="7"/>
  <c r="L142" i="7"/>
  <c r="L147" i="7" s="1"/>
  <c r="K147" i="7"/>
  <c r="U7" i="8"/>
  <c r="AC142" i="7"/>
  <c r="H142" i="7" s="1"/>
  <c r="H147" i="7" s="1"/>
  <c r="P136" i="7"/>
  <c r="P134" i="8" s="1"/>
  <c r="AF142" i="7"/>
  <c r="T142" i="7" s="1"/>
  <c r="AF134" i="7"/>
  <c r="AF136" i="7" s="1"/>
  <c r="AF133" i="7"/>
  <c r="AF139" i="7"/>
  <c r="T139" i="7" s="1"/>
  <c r="AE141" i="7"/>
  <c r="Q141" i="7" s="1"/>
  <c r="U90" i="8"/>
  <c r="M10" i="7"/>
  <c r="U71" i="8"/>
  <c r="H136" i="8"/>
  <c r="Z148" i="7"/>
  <c r="F146" i="7"/>
  <c r="G141" i="7"/>
  <c r="G146" i="7" s="1"/>
  <c r="U129" i="8"/>
  <c r="Y148" i="7"/>
  <c r="Y146" i="7"/>
  <c r="S136" i="7"/>
  <c r="S134" i="8" s="1"/>
  <c r="U54" i="8"/>
  <c r="X144" i="7"/>
  <c r="G142" i="7"/>
  <c r="G147" i="7" s="1"/>
  <c r="F147" i="7"/>
  <c r="G140" i="7"/>
  <c r="G145" i="7" s="1"/>
  <c r="F145" i="7"/>
  <c r="Y136" i="7"/>
  <c r="Q139" i="7"/>
  <c r="Q10" i="7"/>
  <c r="L136" i="7"/>
  <c r="X136" i="7"/>
  <c r="P141" i="7"/>
  <c r="O146" i="7"/>
  <c r="AC139" i="7"/>
  <c r="H139" i="7" s="1"/>
  <c r="H144" i="7" s="1"/>
  <c r="L139" i="7"/>
  <c r="L144" i="7" s="1"/>
  <c r="G139" i="7"/>
  <c r="G144" i="7" s="1"/>
  <c r="U63" i="8"/>
  <c r="K146" i="7"/>
  <c r="L141" i="7"/>
  <c r="L146" i="7" s="1"/>
  <c r="AC141" i="7"/>
  <c r="H141" i="7" s="1"/>
  <c r="H146" i="7" s="1"/>
  <c r="AE142" i="7"/>
  <c r="Q142" i="7" s="1"/>
  <c r="AE133" i="7"/>
  <c r="AE134" i="7"/>
  <c r="O145" i="7"/>
  <c r="P140" i="7"/>
  <c r="L140" i="7"/>
  <c r="L145" i="7" s="1"/>
  <c r="AD142" i="7"/>
  <c r="M142" i="7" s="1"/>
  <c r="M147" i="7" s="1"/>
  <c r="AD133" i="7"/>
  <c r="AD134" i="7"/>
  <c r="M136" i="7" s="1"/>
  <c r="M148" i="7" s="1"/>
  <c r="T5" i="7"/>
  <c r="S140" i="7"/>
  <c r="S142" i="7"/>
  <c r="X148" i="7"/>
  <c r="AC140" i="7"/>
  <c r="H140" i="7" s="1"/>
  <c r="H145" i="7" s="1"/>
  <c r="H30" i="7"/>
  <c r="AC134" i="7"/>
  <c r="Q30" i="7"/>
  <c r="W90" i="8"/>
  <c r="X91" i="3"/>
  <c r="X83" i="3"/>
  <c r="C27" i="2"/>
  <c r="E9" i="2"/>
  <c r="X109" i="3"/>
  <c r="W62" i="8"/>
  <c r="X63" i="3"/>
  <c r="W50" i="8"/>
  <c r="X51" i="3"/>
  <c r="W61" i="8"/>
  <c r="E10" i="2"/>
  <c r="B28" i="2"/>
  <c r="X96" i="3"/>
  <c r="V80" i="3"/>
  <c r="AD80" i="3"/>
  <c r="S80" i="3"/>
  <c r="AB80" i="3"/>
  <c r="U80" i="3"/>
  <c r="W41" i="8"/>
  <c r="X34" i="3"/>
  <c r="W25" i="8"/>
  <c r="P140" i="3"/>
  <c r="W6" i="8"/>
  <c r="Z80" i="3"/>
  <c r="S130" i="3"/>
  <c r="V130" i="3"/>
  <c r="AD130" i="3"/>
  <c r="U130" i="3"/>
  <c r="AB130" i="3"/>
  <c r="W116" i="8"/>
  <c r="S132" i="3"/>
  <c r="V132" i="3"/>
  <c r="AD132" i="3"/>
  <c r="U132" i="3"/>
  <c r="AB132" i="3"/>
  <c r="Z130" i="3"/>
  <c r="W118" i="8"/>
  <c r="X119" i="3"/>
  <c r="X97" i="3"/>
  <c r="W91" i="8"/>
  <c r="B29" i="2"/>
  <c r="V88" i="3"/>
  <c r="AD88" i="3"/>
  <c r="S88" i="3"/>
  <c r="AB88" i="3"/>
  <c r="U88" i="3"/>
  <c r="W21" i="8"/>
  <c r="W31" i="8"/>
  <c r="W27" i="8"/>
  <c r="X28" i="3"/>
  <c r="X98" i="3" l="1"/>
  <c r="O8" i="2"/>
  <c r="B34" i="2"/>
  <c r="AK140" i="7"/>
  <c r="X10" i="3"/>
  <c r="X128" i="3"/>
  <c r="AK141" i="7"/>
  <c r="AI142" i="7"/>
  <c r="AI134" i="7"/>
  <c r="AI139" i="7"/>
  <c r="AL139" i="7" s="1"/>
  <c r="AK139" i="7"/>
  <c r="T133" i="7"/>
  <c r="D13" i="2"/>
  <c r="X114" i="3"/>
  <c r="AK136" i="7"/>
  <c r="AL136" i="7"/>
  <c r="AL142" i="7"/>
  <c r="AK142" i="7"/>
  <c r="AI140" i="7"/>
  <c r="AL140" i="7" s="1"/>
  <c r="C168" i="7"/>
  <c r="B168" i="7"/>
  <c r="P137" i="3"/>
  <c r="X50" i="3"/>
  <c r="X101" i="3"/>
  <c r="W85" i="8"/>
  <c r="X61" i="3"/>
  <c r="P135" i="3"/>
  <c r="X137" i="3" s="1"/>
  <c r="R135" i="3"/>
  <c r="B26" i="2"/>
  <c r="B25" i="2" s="1"/>
  <c r="V138" i="3"/>
  <c r="V139" i="3"/>
  <c r="W39" i="8"/>
  <c r="X82" i="3"/>
  <c r="W104" i="8"/>
  <c r="W47" i="8"/>
  <c r="X113" i="3"/>
  <c r="X69" i="3"/>
  <c r="W67" i="8"/>
  <c r="H33" i="2"/>
  <c r="U138" i="3"/>
  <c r="S138" i="3"/>
  <c r="X85" i="3"/>
  <c r="Z11" i="3"/>
  <c r="W110" i="8"/>
  <c r="W54" i="8"/>
  <c r="W126" i="8"/>
  <c r="X77" i="3"/>
  <c r="W14" i="8"/>
  <c r="W89" i="8"/>
  <c r="W43" i="8"/>
  <c r="W65" i="8"/>
  <c r="W93" i="8"/>
  <c r="T136" i="7"/>
  <c r="W137" i="8"/>
  <c r="W130" i="8"/>
  <c r="X9" i="3"/>
  <c r="X18" i="3"/>
  <c r="X121" i="3"/>
  <c r="W63" i="8"/>
  <c r="H62" i="2"/>
  <c r="W103" i="8"/>
  <c r="W35" i="8"/>
  <c r="X65" i="3"/>
  <c r="X30" i="3"/>
  <c r="X79" i="3"/>
  <c r="D25" i="2"/>
  <c r="X106" i="3"/>
  <c r="X24" i="3"/>
  <c r="W69" i="8"/>
  <c r="W44" i="8"/>
  <c r="X78" i="3"/>
  <c r="E13" i="2"/>
  <c r="W119" i="8"/>
  <c r="X14" i="3"/>
  <c r="W20" i="8"/>
  <c r="E14" i="2"/>
  <c r="AB11" i="3"/>
  <c r="U11" i="3"/>
  <c r="X52" i="3"/>
  <c r="W114" i="8"/>
  <c r="X8" i="3"/>
  <c r="X99" i="3"/>
  <c r="V11" i="3"/>
  <c r="W37" i="8"/>
  <c r="X56" i="3"/>
  <c r="AD11" i="3"/>
  <c r="W115" i="8"/>
  <c r="X41" i="3"/>
  <c r="X37" i="3"/>
  <c r="W26" i="8"/>
  <c r="W15" i="8"/>
  <c r="X17" i="3"/>
  <c r="W46" i="8"/>
  <c r="X53" i="3"/>
  <c r="W74" i="8"/>
  <c r="X125" i="3"/>
  <c r="X13" i="3"/>
  <c r="W24" i="8"/>
  <c r="X54" i="3"/>
  <c r="W11" i="8"/>
  <c r="X76" i="3"/>
  <c r="X72" i="3"/>
  <c r="X100" i="3"/>
  <c r="X59" i="3"/>
  <c r="X31" i="3"/>
  <c r="X67" i="3"/>
  <c r="X58" i="3"/>
  <c r="X103" i="3"/>
  <c r="W22" i="8"/>
  <c r="X93" i="3"/>
  <c r="X133" i="3"/>
  <c r="X49" i="3"/>
  <c r="X57" i="3"/>
  <c r="X73" i="3"/>
  <c r="X60" i="3"/>
  <c r="X46" i="3"/>
  <c r="X71" i="3"/>
  <c r="E27" i="2"/>
  <c r="X129" i="3"/>
  <c r="X19" i="3"/>
  <c r="X74" i="3"/>
  <c r="X29" i="3"/>
  <c r="X95" i="3"/>
  <c r="X89" i="3"/>
  <c r="X35" i="3"/>
  <c r="W32" i="8"/>
  <c r="X87" i="3"/>
  <c r="X39" i="3"/>
  <c r="X123" i="3"/>
  <c r="S139" i="3"/>
  <c r="X84" i="3"/>
  <c r="X43" i="3"/>
  <c r="E26" i="2"/>
  <c r="U139" i="3"/>
  <c r="AD136" i="7"/>
  <c r="W80" i="8"/>
  <c r="X81" i="3"/>
  <c r="W140" i="8"/>
  <c r="X20" i="3"/>
  <c r="E11" i="2"/>
  <c r="X107" i="3"/>
  <c r="X11" i="3"/>
  <c r="C7" i="2"/>
  <c r="E7" i="2" s="1"/>
  <c r="S6" i="3"/>
  <c r="Q140" i="3"/>
  <c r="S140" i="3" s="1"/>
  <c r="E29" i="2"/>
  <c r="W111" i="8"/>
  <c r="X112" i="3"/>
  <c r="X126" i="3"/>
  <c r="W125" i="8"/>
  <c r="W109" i="8"/>
  <c r="X110" i="3"/>
  <c r="X118" i="3"/>
  <c r="W117" i="8"/>
  <c r="S137" i="3"/>
  <c r="U137" i="3"/>
  <c r="V137" i="3"/>
  <c r="V140" i="3"/>
  <c r="U140" i="3"/>
  <c r="W123" i="8"/>
  <c r="X124" i="3"/>
  <c r="C25" i="2"/>
  <c r="C36" i="2" s="1"/>
  <c r="E19" i="2"/>
  <c r="W107" i="8"/>
  <c r="X108" i="3"/>
  <c r="Y140" i="8"/>
  <c r="W101" i="8"/>
  <c r="X102" i="3"/>
  <c r="I69" i="2"/>
  <c r="H69" i="2" s="1"/>
  <c r="H65" i="2"/>
  <c r="J54" i="2"/>
  <c r="J55" i="2" s="1"/>
  <c r="J30" i="2"/>
  <c r="J31" i="2" s="1"/>
  <c r="J43" i="2"/>
  <c r="J44" i="2" s="1"/>
  <c r="J19" i="2"/>
  <c r="J20" i="2" s="1"/>
  <c r="I30" i="2"/>
  <c r="I31" i="2" s="1"/>
  <c r="I43" i="2"/>
  <c r="I44" i="2" s="1"/>
  <c r="I19" i="2"/>
  <c r="I20" i="2" s="1"/>
  <c r="K43" i="2"/>
  <c r="K44" i="2" s="1"/>
  <c r="K19" i="2"/>
  <c r="K20" i="2" s="1"/>
  <c r="K54" i="2"/>
  <c r="K55" i="2" s="1"/>
  <c r="K30" i="2"/>
  <c r="K31" i="2" s="1"/>
  <c r="J17" i="2"/>
  <c r="J18" i="2" s="1"/>
  <c r="J52" i="2"/>
  <c r="J53" i="2" s="1"/>
  <c r="J41" i="2"/>
  <c r="J42" i="2" s="1"/>
  <c r="J28" i="2"/>
  <c r="J29" i="2" s="1"/>
  <c r="L43" i="2"/>
  <c r="L44" i="2" s="1"/>
  <c r="L19" i="2"/>
  <c r="L20" i="2" s="1"/>
  <c r="L54" i="2"/>
  <c r="L55" i="2" s="1"/>
  <c r="L30" i="2"/>
  <c r="L31" i="2" s="1"/>
  <c r="I41" i="2"/>
  <c r="I42" i="2" s="1"/>
  <c r="I28" i="2"/>
  <c r="I29" i="2" s="1"/>
  <c r="I17" i="2"/>
  <c r="I18" i="2" s="1"/>
  <c r="L52" i="2"/>
  <c r="L53" i="2" s="1"/>
  <c r="L41" i="2"/>
  <c r="L42" i="2" s="1"/>
  <c r="L28" i="2"/>
  <c r="L29" i="2" s="1"/>
  <c r="L17" i="2"/>
  <c r="L18" i="2" s="1"/>
  <c r="K17" i="2"/>
  <c r="K18" i="2" s="1"/>
  <c r="K52" i="2"/>
  <c r="K53" i="2" s="1"/>
  <c r="K41" i="2"/>
  <c r="K42" i="2" s="1"/>
  <c r="K28" i="2"/>
  <c r="K29" i="2" s="1"/>
  <c r="I54" i="2"/>
  <c r="I55" i="2" s="1"/>
  <c r="H50" i="2"/>
  <c r="H54" i="2" s="1"/>
  <c r="I52" i="2"/>
  <c r="I53" i="2" s="1"/>
  <c r="W138" i="8"/>
  <c r="L134" i="8"/>
  <c r="L148" i="7"/>
  <c r="W139" i="8"/>
  <c r="U134" i="8"/>
  <c r="AC136" i="7"/>
  <c r="Q136" i="7"/>
  <c r="AE136" i="7"/>
  <c r="H136" i="7"/>
  <c r="H148" i="7" s="1"/>
  <c r="H134" i="8"/>
  <c r="W129" i="8"/>
  <c r="X130" i="3"/>
  <c r="W87" i="8"/>
  <c r="X88" i="3"/>
  <c r="W79" i="8"/>
  <c r="X80" i="3"/>
  <c r="P8" i="2"/>
  <c r="W131" i="8"/>
  <c r="X132" i="3"/>
  <c r="E28" i="2"/>
  <c r="X139" i="3" l="1"/>
  <c r="E65" i="2"/>
  <c r="B169" i="7"/>
  <c r="C169" i="7"/>
  <c r="D37" i="2"/>
  <c r="D36" i="2"/>
  <c r="X138" i="3"/>
  <c r="X140" i="3"/>
  <c r="C32" i="2"/>
  <c r="C31" i="2"/>
  <c r="D32" i="2"/>
  <c r="D31" i="2"/>
  <c r="E61" i="2"/>
  <c r="E67" i="2"/>
  <c r="E48" i="2"/>
  <c r="H72" i="2"/>
  <c r="E60" i="2"/>
  <c r="E66" i="2"/>
  <c r="E49" i="2"/>
  <c r="H71" i="2"/>
  <c r="E59" i="2"/>
  <c r="E68" i="2"/>
  <c r="E47" i="2"/>
  <c r="E50" i="2" s="1"/>
  <c r="E69" i="2"/>
  <c r="B31" i="2"/>
  <c r="B32" i="2"/>
  <c r="Y137" i="8"/>
  <c r="Y136" i="8"/>
  <c r="Y138" i="8"/>
  <c r="X6" i="3"/>
  <c r="W5" i="8"/>
  <c r="Y139" i="8" s="1"/>
  <c r="H41" i="2"/>
  <c r="H42" i="2" s="1"/>
  <c r="H28" i="2"/>
  <c r="H29" i="2" s="1"/>
  <c r="H17" i="2"/>
  <c r="H18" i="2" s="1"/>
  <c r="H44" i="2"/>
  <c r="H30" i="2"/>
  <c r="H31" i="2" s="1"/>
  <c r="H19" i="2"/>
  <c r="H20" i="2" s="1"/>
  <c r="H55" i="2"/>
  <c r="H52" i="2"/>
  <c r="H53" i="2" s="1"/>
  <c r="R8" i="2"/>
  <c r="E25" i="2"/>
  <c r="V135" i="3" l="1"/>
  <c r="S135" i="3"/>
  <c r="U135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Ron White</author>
  </authors>
  <commentList>
    <comment ref="B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Ron White:</t>
        </r>
        <r>
          <rPr>
            <sz val="9"/>
            <color indexed="81"/>
            <rFont val="Tahoma"/>
            <family val="2"/>
          </rPr>
          <t xml:space="preserve">
Don't overwrite these values in column A and B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tc={51E27BE5-F17C-41CA-B3FB-953DB9078672}</author>
  </authors>
  <commentList>
    <comment ref="J3" authorId="0" shapeId="0" xr:uid="{51E27BE5-F17C-41CA-B3FB-953DB9078672}">
      <text>
        <t>[Threaded comment]
Your version of Excel allows you to read this threaded comment; however, any edits to it will get removed if the file is opened in a newer version of Excel. Learn more: https://go.microsoft.com/fwlink/?linkid=870924
Comment:
    Includes all CDS returned in LGA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White Ron</author>
    <author>Ron White</author>
  </authors>
  <commentList>
    <comment ref="R60" authorId="0" shapeId="0" xr:uid="{00000000-0006-0000-0600-000001000000}">
      <text>
        <r>
          <rPr>
            <b/>
            <sz val="9"/>
            <color indexed="81"/>
            <rFont val="Tahoma"/>
            <family val="2"/>
          </rPr>
          <t>White Ron:</t>
        </r>
        <r>
          <rPr>
            <sz val="9"/>
            <color indexed="81"/>
            <rFont val="Tahoma"/>
            <family val="2"/>
          </rPr>
          <t xml:space="preserve">
121t food only
</t>
        </r>
      </text>
    </comment>
    <comment ref="Z87" authorId="1" shapeId="0" xr:uid="{EE9B7804-3468-4684-9247-220B869C3FAA}">
      <text>
        <r>
          <rPr>
            <b/>
            <sz val="9"/>
            <color indexed="81"/>
            <rFont val="Tahoma"/>
            <family val="2"/>
          </rPr>
          <t>Ron White:</t>
        </r>
        <r>
          <rPr>
            <sz val="9"/>
            <color indexed="81"/>
            <rFont val="Tahoma"/>
            <family val="2"/>
          </rPr>
          <t xml:space="preserve">
only started 1 month
</t>
        </r>
      </text>
    </comment>
    <comment ref="O99" authorId="0" shapeId="0" xr:uid="{00000000-0006-0000-0600-000002000000}">
      <text>
        <r>
          <rPr>
            <b/>
            <sz val="9"/>
            <color indexed="81"/>
            <rFont val="Tahoma"/>
            <family val="2"/>
          </rPr>
          <t>White Ron:</t>
        </r>
        <r>
          <rPr>
            <sz val="9"/>
            <color indexed="81"/>
            <rFont val="Tahoma"/>
            <family val="2"/>
          </rPr>
          <t xml:space="preserve">
56t food trial
</t>
        </r>
      </text>
    </comment>
    <comment ref="Y118" authorId="1" shapeId="0" xr:uid="{F2F15093-1138-4651-BFF0-D8F228BC1014}">
      <text>
        <r>
          <rPr>
            <b/>
            <sz val="9"/>
            <color indexed="81"/>
            <rFont val="Tahoma"/>
            <family val="2"/>
          </rPr>
          <t>Ron White:</t>
        </r>
        <r>
          <rPr>
            <sz val="9"/>
            <color indexed="81"/>
            <rFont val="Tahoma"/>
            <family val="2"/>
          </rPr>
          <t xml:space="preserve">
service changed to FOGO April 18. (9 months HH)</t>
        </r>
      </text>
    </comment>
    <comment ref="Z118" authorId="1" shapeId="0" xr:uid="{4920DB73-0DCA-43BA-91E2-86CCDB3D6A38}">
      <text>
        <r>
          <rPr>
            <b/>
            <sz val="9"/>
            <color indexed="81"/>
            <rFont val="Tahoma"/>
            <family val="2"/>
          </rPr>
          <t>Ron White:</t>
        </r>
        <r>
          <rPr>
            <sz val="9"/>
            <color indexed="81"/>
            <rFont val="Tahoma"/>
            <family val="2"/>
          </rPr>
          <t xml:space="preserve">
service changed from Org April 18,(3months HH)
</t>
        </r>
      </text>
    </comment>
  </commentList>
</comments>
</file>

<file path=xl/sharedStrings.xml><?xml version="1.0" encoding="utf-8"?>
<sst xmlns="http://schemas.openxmlformats.org/spreadsheetml/2006/main" count="5536" uniqueCount="773">
  <si>
    <t>Total</t>
  </si>
  <si>
    <t>N</t>
  </si>
  <si>
    <t>E</t>
  </si>
  <si>
    <t>S</t>
  </si>
  <si>
    <t>R</t>
  </si>
  <si>
    <t>Drop Off Facility</t>
  </si>
  <si>
    <t>Clean Up Service</t>
  </si>
  <si>
    <t>Residual Waste to AWT</t>
  </si>
  <si>
    <t>Residual Waste Service</t>
  </si>
  <si>
    <t>Region</t>
  </si>
  <si>
    <t>Council Name</t>
  </si>
  <si>
    <t>ABS</t>
  </si>
  <si>
    <t>Garden Organics Service</t>
  </si>
  <si>
    <t>Total Domestic Generation and Recycling Rates</t>
  </si>
  <si>
    <t>Household and Population Figures</t>
  </si>
  <si>
    <t>NSW</t>
  </si>
  <si>
    <t>SMA</t>
  </si>
  <si>
    <t>ERA</t>
  </si>
  <si>
    <t>RRA</t>
  </si>
  <si>
    <t>Rest of the State</t>
  </si>
  <si>
    <t>Stream</t>
  </si>
  <si>
    <t>Collected</t>
  </si>
  <si>
    <t>Recovered</t>
  </si>
  <si>
    <t>Disposed</t>
  </si>
  <si>
    <t>Recycling Rate (%)</t>
  </si>
  <si>
    <t>Councils</t>
  </si>
  <si>
    <t>Recyclables</t>
  </si>
  <si>
    <t>Population</t>
  </si>
  <si>
    <t>Household</t>
  </si>
  <si>
    <t>Total Domestic Generation and Averages</t>
  </si>
  <si>
    <t>Kerbside</t>
  </si>
  <si>
    <t>Organics</t>
  </si>
  <si>
    <t>Drop Off</t>
  </si>
  <si>
    <t>Clean Up</t>
  </si>
  <si>
    <t>Total Recyclables</t>
  </si>
  <si>
    <t>kg/capita/yr</t>
  </si>
  <si>
    <t>kg/capita/wk</t>
  </si>
  <si>
    <t>Residual Waste</t>
  </si>
  <si>
    <t>kg/hh/yr</t>
  </si>
  <si>
    <t>kg/hh/wk</t>
  </si>
  <si>
    <t>Total Generation</t>
  </si>
  <si>
    <t>Total Organics</t>
  </si>
  <si>
    <t>Total Recyclables Collected</t>
  </si>
  <si>
    <t>Total Residual Waste</t>
  </si>
  <si>
    <t>Total Domestic Generation</t>
  </si>
  <si>
    <t>Total Disposed</t>
  </si>
  <si>
    <t>Kerbside Recycling Bin</t>
  </si>
  <si>
    <t>Drop off Recycling</t>
  </si>
  <si>
    <t>Cleanup Recycling</t>
  </si>
  <si>
    <t>Kerbside Organics Bin</t>
  </si>
  <si>
    <t>Drop off Organics</t>
  </si>
  <si>
    <t>Cleanup Organics</t>
  </si>
  <si>
    <t>Kerbside Waste Bin</t>
  </si>
  <si>
    <t>Total Disposed to Landfill</t>
  </si>
  <si>
    <t>Recovered (AWT)</t>
  </si>
  <si>
    <t>Recycling Bin Disposed</t>
  </si>
  <si>
    <t>Organics Bin Disposed</t>
  </si>
  <si>
    <t>Recycling Disposed</t>
  </si>
  <si>
    <t>Organics Disposed</t>
  </si>
  <si>
    <t>Waste Disposed</t>
  </si>
  <si>
    <t>Dry Recycling</t>
  </si>
  <si>
    <r>
      <t xml:space="preserve">Per Household
</t>
    </r>
    <r>
      <rPr>
        <b/>
        <sz val="8"/>
        <rFont val="Arial"/>
        <family val="2"/>
      </rPr>
      <t>kg/hh/wk</t>
    </r>
  </si>
  <si>
    <r>
      <t xml:space="preserve">Per Capita
</t>
    </r>
    <r>
      <rPr>
        <b/>
        <sz val="8"/>
        <rFont val="Arial"/>
        <family val="2"/>
      </rPr>
      <t>kg/ca/wk</t>
    </r>
  </si>
  <si>
    <t>Predominant BIN Size</t>
  </si>
  <si>
    <t>Frequency</t>
  </si>
  <si>
    <t>Sent</t>
  </si>
  <si>
    <t>Landfilled</t>
  </si>
  <si>
    <t>Facility</t>
  </si>
  <si>
    <t>Total Domestic Generation (tonnes)</t>
  </si>
  <si>
    <t>Totals</t>
  </si>
  <si>
    <t>140L</t>
  </si>
  <si>
    <t>Weekly</t>
  </si>
  <si>
    <t>120L</t>
  </si>
  <si>
    <t>240L</t>
  </si>
  <si>
    <t>80L</t>
  </si>
  <si>
    <t>55L</t>
  </si>
  <si>
    <t>Crate</t>
  </si>
  <si>
    <t>Month</t>
  </si>
  <si>
    <t>360L</t>
  </si>
  <si>
    <t>Residual Waste Collected</t>
  </si>
  <si>
    <t>Recyclables Collected</t>
  </si>
  <si>
    <t>Organics Collected</t>
  </si>
  <si>
    <t>2012-13</t>
  </si>
  <si>
    <t>2013-14</t>
  </si>
  <si>
    <t>2014-15</t>
  </si>
  <si>
    <t>Waste Collected</t>
  </si>
  <si>
    <t>Waste Recycled</t>
  </si>
  <si>
    <t>Recycled</t>
  </si>
  <si>
    <t>Recycling  Disposed</t>
  </si>
  <si>
    <t>2011-12</t>
  </si>
  <si>
    <t>Kerbside Tonnes Collected</t>
  </si>
  <si>
    <t>Yellow Lid Bin</t>
  </si>
  <si>
    <t>Green Lid Bin</t>
  </si>
  <si>
    <t>Red Lid Bin</t>
  </si>
  <si>
    <t>Households with</t>
  </si>
  <si>
    <t>Dry Recycling Service</t>
  </si>
  <si>
    <t>LGA Population with service</t>
  </si>
  <si>
    <t>NSW Average kg/wk</t>
  </si>
  <si>
    <t>kg/week</t>
  </si>
  <si>
    <t>FOGO</t>
  </si>
  <si>
    <t>F</t>
  </si>
  <si>
    <t>FOGO Service</t>
  </si>
  <si>
    <t>Household Numbers</t>
  </si>
  <si>
    <t>Population with</t>
  </si>
  <si>
    <r>
      <t xml:space="preserve">Kerbside </t>
    </r>
    <r>
      <rPr>
        <b/>
        <sz val="8"/>
        <rFont val="Arial"/>
        <family val="2"/>
      </rPr>
      <t>FOGO</t>
    </r>
    <r>
      <rPr>
        <sz val="8"/>
        <rFont val="Arial"/>
        <family val="2"/>
      </rPr>
      <t xml:space="preserve"> Tonnes Collected</t>
    </r>
  </si>
  <si>
    <r>
      <t xml:space="preserve">Kerbside </t>
    </r>
    <r>
      <rPr>
        <b/>
        <sz val="8"/>
        <rFont val="Arial"/>
        <family val="2"/>
      </rPr>
      <t xml:space="preserve">Garden Organics </t>
    </r>
    <r>
      <rPr>
        <sz val="8"/>
        <rFont val="Arial"/>
        <family val="2"/>
      </rPr>
      <t>Tonnes Collected</t>
    </r>
  </si>
  <si>
    <t>Regional Groups</t>
  </si>
  <si>
    <t>GO+FOGO</t>
  </si>
  <si>
    <t>2015-16</t>
  </si>
  <si>
    <t>LGA Average DWMC $</t>
  </si>
  <si>
    <t>Population
ABS
(30 June 16)</t>
  </si>
  <si>
    <t>2x120L</t>
  </si>
  <si>
    <t>Total Number  Hh in LGA</t>
  </si>
  <si>
    <t>Other</t>
  </si>
  <si>
    <t>Total Waste</t>
  </si>
  <si>
    <t>Total Recycling</t>
  </si>
  <si>
    <t>Rest of State</t>
  </si>
  <si>
    <t>tonnes collected</t>
  </si>
  <si>
    <t>tonnes recycled</t>
  </si>
  <si>
    <t>tonnes disposed</t>
  </si>
  <si>
    <t>Other Council Garden Organics</t>
  </si>
  <si>
    <t>Total Domestic Organics</t>
  </si>
  <si>
    <t>RAMROC Murray</t>
  </si>
  <si>
    <t>Albury (C)</t>
  </si>
  <si>
    <t>NIRW</t>
  </si>
  <si>
    <t>Armidale Regional (A)</t>
  </si>
  <si>
    <t>SSROC</t>
  </si>
  <si>
    <t>Inner West (A)</t>
  </si>
  <si>
    <t>WSROC</t>
  </si>
  <si>
    <t>Cumberland (A)</t>
  </si>
  <si>
    <t>NEWF</t>
  </si>
  <si>
    <t>Ballina (A)</t>
  </si>
  <si>
    <t>Balranald (A)</t>
  </si>
  <si>
    <t>Canterbury-Bankstown (A)</t>
  </si>
  <si>
    <t>Bathurst Regional (A)</t>
  </si>
  <si>
    <t>The Hills Shire (A)</t>
  </si>
  <si>
    <t>CBRJO</t>
  </si>
  <si>
    <t>Bega Valley (A)</t>
  </si>
  <si>
    <t>Bellingen (A)</t>
  </si>
  <si>
    <t>Berrigan (A)</t>
  </si>
  <si>
    <t>Blacktown (C)</t>
  </si>
  <si>
    <t>REROC</t>
  </si>
  <si>
    <t>Bland (A)</t>
  </si>
  <si>
    <t>Blayney (A)</t>
  </si>
  <si>
    <t>Blue Mountains (C)</t>
  </si>
  <si>
    <t>Bogan (A)</t>
  </si>
  <si>
    <t>Snowy Monaro Regional (A)</t>
  </si>
  <si>
    <t>Hilltops (A)</t>
  </si>
  <si>
    <t xml:space="preserve">Bayside Council </t>
  </si>
  <si>
    <t>Bourke (A)</t>
  </si>
  <si>
    <t>Brewarrina (A)</t>
  </si>
  <si>
    <t>Broken Hill (C)</t>
  </si>
  <si>
    <t>Burwood (A)</t>
  </si>
  <si>
    <t>Byron (A)</t>
  </si>
  <si>
    <t>Cabonne (A)</t>
  </si>
  <si>
    <t>MACROC</t>
  </si>
  <si>
    <t>Camden (A)</t>
  </si>
  <si>
    <t>Campbelltown (C) (NSW)</t>
  </si>
  <si>
    <t>Canada Bay (A)</t>
  </si>
  <si>
    <t>RAMROC Riverina</t>
  </si>
  <si>
    <t>Carrathool (A)</t>
  </si>
  <si>
    <t>Central Darling (A)</t>
  </si>
  <si>
    <t>Hunter</t>
  </si>
  <si>
    <t>Cessnock (C)</t>
  </si>
  <si>
    <t>Clarence Valley (A)</t>
  </si>
  <si>
    <t>Cobar (A)</t>
  </si>
  <si>
    <t>Coffs Harbour (C)</t>
  </si>
  <si>
    <t>Edward River (A)</t>
  </si>
  <si>
    <t>Coolamon (A)</t>
  </si>
  <si>
    <t>Coonamble (A)</t>
  </si>
  <si>
    <t>Federation (A)</t>
  </si>
  <si>
    <t>Cowra (A)</t>
  </si>
  <si>
    <t>Western Plains Regional (A)</t>
  </si>
  <si>
    <t>Dungog (A)</t>
  </si>
  <si>
    <t>Eurobodalla (A)</t>
  </si>
  <si>
    <t>Fairfield (C)</t>
  </si>
  <si>
    <t>Forbes (A)</t>
  </si>
  <si>
    <t>Gilgandra (A)</t>
  </si>
  <si>
    <t>Glen Innes Severn (A)</t>
  </si>
  <si>
    <t>Mid-Coast (A)</t>
  </si>
  <si>
    <t>Central Coast (C) (NSW)</t>
  </si>
  <si>
    <t>Goulburn Mulwaree (A)</t>
  </si>
  <si>
    <t>Greater Hume Shire (A)</t>
  </si>
  <si>
    <t>Griffith (C)</t>
  </si>
  <si>
    <t>Gunnedah (A)</t>
  </si>
  <si>
    <t>Gwydir (A)</t>
  </si>
  <si>
    <t>Port Macquarie-Hastings (A)</t>
  </si>
  <si>
    <t>Hawkesbury (C)</t>
  </si>
  <si>
    <t>Hay (A)</t>
  </si>
  <si>
    <t>NSROC</t>
  </si>
  <si>
    <t>Hornsby (A)</t>
  </si>
  <si>
    <t>Hunters Hill (A)</t>
  </si>
  <si>
    <t>Georges River (A)</t>
  </si>
  <si>
    <t>Inverell (A)</t>
  </si>
  <si>
    <t>Murrumbidgee (A)</t>
  </si>
  <si>
    <t>Junee (A)</t>
  </si>
  <si>
    <t>Kempsey (A)</t>
  </si>
  <si>
    <t>Kiama (A)</t>
  </si>
  <si>
    <t>Ku-ring-gai (A)</t>
  </si>
  <si>
    <t>Kyogle (A)</t>
  </si>
  <si>
    <t>Lachlan (A)</t>
  </si>
  <si>
    <t>Lake Macquarie (C)</t>
  </si>
  <si>
    <t>Lane Cove (A)</t>
  </si>
  <si>
    <t>Leeton (A)</t>
  </si>
  <si>
    <t>Lismore (C)</t>
  </si>
  <si>
    <t>Lithgow (C)</t>
  </si>
  <si>
    <t>Liverpool (C)</t>
  </si>
  <si>
    <t>Liverpool Plains (A)</t>
  </si>
  <si>
    <t>Lockhart (A)</t>
  </si>
  <si>
    <t>Maitland (C)</t>
  </si>
  <si>
    <t>Northern Beaches (A)</t>
  </si>
  <si>
    <t>Mid-Western Regional (A)</t>
  </si>
  <si>
    <t>Moree Plains (A)</t>
  </si>
  <si>
    <t>Mosman (A)</t>
  </si>
  <si>
    <t>Murray River (A)</t>
  </si>
  <si>
    <t>Muswellbrook (A)</t>
  </si>
  <si>
    <t>Nambucca (A)</t>
  </si>
  <si>
    <t>Narrabri (A)</t>
  </si>
  <si>
    <t>Narrandera (A)</t>
  </si>
  <si>
    <t>Narromine (A)</t>
  </si>
  <si>
    <t>Newcastle (C)</t>
  </si>
  <si>
    <t>North Sydney (A)</t>
  </si>
  <si>
    <t>Oberon (A)</t>
  </si>
  <si>
    <t>Orange (C)</t>
  </si>
  <si>
    <t>Queanbeyan-Palerang Regional (A)</t>
  </si>
  <si>
    <t>Parkes (A)</t>
  </si>
  <si>
    <t>Parramatta (C)</t>
  </si>
  <si>
    <t>Penrith (C)</t>
  </si>
  <si>
    <t>Port Stephens (A)</t>
  </si>
  <si>
    <t>Randwick (C)</t>
  </si>
  <si>
    <t>Richmond Valley (A)</t>
  </si>
  <si>
    <t>Ryde (C)</t>
  </si>
  <si>
    <t>Shellharbour (C)</t>
  </si>
  <si>
    <t>Shoalhaven (C)</t>
  </si>
  <si>
    <t>Singleton (A)</t>
  </si>
  <si>
    <t>Strathfield (A)</t>
  </si>
  <si>
    <t>Sutherland Shire (A)</t>
  </si>
  <si>
    <t>Sydney (C)</t>
  </si>
  <si>
    <t>Tamworth Regional (A)</t>
  </si>
  <si>
    <t>Temora (A)</t>
  </si>
  <si>
    <t>Tenterfield (A)</t>
  </si>
  <si>
    <t>Snowy Valleys (A)</t>
  </si>
  <si>
    <t>Tweed (A)</t>
  </si>
  <si>
    <t>Upper Hunter Shire (A)</t>
  </si>
  <si>
    <t>Upper Lachlan Shire (A)</t>
  </si>
  <si>
    <t>Uralla (A)</t>
  </si>
  <si>
    <t>Wagga Wagga (C)</t>
  </si>
  <si>
    <t>Walcha (A)</t>
  </si>
  <si>
    <t>Walgett (A)</t>
  </si>
  <si>
    <t>Warren (A)</t>
  </si>
  <si>
    <t>Warrumbungle Shire (A)</t>
  </si>
  <si>
    <t>Waverley (A)</t>
  </si>
  <si>
    <t>Weddin (A)</t>
  </si>
  <si>
    <t>Wentworth (A)</t>
  </si>
  <si>
    <t>Willoughby (C)</t>
  </si>
  <si>
    <t>Wingecarribee (A)</t>
  </si>
  <si>
    <t>Wollondilly (A)</t>
  </si>
  <si>
    <t>Wollongong (C)</t>
  </si>
  <si>
    <t>Woollahra (A)</t>
  </si>
  <si>
    <t>Yass Valley (A)</t>
  </si>
  <si>
    <t>Top</t>
  </si>
  <si>
    <t>OLD NRA</t>
  </si>
  <si>
    <t>GSR</t>
  </si>
  <si>
    <t>Count</t>
  </si>
  <si>
    <t>Sum</t>
  </si>
  <si>
    <t>Min</t>
  </si>
  <si>
    <t>Max</t>
  </si>
  <si>
    <t>Ave</t>
  </si>
  <si>
    <t>Median</t>
  </si>
  <si>
    <t>HUNTER</t>
  </si>
  <si>
    <t>Unincorporated</t>
  </si>
  <si>
    <t>Total Recycled</t>
  </si>
  <si>
    <t>Kg per Capita /wk</t>
  </si>
  <si>
    <t>Kg per HH/wk</t>
  </si>
  <si>
    <t>Recycling</t>
  </si>
  <si>
    <t>Residual</t>
  </si>
  <si>
    <t>Kg/hh/wk</t>
  </si>
  <si>
    <t>Total KG/hh/wk</t>
  </si>
  <si>
    <t>kg/hh/wk FOGO</t>
  </si>
  <si>
    <t>Average NSW</t>
  </si>
  <si>
    <t>Bin System</t>
  </si>
  <si>
    <t>kg/hh/wk Organics</t>
  </si>
  <si>
    <t>Forthnightly</t>
  </si>
  <si>
    <t>LGA Code</t>
  </si>
  <si>
    <t>NEW LGA code</t>
  </si>
  <si>
    <t>NEW Council Name</t>
  </si>
  <si>
    <t>Dubbo Regional (A)</t>
  </si>
  <si>
    <t>ISJO</t>
  </si>
  <si>
    <t>2016-17</t>
  </si>
  <si>
    <t>NetWaste</t>
  </si>
  <si>
    <t>MidWaste</t>
  </si>
  <si>
    <t>Gundagai - Cootamundra (A)</t>
  </si>
  <si>
    <t>Fixed Columns</t>
  </si>
  <si>
    <t>Areas</t>
  </si>
  <si>
    <t>Rest of NSW</t>
  </si>
  <si>
    <t>GSR / MLA</t>
  </si>
  <si>
    <t>% Change (Annual)</t>
  </si>
  <si>
    <t>% Change (Cummulative)</t>
  </si>
  <si>
    <t>Un.Inc.</t>
  </si>
  <si>
    <t>F/N</t>
  </si>
  <si>
    <t>Garden Organics</t>
  </si>
  <si>
    <t>240 Split</t>
  </si>
  <si>
    <t>R19_1</t>
  </si>
  <si>
    <t>R19_2</t>
  </si>
  <si>
    <t>R19_3</t>
  </si>
  <si>
    <t>R19_4</t>
  </si>
  <si>
    <t>R19_5</t>
  </si>
  <si>
    <t>R19_6</t>
  </si>
  <si>
    <t>R19_7</t>
  </si>
  <si>
    <t>R19_8</t>
  </si>
  <si>
    <t>R19_9</t>
  </si>
  <si>
    <t>R19_10</t>
  </si>
  <si>
    <t>R19_11</t>
  </si>
  <si>
    <t>R19_12</t>
  </si>
  <si>
    <t>R19_13</t>
  </si>
  <si>
    <t>R19_14</t>
  </si>
  <si>
    <t>R19_15</t>
  </si>
  <si>
    <t>R19_16</t>
  </si>
  <si>
    <t>R19_17</t>
  </si>
  <si>
    <t>R19_17_1</t>
  </si>
  <si>
    <t>LGA code</t>
  </si>
  <si>
    <t>Paper</t>
  </si>
  <si>
    <t>Cardboard</t>
  </si>
  <si>
    <t>LPB cartons</t>
  </si>
  <si>
    <t>Glass</t>
  </si>
  <si>
    <t>Al Cans</t>
  </si>
  <si>
    <t>Steel Cans</t>
  </si>
  <si>
    <t>Plastics 1-3 (PET,HDPE,PVC)</t>
  </si>
  <si>
    <t>Plastics 4 (LDPE)</t>
  </si>
  <si>
    <t>Plastics 5 (PP)</t>
  </si>
  <si>
    <t>Plastics 6 (PS)</t>
  </si>
  <si>
    <t>Plastics 7 (Other)</t>
  </si>
  <si>
    <t>Hard Plastics (plant pots)</t>
  </si>
  <si>
    <t>Soft Plastics (Film, wrapping, bags)</t>
  </si>
  <si>
    <t>Batteries</t>
  </si>
  <si>
    <t>Electrical Items</t>
  </si>
  <si>
    <t>Textiles</t>
  </si>
  <si>
    <t>Gundagai (A)</t>
  </si>
  <si>
    <t>TOTAL</t>
  </si>
  <si>
    <t>240LSp</t>
  </si>
  <si>
    <t>GO</t>
  </si>
  <si>
    <t>No. LGA</t>
  </si>
  <si>
    <t>Ave kg/wk</t>
  </si>
  <si>
    <t>Red</t>
  </si>
  <si>
    <t>Red/Yellow</t>
  </si>
  <si>
    <t>Red/Yellow/Green</t>
  </si>
  <si>
    <t>Red/Yellow/FOGO</t>
  </si>
  <si>
    <t>Red/Yellow/Green/FOGO</t>
  </si>
  <si>
    <t>Yellow</t>
  </si>
  <si>
    <t>Ave Rec %</t>
  </si>
  <si>
    <t>Veolia</t>
  </si>
  <si>
    <t>Woodlawn</t>
  </si>
  <si>
    <t>Coffs Harbour</t>
  </si>
  <si>
    <t>Suez</t>
  </si>
  <si>
    <t>Eastern Creek</t>
  </si>
  <si>
    <t>SUEZ</t>
  </si>
  <si>
    <t>KEMPS CREEK</t>
  </si>
  <si>
    <t>Kemps Creek/Eastern Creek</t>
  </si>
  <si>
    <t>hh</t>
  </si>
  <si>
    <t>AWMC</t>
  </si>
  <si>
    <t>Guyra Waste Transfer Facility</t>
  </si>
  <si>
    <t>Ballina Waste Management Centre</t>
  </si>
  <si>
    <t>Balranald</t>
  </si>
  <si>
    <t>Bathurst WMC</t>
  </si>
  <si>
    <t>Merimbula</t>
  </si>
  <si>
    <t>Raleigh Waste Management Centre</t>
  </si>
  <si>
    <t>Berrigan Landfill</t>
  </si>
  <si>
    <t>Chemical Cleanout - Depot</t>
  </si>
  <si>
    <t>West Wyalong Landfill</t>
  </si>
  <si>
    <t>Blayney Waste Facility</t>
  </si>
  <si>
    <t xml:space="preserve">Katoomba Waste and Resource Recovery Facility  </t>
  </si>
  <si>
    <t>Nyngan Waste Facility</t>
  </si>
  <si>
    <t>Brewarrina Waste Depot</t>
  </si>
  <si>
    <t xml:space="preserve">Broken Hill Waste Management Facility </t>
  </si>
  <si>
    <t>E-waste Drop Off</t>
  </si>
  <si>
    <t>Byron Resource Recovery Facility</t>
  </si>
  <si>
    <t>Canowindra WMF</t>
  </si>
  <si>
    <t>Buttonderrry</t>
  </si>
  <si>
    <t>Cessnock Waste Management Centre</t>
  </si>
  <si>
    <t>Grafton Landfill</t>
  </si>
  <si>
    <t>Coramba Transfer Station</t>
  </si>
  <si>
    <t>Coonamble</t>
  </si>
  <si>
    <t>Woodstock</t>
  </si>
  <si>
    <t>Holroyd Depot</t>
  </si>
  <si>
    <t>Dungog Waste Management facility</t>
  </si>
  <si>
    <t>Deniliquin Waste Disposal Facility</t>
  </si>
  <si>
    <t>Brou WMF</t>
  </si>
  <si>
    <t>Recycling Drop Off Centre</t>
  </si>
  <si>
    <t>Corowa Landfill</t>
  </si>
  <si>
    <t>Daroobalgie</t>
  </si>
  <si>
    <t>Depot Rd Mortdale</t>
  </si>
  <si>
    <t>Gilgandra Waste Facility:Scrap steel</t>
  </si>
  <si>
    <t>Glen Innes and District Community Recycling Centre</t>
  </si>
  <si>
    <t>Goulburn Waste Management Centre</t>
  </si>
  <si>
    <t>culcairn</t>
  </si>
  <si>
    <t>Tharbogang Waste Transfer Station</t>
  </si>
  <si>
    <t>Turners Lane</t>
  </si>
  <si>
    <t>Gunnedah Waste Management Facility</t>
  </si>
  <si>
    <t>Bingara Landfill</t>
  </si>
  <si>
    <t>Hawkesbury City Waste Management Facility</t>
  </si>
  <si>
    <t>Hay Shire CRC</t>
  </si>
  <si>
    <t>Victoria Street</t>
  </si>
  <si>
    <t>Thornleigh Depot</t>
  </si>
  <si>
    <t>Moore St CRC</t>
  </si>
  <si>
    <t>Ashford</t>
  </si>
  <si>
    <t>Junee Landfill</t>
  </si>
  <si>
    <t>Kempsey Waste Management Centre</t>
  </si>
  <si>
    <t>Minnamurra CRC</t>
  </si>
  <si>
    <t>Kyogle Landfill</t>
  </si>
  <si>
    <t xml:space="preserve">Condobolin </t>
  </si>
  <si>
    <t>CRC - Toxfree Awaba</t>
  </si>
  <si>
    <t>Leeton Resource Recovery Centre</t>
  </si>
  <si>
    <t>Nimbin Transfer Station</t>
  </si>
  <si>
    <t>Lithgow SWF</t>
  </si>
  <si>
    <t>Liverpool CRC</t>
  </si>
  <si>
    <t>The Rock Cardboard</t>
  </si>
  <si>
    <t>Mt Vincent Rd Waste Management Centre</t>
  </si>
  <si>
    <t>Bucketts Way Landfill</t>
  </si>
  <si>
    <t>Kandos Waste Transfer Station</t>
  </si>
  <si>
    <t>Moree Waste Management Facility</t>
  </si>
  <si>
    <t>Mathoura Transfer Station</t>
  </si>
  <si>
    <t>Muswellbrook Waste &amp; Recycling Facility</t>
  </si>
  <si>
    <t>Nambucca Waste Facility</t>
  </si>
  <si>
    <t>9 transfer stations</t>
  </si>
  <si>
    <t>Narromine Waste Facility</t>
  </si>
  <si>
    <t>Summerhill Waste Management Centre</t>
  </si>
  <si>
    <t>Coal Loader</t>
  </si>
  <si>
    <t>Kimbriki - Vegetation</t>
  </si>
  <si>
    <t>Oberon Waste Depot</t>
  </si>
  <si>
    <t>Ophir Rd Resource Recovery Centre</t>
  </si>
  <si>
    <t>Tullamore</t>
  </si>
  <si>
    <t>Libraries</t>
  </si>
  <si>
    <t>Cairncross Waste Management Facility</t>
  </si>
  <si>
    <t>Salamander Bay Waste Transfer Station</t>
  </si>
  <si>
    <t>Waste Minimisation Centre</t>
  </si>
  <si>
    <t>Randwick Recycling Centre</t>
  </si>
  <si>
    <t>Nammoona Waste Facility</t>
  </si>
  <si>
    <t>Mobile Recycle Unit</t>
  </si>
  <si>
    <t>Dunmore Recycling &amp; Waste Disposal Depot</t>
  </si>
  <si>
    <t>West Nowra Recycling ans Waste Facility</t>
  </si>
  <si>
    <t>Singleton Waste Management Facility</t>
  </si>
  <si>
    <t>Bombala Waste Depot</t>
  </si>
  <si>
    <t>Tumut</t>
  </si>
  <si>
    <t>Forest Road Waste Management Facility</t>
  </si>
  <si>
    <t>Teal St Landfill</t>
  </si>
  <si>
    <t>Tenterfield WTS</t>
  </si>
  <si>
    <t>SUEZ Seven Hills</t>
  </si>
  <si>
    <t>Stotts Creek Resource Recovery Centre</t>
  </si>
  <si>
    <t>Scone</t>
  </si>
  <si>
    <t>Crookwell Landfill</t>
  </si>
  <si>
    <t>Gregadoo Waste Management Centre</t>
  </si>
  <si>
    <t>Walcha Waste Depot</t>
  </si>
  <si>
    <t>Walgett Landfill</t>
  </si>
  <si>
    <t>Ewenmar Waste Facility</t>
  </si>
  <si>
    <t>Coonabarabran</t>
  </si>
  <si>
    <t>Grenfell Waste Faciltity</t>
  </si>
  <si>
    <t>Wentworth Transfer Station</t>
  </si>
  <si>
    <t>Transfer Stations Dubbo</t>
  </si>
  <si>
    <t>Resource Recovery Centre</t>
  </si>
  <si>
    <t>Bargo Waste Management Centre</t>
  </si>
  <si>
    <t>Whytes Gully Community droppff</t>
  </si>
  <si>
    <t>Yass Transfer Station</t>
  </si>
  <si>
    <t>Tilbuster Waste Transfer Station</t>
  </si>
  <si>
    <t>Euston</t>
  </si>
  <si>
    <t>Sofala T/station</t>
  </si>
  <si>
    <t>Bermagui</t>
  </si>
  <si>
    <t>Bellingen Transfer Station</t>
  </si>
  <si>
    <t>Tocumwal Landfill</t>
  </si>
  <si>
    <t>Blaxland Waste and Resource Recovery Facility</t>
  </si>
  <si>
    <t>Goodooga Waste Depot</t>
  </si>
  <si>
    <t>Cargo WMF</t>
  </si>
  <si>
    <t>Kincumber</t>
  </si>
  <si>
    <t>Glenreagh WTS</t>
  </si>
  <si>
    <t>Lowanna Transfer Station</t>
  </si>
  <si>
    <t>Quambone</t>
  </si>
  <si>
    <t>Blighty Landfll</t>
  </si>
  <si>
    <t>Surf Beach WMF</t>
  </si>
  <si>
    <t>Howlong Landfill</t>
  </si>
  <si>
    <t>Tooraweenah Recycling Drop-off</t>
  </si>
  <si>
    <t>Emmavliie Landfill</t>
  </si>
  <si>
    <t>Marulan Waste Management Centre</t>
  </si>
  <si>
    <t>Holbrook</t>
  </si>
  <si>
    <t>Stockinbingal Landfill</t>
  </si>
  <si>
    <t>Curlewis Waste Facility</t>
  </si>
  <si>
    <t>Warialda Landfill</t>
  </si>
  <si>
    <t>Redhill Road</t>
  </si>
  <si>
    <t>Bonshaw</t>
  </si>
  <si>
    <t>Rural Transfer Stations</t>
  </si>
  <si>
    <t>South West Rocks Transfer Station</t>
  </si>
  <si>
    <t>Minnamurra Waste Depot</t>
  </si>
  <si>
    <t>Woodenbong Landfill</t>
  </si>
  <si>
    <t xml:space="preserve">Lake Cargelligo </t>
  </si>
  <si>
    <t>Mattresses Awaba</t>
  </si>
  <si>
    <t>Brewster Street Drop Off Centre</t>
  </si>
  <si>
    <t>Portland Garbage Depot</t>
  </si>
  <si>
    <t>Lockhart Lions Club</t>
  </si>
  <si>
    <t>Gloucester Landfill</t>
  </si>
  <si>
    <t>Mudgee Waste Facility</t>
  </si>
  <si>
    <t>Mungindi Transferstation</t>
  </si>
  <si>
    <t>Moama Landfill</t>
  </si>
  <si>
    <t>Denman Transfer Station</t>
  </si>
  <si>
    <t>Battery Brokers, Hamilton</t>
  </si>
  <si>
    <t>Northern Sydney CRC</t>
  </si>
  <si>
    <t>Kimbriki - eWaste</t>
  </si>
  <si>
    <t>Burraga</t>
  </si>
  <si>
    <t>Port Macquarie Waste Management Facility (transfer station)</t>
  </si>
  <si>
    <t>Bungendore Resource Recovery Centre</t>
  </si>
  <si>
    <t>Evans Head Transfer Station</t>
  </si>
  <si>
    <t>Ulladulla recycling and Waste Transfer Facility</t>
  </si>
  <si>
    <t>Delegate Waste Depot</t>
  </si>
  <si>
    <t>Adelong</t>
  </si>
  <si>
    <t>Barraba Landfill</t>
  </si>
  <si>
    <t>Lions Club</t>
  </si>
  <si>
    <t>Drake WTS</t>
  </si>
  <si>
    <t>Aberdeen</t>
  </si>
  <si>
    <t>Gunning Landfill</t>
  </si>
  <si>
    <t xml:space="preserve">Transfer stations </t>
  </si>
  <si>
    <t>Woolbrook Landfill</t>
  </si>
  <si>
    <t>Lightning Ridge Landfill</t>
  </si>
  <si>
    <t>Baradine</t>
  </si>
  <si>
    <t>Quandialla Landfill</t>
  </si>
  <si>
    <t>Dareton Transfer station</t>
  </si>
  <si>
    <t>Wellington Waste Disposal Depot</t>
  </si>
  <si>
    <t>Gundaroo Landfill</t>
  </si>
  <si>
    <t>Ebor Waste Transfer Station</t>
  </si>
  <si>
    <t>Sunny Corner T/station</t>
  </si>
  <si>
    <t>Eden</t>
  </si>
  <si>
    <t>Dorrigo Waste Management Centre</t>
  </si>
  <si>
    <t>Angledool Waste depot</t>
  </si>
  <si>
    <t>Cumnock WMF</t>
  </si>
  <si>
    <t>Woy Woy</t>
  </si>
  <si>
    <t>Grafton WTS</t>
  </si>
  <si>
    <t>Woolgoolga Transfer Station</t>
  </si>
  <si>
    <t>Booroorban Landfill</t>
  </si>
  <si>
    <t>Moruya Transfer Station</t>
  </si>
  <si>
    <t>Mulwala Transfer station</t>
  </si>
  <si>
    <t>Armatree Recycling Drop-off</t>
  </si>
  <si>
    <t>Deepwater Landfill</t>
  </si>
  <si>
    <t>Tarago Waste Management Centre</t>
  </si>
  <si>
    <t>Brocklesby</t>
  </si>
  <si>
    <t>Wallendbeen Landfill</t>
  </si>
  <si>
    <t>Carroll Waste Facility</t>
  </si>
  <si>
    <t>Coolatai Landfill</t>
  </si>
  <si>
    <t>Boorowa Landfill</t>
  </si>
  <si>
    <t>Yetman</t>
  </si>
  <si>
    <t>Stuarts Point Transfer Station</t>
  </si>
  <si>
    <t xml:space="preserve">Burcher </t>
  </si>
  <si>
    <t>Green Waste drop off - Awaba</t>
  </si>
  <si>
    <t>Lismore Recycling and Recovery Centre</t>
  </si>
  <si>
    <t>Wallerawang Garbage Depot</t>
  </si>
  <si>
    <t>REROC Household Hazardous Waste Collection</t>
  </si>
  <si>
    <t>Tuncurry Waste Facility</t>
  </si>
  <si>
    <t>Other Waste Transfers x 13</t>
  </si>
  <si>
    <t>Pallamallawa Landfill</t>
  </si>
  <si>
    <t>Barham Transfer Station</t>
  </si>
  <si>
    <t>Matilda's Service Station, Wallsend</t>
  </si>
  <si>
    <t>Kimbriki - Charity</t>
  </si>
  <si>
    <t>Black Springs</t>
  </si>
  <si>
    <t>Wauchope Transfer station</t>
  </si>
  <si>
    <t>Macs Reef Waste Transfer Station</t>
  </si>
  <si>
    <t>Bora Ridge Transfer Station</t>
  </si>
  <si>
    <t>Huskisson Recycling and Waste Transfer Facility</t>
  </si>
  <si>
    <t>Cathcart Transfer Station</t>
  </si>
  <si>
    <t>Talbingo</t>
  </si>
  <si>
    <t>Duri Landfill</t>
  </si>
  <si>
    <t>Urbenville WTS</t>
  </si>
  <si>
    <t>Murrurundi</t>
  </si>
  <si>
    <t>Taralga Trasnfer Station</t>
  </si>
  <si>
    <t>Nowendoc Landfill</t>
  </si>
  <si>
    <t>Collarenebri Landfll</t>
  </si>
  <si>
    <t>Binnaway</t>
  </si>
  <si>
    <t>Caragabal Landfill</t>
  </si>
  <si>
    <t>Ellerslie Tip</t>
  </si>
  <si>
    <t>Whylandra Waste Disposal Depot</t>
  </si>
  <si>
    <t>Murrumbateman Transfer Station</t>
  </si>
  <si>
    <t>Woollomombi Waste Transfer Station</t>
  </si>
  <si>
    <t>Rockley T/station</t>
  </si>
  <si>
    <t>Wallagoot</t>
  </si>
  <si>
    <t>Weilmoringle Waste depot</t>
  </si>
  <si>
    <t>Eugowra WMF</t>
  </si>
  <si>
    <t>Maclean WTS</t>
  </si>
  <si>
    <t xml:space="preserve">Englands Road Waste Management Facility </t>
  </si>
  <si>
    <t>Conargo Landfill</t>
  </si>
  <si>
    <t>Oaklands Tip</t>
  </si>
  <si>
    <t>Gilgandra Waste Facility: rural recycling</t>
  </si>
  <si>
    <t>Red Range Landfill</t>
  </si>
  <si>
    <t>Gerogery</t>
  </si>
  <si>
    <t xml:space="preserve">Gundagai Landfill </t>
  </si>
  <si>
    <t>Mullaley Waste Facility</t>
  </si>
  <si>
    <t>Croppa Creek Landfill</t>
  </si>
  <si>
    <t>Harden WTS</t>
  </si>
  <si>
    <t>Delungra</t>
  </si>
  <si>
    <t>Bellbrook Transfer Station</t>
  </si>
  <si>
    <t>Tuliibigeal</t>
  </si>
  <si>
    <t>Public Place Sharps</t>
  </si>
  <si>
    <t>Cullen Bullen Garbage Depot</t>
  </si>
  <si>
    <t>Lockhart Community Recycling Centre</t>
  </si>
  <si>
    <t>Tea Gardens Transfer Station</t>
  </si>
  <si>
    <t>Biniguy Landfill</t>
  </si>
  <si>
    <t>Wakool Landfill</t>
  </si>
  <si>
    <t>Council Libraries and Customer Enquiry Centre</t>
  </si>
  <si>
    <t>Kew Transfer station</t>
  </si>
  <si>
    <t>Braidwood Landfill</t>
  </si>
  <si>
    <t>Rappville Transfer Station</t>
  </si>
  <si>
    <t>Berry Recycling and Waste transfer Facility</t>
  </si>
  <si>
    <t>Jindabyne Regional Was</t>
  </si>
  <si>
    <t>Manilla Landfill</t>
  </si>
  <si>
    <t>Liston WTS</t>
  </si>
  <si>
    <t>Merriwa</t>
  </si>
  <si>
    <t>Collector Transfer Station</t>
  </si>
  <si>
    <t>Carinda Landfill</t>
  </si>
  <si>
    <t>Ulamambri</t>
  </si>
  <si>
    <t>Pomona Tip</t>
  </si>
  <si>
    <t>Wellington transfer stations</t>
  </si>
  <si>
    <t>Hillgrove Waste Transfer Station</t>
  </si>
  <si>
    <t>Trunkey Creek T/station</t>
  </si>
  <si>
    <t>Rural TS</t>
  </si>
  <si>
    <t>Manildra WMF</t>
  </si>
  <si>
    <t>Tyringham WTS</t>
  </si>
  <si>
    <t>Pretty Pine Landfill</t>
  </si>
  <si>
    <t>Urana Tip</t>
  </si>
  <si>
    <t>Jindera</t>
  </si>
  <si>
    <t>4 transfer stations</t>
  </si>
  <si>
    <t>Breeza Waste Facility</t>
  </si>
  <si>
    <t>Gravesend Landfill</t>
  </si>
  <si>
    <t>Koorawatha</t>
  </si>
  <si>
    <t xml:space="preserve">Tottenham </t>
  </si>
  <si>
    <t>Landfill - Awaba</t>
  </si>
  <si>
    <t>Capertee Garbage Depot</t>
  </si>
  <si>
    <t>Bulahdelah Transfer Station</t>
  </si>
  <si>
    <t>Boggabilla Landfill</t>
  </si>
  <si>
    <t>Goodnight Landfill</t>
  </si>
  <si>
    <t>Dunbogan Landfill</t>
  </si>
  <si>
    <t>Captains Flat Waste Transfer Station</t>
  </si>
  <si>
    <t>Callala Recycling and Waste transfer Facility</t>
  </si>
  <si>
    <t>Adaminaby Landfill</t>
  </si>
  <si>
    <t>Nundle Landfill</t>
  </si>
  <si>
    <t>Legume WTS</t>
  </si>
  <si>
    <t>Bigga Landfill</t>
  </si>
  <si>
    <t>Rowena Landfill</t>
  </si>
  <si>
    <t>Coolah</t>
  </si>
  <si>
    <t>Pooncarie Tip</t>
  </si>
  <si>
    <t>Hill End tip</t>
  </si>
  <si>
    <t>Yeoval WMF</t>
  </si>
  <si>
    <t>Copmanhurst &amp; Iluka &amp; Baryulgil</t>
  </si>
  <si>
    <t>Wanganella Landfill</t>
  </si>
  <si>
    <t>other</t>
  </si>
  <si>
    <t>Tambar Springs Facility</t>
  </si>
  <si>
    <t>Upper Horton Landfill</t>
  </si>
  <si>
    <t>Other Facilities</t>
  </si>
  <si>
    <t>E-waste/Metals/Other</t>
  </si>
  <si>
    <t>Glen Davis Garbage Depot</t>
  </si>
  <si>
    <t>Stroud Landfill</t>
  </si>
  <si>
    <t>Other landfills</t>
  </si>
  <si>
    <t>Moulamein/Kooraleigh Landfill</t>
  </si>
  <si>
    <t>Comboyne drop off</t>
  </si>
  <si>
    <t>Nerriga Landfill</t>
  </si>
  <si>
    <t>Sussex Inlet Recycling and Waste Transfer Facility</t>
  </si>
  <si>
    <t>Berridale Transfer Station</t>
  </si>
  <si>
    <t>Kootingal, Niangala, Watsons Creek, Bendemeer, Dungowan</t>
  </si>
  <si>
    <t>Tuena Landfill</t>
  </si>
  <si>
    <t>Dunedoo</t>
  </si>
  <si>
    <t>Buronga Landfill</t>
  </si>
  <si>
    <t>No.Hh 'Residual Waste Service</t>
  </si>
  <si>
    <t>No. Hh 'Recycling Service</t>
  </si>
  <si>
    <t>No. Hh 'Garden Organics Service</t>
  </si>
  <si>
    <t>No. Hh 'Food and Garden Organics Service</t>
  </si>
  <si>
    <t>Recycling Rate
(%)</t>
  </si>
  <si>
    <t>Tonnes Collected of Dry Recycling</t>
  </si>
  <si>
    <t>Dry Recycling of Total Waste (%)</t>
  </si>
  <si>
    <t>Tonnes Collected of Organics</t>
  </si>
  <si>
    <t>Organics of Total Waste
(%)</t>
  </si>
  <si>
    <t>Tonnes Collected of Residual Waste</t>
  </si>
  <si>
    <t>Residual Waste of Total Waste
(%)</t>
  </si>
  <si>
    <t>Kerbside FOGO Organics</t>
  </si>
  <si>
    <t>Bellingen</t>
  </si>
  <si>
    <t>Blacktown</t>
  </si>
  <si>
    <t>Campbelltown</t>
  </si>
  <si>
    <t>Cumberland</t>
  </si>
  <si>
    <t>Georges River</t>
  </si>
  <si>
    <t>Hunters Hill</t>
  </si>
  <si>
    <t>Inner West</t>
  </si>
  <si>
    <t>Ku-ring-gai</t>
  </si>
  <si>
    <t>Lane Cove</t>
  </si>
  <si>
    <t>Liverpool</t>
  </si>
  <si>
    <t>Nambucca</t>
  </si>
  <si>
    <t>North Sydney</t>
  </si>
  <si>
    <t>Parramatta</t>
  </si>
  <si>
    <t>Penrith</t>
  </si>
  <si>
    <t>Port Stephens</t>
  </si>
  <si>
    <t>Randwick</t>
  </si>
  <si>
    <t>Ryde</t>
  </si>
  <si>
    <t>Sydney</t>
  </si>
  <si>
    <t>Waverley</t>
  </si>
  <si>
    <t>Willoughby</t>
  </si>
  <si>
    <t>Wingecarribee</t>
  </si>
  <si>
    <t>Woollahra</t>
  </si>
  <si>
    <t>Biomass Facility</t>
  </si>
  <si>
    <t>GRL Global Renewables, UR-3R</t>
  </si>
  <si>
    <t>Biomass Solutions AWT</t>
  </si>
  <si>
    <t>AWT Kemps Creek</t>
  </si>
  <si>
    <t>Suez Recycling &amp; Resourse recovery</t>
  </si>
  <si>
    <t>EASTERN CREEK</t>
  </si>
  <si>
    <t>SUEZ ARRT Faciity</t>
  </si>
  <si>
    <t>Kemps Creek and Eastewrn Creek</t>
  </si>
  <si>
    <t>VEOLIA</t>
  </si>
  <si>
    <t>Banksmeadow Transfer Station</t>
  </si>
  <si>
    <t>Woodlawn Tarago</t>
  </si>
  <si>
    <t>Comments</t>
  </si>
  <si>
    <t>Address</t>
  </si>
  <si>
    <t>Woodlawn MBT</t>
  </si>
  <si>
    <t>RAMJO Murray</t>
  </si>
  <si>
    <t>NETWaste</t>
  </si>
  <si>
    <t>CRJO</t>
  </si>
  <si>
    <t>MIDWaste</t>
  </si>
  <si>
    <t>WSROC / NETWaste</t>
  </si>
  <si>
    <t>RAMJO Riverina</t>
  </si>
  <si>
    <t>Cootamundra-Gundagai</t>
  </si>
  <si>
    <t>CDS Recycling</t>
  </si>
  <si>
    <t>Drop Off Batt,Globe,Cart,HAZ Waste Received</t>
  </si>
  <si>
    <t>Drop Off Batt,Globe,Cart,HAZ Waste Recycled</t>
  </si>
  <si>
    <t>Drop Off Batt,Globe,Cart,HAZ Waste Disposed</t>
  </si>
  <si>
    <t>Suez SAWT and GREC</t>
  </si>
  <si>
    <t>Spring Farm</t>
  </si>
  <si>
    <t>http://www.bom.gov.au/cgi-bin/climate/change/timeseries.cgi?graph=rain&amp;area=nsw&amp;season=0706&amp;ave_yr=5</t>
  </si>
  <si>
    <t>Kerbside + CDS</t>
  </si>
  <si>
    <t>GO + FOGO Collected</t>
  </si>
  <si>
    <t>GO + FOGO Recycled</t>
  </si>
  <si>
    <t>GO + FOGO Disposed</t>
  </si>
  <si>
    <t xml:space="preserve">Other </t>
  </si>
  <si>
    <t>CDS</t>
  </si>
  <si>
    <t>Other Generation</t>
  </si>
  <si>
    <t>Other Council GO</t>
  </si>
  <si>
    <t>Domestic Generation</t>
  </si>
  <si>
    <t>Domestic</t>
  </si>
  <si>
    <t>HAZ Recycling</t>
  </si>
  <si>
    <t>HH with waste service</t>
  </si>
  <si>
    <t>Data Received</t>
  </si>
  <si>
    <t>based on total households regardless of service.</t>
  </si>
  <si>
    <t>GO + FOGO Households</t>
  </si>
  <si>
    <t>Appendix 10: Domestic Waste Management Charges 2018-19</t>
  </si>
  <si>
    <t>Appendix 9: Alternative Waste Treatment (AWT)</t>
  </si>
  <si>
    <t>Kerbside Recycling Materials accepted in Yellow Lid Bin</t>
  </si>
  <si>
    <t>2018-19 Kerbside recycling</t>
  </si>
  <si>
    <t>Appendix 8: Predominant Bin Size and Collection Frequency 2018-19</t>
  </si>
  <si>
    <t>2018-19 Population</t>
  </si>
  <si>
    <t>2018-19 Total Households LG Survey</t>
  </si>
  <si>
    <t>Appendix 2: Total Domestic Generation, Recycling Rates and Averages 2018-19</t>
  </si>
  <si>
    <t>Appendix 3: Total Domestic Generation (tonnes) and Recycling Rates 2018-19</t>
  </si>
  <si>
    <t xml:space="preserve">2018-19  Collected </t>
  </si>
  <si>
    <t>2018-19 Recycled</t>
  </si>
  <si>
    <t>2018-19 Disposed</t>
  </si>
  <si>
    <t>2018-19</t>
  </si>
  <si>
    <t>Appendix 4: Total Domestic Recyclable Generation 2018-19</t>
  </si>
  <si>
    <t>Appendix 5: Total Domestic Organics Generation 2018-19</t>
  </si>
  <si>
    <t>Appendix 6: Total Domestic Residual Waste Generation and Disposal 2018-19</t>
  </si>
  <si>
    <t>Appendix 7: Weekly Kerbside Household and Per Capita Generation 2018-19</t>
  </si>
  <si>
    <t>Balled aluminium foil</t>
  </si>
  <si>
    <t>Rigid plastic containers</t>
  </si>
  <si>
    <t>Xrays, smoke alarms, pnone batteries</t>
  </si>
  <si>
    <t>Note that Plastics 6 excludes expanded polystyrene</t>
  </si>
  <si>
    <t>Camden</t>
  </si>
  <si>
    <t>2017-18</t>
  </si>
  <si>
    <t>Drop Off Service access</t>
  </si>
  <si>
    <t>Y</t>
  </si>
  <si>
    <t>organics high due to cyclonic storm damage</t>
  </si>
  <si>
    <t>GO + FOGO tonnes</t>
  </si>
  <si>
    <t>capita</t>
  </si>
  <si>
    <t>household</t>
  </si>
  <si>
    <t xml:space="preserve">Raymond Terrace </t>
  </si>
  <si>
    <t xml:space="preserve">diff AWT </t>
  </si>
  <si>
    <t>NF</t>
  </si>
  <si>
    <t>GO + FOGO POP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</si>
</sst>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2" formatCode="_-&quot;$&quot;* #,##0_-;\-&quot;$&quot;* #,##0_-;_-&quot;$&quot;* &quot;-&quot;_-;_-@_-"/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  <numFmt numFmtId="165" formatCode="0.0%"/>
    <numFmt numFmtId="166" formatCode="_-* #,##0.0_-;\-* #,##0.0_-;_-* &quot;-&quot;??_-;_-@_-"/>
    <numFmt numFmtId="167" formatCode="0.0"/>
    <numFmt numFmtId="168" formatCode="_-* #,##0.000_-;\-* #,##0.000_-;_-* &quot;-&quot;??_-;_-@_-"/>
  </numFmts>
  <fonts count="8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b/>
      <sz val="12"/>
      <name val="Arial"/>
      <family val="2"/>
    </font>
    <font>
      <b/>
      <sz val="12"/>
      <color indexed="6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8"/>
      <name val="Arial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0"/>
      <color indexed="8"/>
      <name val="Calibri"/>
      <family val="2"/>
    </font>
    <font>
      <sz val="9"/>
      <name val="Calibri"/>
      <family val="2"/>
    </font>
    <font>
      <b/>
      <sz val="9"/>
      <name val="Calibri"/>
      <family val="2"/>
    </font>
    <font>
      <b/>
      <i/>
      <sz val="9"/>
      <name val="Calibri"/>
      <family val="2"/>
    </font>
    <font>
      <sz val="9"/>
      <color indexed="8"/>
      <name val="Calibri"/>
      <family val="2"/>
    </font>
    <font>
      <b/>
      <sz val="9"/>
      <color indexed="8"/>
      <name val="Calibri"/>
      <family val="2"/>
    </font>
    <font>
      <b/>
      <sz val="9"/>
      <color indexed="62"/>
      <name val="Calibri"/>
      <family val="2"/>
    </font>
    <font>
      <i/>
      <sz val="9"/>
      <color indexed="8"/>
      <name val="Calibri"/>
      <family val="2"/>
    </font>
    <font>
      <sz val="9"/>
      <color indexed="49"/>
      <name val="Calibri"/>
      <family val="2"/>
    </font>
    <font>
      <b/>
      <i/>
      <sz val="9"/>
      <color indexed="8"/>
      <name val="Calibri"/>
      <family val="2"/>
    </font>
    <font>
      <b/>
      <sz val="9"/>
      <color indexed="10"/>
      <name val="Calibri"/>
      <family val="2"/>
    </font>
    <font>
      <i/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indexed="57"/>
      <name val="Calibri"/>
      <family val="2"/>
    </font>
    <font>
      <b/>
      <sz val="9"/>
      <name val="ARIAL"/>
      <family val="2"/>
    </font>
    <font>
      <b/>
      <sz val="8"/>
      <color indexed="12"/>
      <name val="Arial"/>
      <family val="2"/>
    </font>
    <font>
      <b/>
      <i/>
      <sz val="8"/>
      <color indexed="60"/>
      <name val="Arial"/>
      <family val="2"/>
    </font>
    <font>
      <i/>
      <sz val="8"/>
      <name val="Arial"/>
      <family val="2"/>
    </font>
    <font>
      <b/>
      <sz val="8"/>
      <color indexed="60"/>
      <name val="Arial"/>
      <family val="2"/>
    </font>
    <font>
      <b/>
      <sz val="8"/>
      <color indexed="10"/>
      <name val="Arial"/>
      <family val="2"/>
    </font>
    <font>
      <b/>
      <i/>
      <sz val="8"/>
      <color indexed="12"/>
      <name val="Arial"/>
      <family val="2"/>
    </font>
    <font>
      <i/>
      <sz val="8"/>
      <color indexed="12"/>
      <name val="Arial"/>
      <family val="2"/>
    </font>
    <font>
      <i/>
      <sz val="7"/>
      <name val="Arial"/>
      <family val="2"/>
    </font>
    <font>
      <b/>
      <sz val="8"/>
      <color indexed="8"/>
      <name val="Arial"/>
      <family val="2"/>
    </font>
    <font>
      <sz val="9"/>
      <color theme="1"/>
      <name val="Calibri"/>
      <family val="2"/>
      <scheme val="minor"/>
    </font>
    <font>
      <i/>
      <sz val="8"/>
      <color rgb="FF0070C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8"/>
      <color rgb="FFC00000"/>
      <name val="Arial"/>
      <family val="2"/>
    </font>
    <font>
      <b/>
      <i/>
      <sz val="8"/>
      <name val="ARIAL"/>
      <family val="2"/>
    </font>
    <font>
      <sz val="9"/>
      <color indexed="81"/>
      <name val="Tahoma"/>
      <family val="2"/>
    </font>
    <font>
      <sz val="8"/>
      <color indexed="12"/>
      <name val="Arial"/>
      <family val="2"/>
    </font>
    <font>
      <i/>
      <sz val="8"/>
      <color indexed="17"/>
      <name val="Arial"/>
      <family val="2"/>
    </font>
    <font>
      <u/>
      <sz val="10"/>
      <color theme="10"/>
      <name val="Arial"/>
      <family val="2"/>
    </font>
    <font>
      <sz val="11"/>
      <name val="Calibri"/>
      <family val="2"/>
      <scheme val="minor"/>
    </font>
    <font>
      <b/>
      <sz val="12"/>
      <color rgb="FFFF0000"/>
      <name val="Arial"/>
      <family val="2"/>
    </font>
    <font>
      <b/>
      <sz val="9"/>
      <color indexed="81"/>
      <name val="Tahoma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sz val="8"/>
      <color theme="1"/>
      <name val="Arial"/>
      <family val="2"/>
    </font>
    <font>
      <b/>
      <i/>
      <sz val="9"/>
      <name val="Calibri"/>
      <family val="2"/>
      <scheme val="minor"/>
    </font>
    <font>
      <i/>
      <sz val="9"/>
      <name val="Arial"/>
      <family val="2"/>
    </font>
  </fonts>
  <fills count="8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/>
        <bgColor indexed="64"/>
      </patternFill>
    </fill>
  </fills>
  <borders count="8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9"/>
      </left>
      <right/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/>
      <top/>
      <bottom style="thin">
        <color indexed="55"/>
      </bottom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n">
        <color indexed="22"/>
      </bottom>
      <diagonal/>
    </border>
    <border>
      <left style="thin">
        <color indexed="9"/>
      </left>
      <right style="thin">
        <color indexed="22"/>
      </right>
      <top style="thin">
        <color indexed="9"/>
      </top>
      <bottom style="thin">
        <color indexed="9"/>
      </bottom>
      <diagonal/>
    </border>
    <border>
      <left style="thin">
        <color indexed="22"/>
      </left>
      <right/>
      <top style="thin">
        <color indexed="22"/>
      </top>
      <bottom style="thin">
        <color indexed="9"/>
      </bottom>
      <diagonal/>
    </border>
    <border>
      <left/>
      <right/>
      <top style="thin">
        <color indexed="22"/>
      </top>
      <bottom style="thin">
        <color indexed="9"/>
      </bottom>
      <diagonal/>
    </border>
    <border>
      <left style="thin">
        <color indexed="22"/>
      </left>
      <right style="thin">
        <color indexed="9"/>
      </right>
      <top/>
      <bottom/>
      <diagonal/>
    </border>
    <border>
      <left/>
      <right/>
      <top style="thin">
        <color indexed="22"/>
      </top>
      <bottom/>
      <diagonal/>
    </border>
    <border>
      <left/>
      <right/>
      <top/>
      <bottom style="thin">
        <color indexed="55"/>
      </bottom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/>
      </right>
      <top style="thin">
        <color theme="0" tint="-4.9989318521683403E-2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 tint="-4.9989318521683403E-2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theme="0" tint="-4.9989318521683403E-2"/>
      </left>
      <right/>
      <top style="thin">
        <color theme="0" tint="-4.9989318521683403E-2"/>
      </top>
      <bottom/>
      <diagonal/>
    </border>
    <border>
      <left/>
      <right/>
      <top style="thin">
        <color theme="0" tint="-4.9989318521683403E-2"/>
      </top>
      <bottom/>
      <diagonal/>
    </border>
    <border>
      <left style="thin">
        <color theme="0" tint="-4.9989318521683403E-2"/>
      </left>
      <right/>
      <top/>
      <bottom/>
      <diagonal/>
    </border>
    <border>
      <left style="thin">
        <color theme="0" tint="-4.9989318521683403E-2"/>
      </left>
      <right/>
      <top/>
      <bottom style="thin">
        <color theme="0" tint="-4.9989318521683403E-2"/>
      </bottom>
      <diagonal/>
    </border>
    <border>
      <left/>
      <right/>
      <top/>
      <bottom style="thin">
        <color theme="0" tint="-4.9989318521683403E-2"/>
      </bottom>
      <diagonal/>
    </border>
    <border>
      <left/>
      <right style="thin">
        <color indexed="9"/>
      </right>
      <top/>
      <bottom style="thin">
        <color theme="0" tint="-4.9989318521683403E-2"/>
      </bottom>
      <diagonal/>
    </border>
    <border>
      <left style="thin">
        <color theme="0" tint="-4.9989318521683403E-2"/>
      </left>
      <right/>
      <top style="thin">
        <color indexed="9"/>
      </top>
      <bottom style="thin">
        <color theme="0" tint="-4.9989318521683403E-2"/>
      </bottom>
      <diagonal/>
    </border>
    <border>
      <left/>
      <right/>
      <top style="thin">
        <color indexed="9"/>
      </top>
      <bottom style="thin">
        <color theme="0" tint="-4.9989318521683403E-2"/>
      </bottom>
      <diagonal/>
    </border>
    <border>
      <left/>
      <right style="thin">
        <color indexed="9"/>
      </right>
      <top style="thin">
        <color indexed="9"/>
      </top>
      <bottom style="thin">
        <color theme="0" tint="-4.9989318521683403E-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986">
    <xf numFmtId="0" fontId="0" fillId="0" borderId="0"/>
    <xf numFmtId="43" fontId="21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6" fillId="37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6" fillId="3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6" fillId="39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6" fillId="40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6" fillId="41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6" fillId="42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6" fillId="43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6" fillId="4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6" fillId="4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6" fillId="40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6" fillId="4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6" fillId="46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18" fillId="12" borderId="0" applyNumberFormat="0" applyBorder="0" applyAlignment="0" applyProtection="0"/>
    <xf numFmtId="0" fontId="27" fillId="47" borderId="0" applyNumberFormat="0" applyBorder="0" applyAlignment="0" applyProtection="0"/>
    <xf numFmtId="0" fontId="18" fillId="16" borderId="0" applyNumberFormat="0" applyBorder="0" applyAlignment="0" applyProtection="0"/>
    <xf numFmtId="0" fontId="27" fillId="44" borderId="0" applyNumberFormat="0" applyBorder="0" applyAlignment="0" applyProtection="0"/>
    <xf numFmtId="0" fontId="18" fillId="20" borderId="0" applyNumberFormat="0" applyBorder="0" applyAlignment="0" applyProtection="0"/>
    <xf numFmtId="0" fontId="27" fillId="45" borderId="0" applyNumberFormat="0" applyBorder="0" applyAlignment="0" applyProtection="0"/>
    <xf numFmtId="0" fontId="18" fillId="24" borderId="0" applyNumberFormat="0" applyBorder="0" applyAlignment="0" applyProtection="0"/>
    <xf numFmtId="0" fontId="27" fillId="48" borderId="0" applyNumberFormat="0" applyBorder="0" applyAlignment="0" applyProtection="0"/>
    <xf numFmtId="0" fontId="18" fillId="28" borderId="0" applyNumberFormat="0" applyBorder="0" applyAlignment="0" applyProtection="0"/>
    <xf numFmtId="0" fontId="27" fillId="49" borderId="0" applyNumberFormat="0" applyBorder="0" applyAlignment="0" applyProtection="0"/>
    <xf numFmtId="0" fontId="18" fillId="32" borderId="0" applyNumberFormat="0" applyBorder="0" applyAlignment="0" applyProtection="0"/>
    <xf numFmtId="0" fontId="27" fillId="50" borderId="0" applyNumberFormat="0" applyBorder="0" applyAlignment="0" applyProtection="0"/>
    <xf numFmtId="0" fontId="18" fillId="9" borderId="0" applyNumberFormat="0" applyBorder="0" applyAlignment="0" applyProtection="0"/>
    <xf numFmtId="0" fontId="27" fillId="51" borderId="0" applyNumberFormat="0" applyBorder="0" applyAlignment="0" applyProtection="0"/>
    <xf numFmtId="0" fontId="18" fillId="13" borderId="0" applyNumberFormat="0" applyBorder="0" applyAlignment="0" applyProtection="0"/>
    <xf numFmtId="0" fontId="27" fillId="52" borderId="0" applyNumberFormat="0" applyBorder="0" applyAlignment="0" applyProtection="0"/>
    <xf numFmtId="0" fontId="18" fillId="17" borderId="0" applyNumberFormat="0" applyBorder="0" applyAlignment="0" applyProtection="0"/>
    <xf numFmtId="0" fontId="27" fillId="53" borderId="0" applyNumberFormat="0" applyBorder="0" applyAlignment="0" applyProtection="0"/>
    <xf numFmtId="0" fontId="18" fillId="21" borderId="0" applyNumberFormat="0" applyBorder="0" applyAlignment="0" applyProtection="0"/>
    <xf numFmtId="0" fontId="27" fillId="48" borderId="0" applyNumberFormat="0" applyBorder="0" applyAlignment="0" applyProtection="0"/>
    <xf numFmtId="0" fontId="18" fillId="25" borderId="0" applyNumberFormat="0" applyBorder="0" applyAlignment="0" applyProtection="0"/>
    <xf numFmtId="0" fontId="27" fillId="49" borderId="0" applyNumberFormat="0" applyBorder="0" applyAlignment="0" applyProtection="0"/>
    <xf numFmtId="0" fontId="18" fillId="29" borderId="0" applyNumberFormat="0" applyBorder="0" applyAlignment="0" applyProtection="0"/>
    <xf numFmtId="0" fontId="27" fillId="54" borderId="0" applyNumberFormat="0" applyBorder="0" applyAlignment="0" applyProtection="0"/>
    <xf numFmtId="0" fontId="8" fillId="3" borderId="0" applyNumberFormat="0" applyBorder="0" applyAlignment="0" applyProtection="0"/>
    <xf numFmtId="0" fontId="28" fillId="38" borderId="0" applyNumberFormat="0" applyBorder="0" applyAlignment="0" applyProtection="0"/>
    <xf numFmtId="0" fontId="12" fillId="6" borderId="4" applyNumberFormat="0" applyAlignment="0" applyProtection="0"/>
    <xf numFmtId="0" fontId="29" fillId="55" borderId="21" applyNumberFormat="0" applyAlignment="0" applyProtection="0"/>
    <xf numFmtId="0" fontId="14" fillId="7" borderId="7" applyNumberFormat="0" applyAlignment="0" applyProtection="0"/>
    <xf numFmtId="0" fontId="30" fillId="56" borderId="22" applyNumberFormat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2" fontId="21" fillId="0" borderId="0" applyFont="0" applyFill="0" applyBorder="0" applyAlignment="0" applyProtection="0"/>
    <xf numFmtId="42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32" fillId="39" borderId="0" applyNumberFormat="0" applyBorder="0" applyAlignment="0" applyProtection="0"/>
    <xf numFmtId="0" fontId="4" fillId="0" borderId="1" applyNumberFormat="0" applyFill="0" applyAlignment="0" applyProtection="0"/>
    <xf numFmtId="0" fontId="33" fillId="0" borderId="23" applyNumberFormat="0" applyFill="0" applyAlignment="0" applyProtection="0"/>
    <xf numFmtId="0" fontId="5" fillId="0" borderId="2" applyNumberFormat="0" applyFill="0" applyAlignment="0" applyProtection="0"/>
    <xf numFmtId="0" fontId="34" fillId="0" borderId="24" applyNumberFormat="0" applyFill="0" applyAlignment="0" applyProtection="0"/>
    <xf numFmtId="0" fontId="6" fillId="0" borderId="3" applyNumberFormat="0" applyFill="0" applyAlignment="0" applyProtection="0"/>
    <xf numFmtId="0" fontId="35" fillId="0" borderId="25" applyNumberFormat="0" applyFill="0" applyAlignment="0" applyProtection="0"/>
    <xf numFmtId="0" fontId="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10" fillId="5" borderId="4" applyNumberFormat="0" applyAlignment="0" applyProtection="0"/>
    <xf numFmtId="0" fontId="36" fillId="42" borderId="21" applyNumberFormat="0" applyAlignment="0" applyProtection="0"/>
    <xf numFmtId="0" fontId="13" fillId="0" borderId="6" applyNumberFormat="0" applyFill="0" applyAlignment="0" applyProtection="0"/>
    <xf numFmtId="0" fontId="37" fillId="0" borderId="26" applyNumberFormat="0" applyFill="0" applyAlignment="0" applyProtection="0"/>
    <xf numFmtId="0" fontId="9" fillId="4" borderId="0" applyNumberFormat="0" applyBorder="0" applyAlignment="0" applyProtection="0"/>
    <xf numFmtId="0" fontId="38" fillId="57" borderId="0" applyNumberFormat="0" applyBorder="0" applyAlignment="0" applyProtection="0"/>
    <xf numFmtId="0" fontId="21" fillId="0" borderId="0"/>
    <xf numFmtId="0" fontId="21" fillId="0" borderId="0"/>
    <xf numFmtId="0" fontId="39" fillId="0" borderId="0"/>
    <xf numFmtId="0" fontId="22" fillId="0" borderId="0"/>
    <xf numFmtId="0" fontId="19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9" fillId="0" borderId="0"/>
    <xf numFmtId="0" fontId="22" fillId="0" borderId="0"/>
    <xf numFmtId="0" fontId="39" fillId="0" borderId="0"/>
    <xf numFmtId="0" fontId="22" fillId="0" borderId="0"/>
    <xf numFmtId="0" fontId="3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9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1" fillId="58" borderId="12" applyNumberFormat="0" applyFont="0" applyAlignment="0" applyProtection="0"/>
    <xf numFmtId="0" fontId="11" fillId="6" borderId="5" applyNumberFormat="0" applyAlignment="0" applyProtection="0"/>
    <xf numFmtId="0" fontId="40" fillId="55" borderId="27" applyNumberForma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42" fillId="0" borderId="28" applyNumberFormat="0" applyFill="0" applyAlignment="0" applyProtection="0"/>
    <xf numFmtId="0" fontId="15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43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22" fillId="0" borderId="0"/>
    <xf numFmtId="44" fontId="70" fillId="0" borderId="0" applyFont="0" applyFill="0" applyBorder="0" applyAlignment="0" applyProtection="0"/>
    <xf numFmtId="9" fontId="71" fillId="0" borderId="0" applyFont="0" applyFill="0" applyBorder="0" applyAlignment="0" applyProtection="0"/>
    <xf numFmtId="0" fontId="77" fillId="0" borderId="0" applyNumberFormat="0" applyFill="0" applyBorder="0" applyAlignment="0" applyProtection="0"/>
  </cellStyleXfs>
  <cellXfs count="817">
    <xf numFmtId="0" fontId="0" fillId="0" borderId="0" xfId="0"/>
    <xf numFmtId="0" fontId="0" fillId="0" borderId="0" xfId="0" applyFill="1" applyAlignment="1">
      <alignment horizontal="center"/>
    </xf>
    <xf numFmtId="0" fontId="0" fillId="0" borderId="0" xfId="0" applyFill="1"/>
    <xf numFmtId="0" fontId="0" fillId="0" borderId="10" xfId="0" applyBorder="1"/>
    <xf numFmtId="0" fontId="0" fillId="0" borderId="0" xfId="0" applyBorder="1"/>
    <xf numFmtId="0" fontId="0" fillId="0" borderId="0" xfId="0" applyFill="1" applyBorder="1"/>
    <xf numFmtId="0" fontId="0" fillId="0" borderId="0" xfId="0" applyBorder="1" applyAlignment="1">
      <alignment horizontal="right"/>
    </xf>
    <xf numFmtId="0" fontId="20" fillId="33" borderId="0" xfId="0" applyFont="1" applyFill="1" applyBorder="1" applyAlignment="1">
      <alignment horizontal="center"/>
    </xf>
    <xf numFmtId="164" fontId="20" fillId="33" borderId="11" xfId="1" applyNumberFormat="1" applyFont="1" applyFill="1" applyBorder="1" applyAlignment="1">
      <alignment horizontal="center"/>
    </xf>
    <xf numFmtId="3" fontId="22" fillId="35" borderId="13" xfId="1" applyNumberFormat="1" applyFont="1" applyFill="1" applyBorder="1" applyAlignment="1">
      <alignment horizontal="right"/>
    </xf>
    <xf numFmtId="3" fontId="22" fillId="0" borderId="10" xfId="0" applyNumberFormat="1" applyFont="1" applyFill="1" applyBorder="1" applyAlignment="1" applyProtection="1">
      <alignment horizontal="right" wrapText="1"/>
    </xf>
    <xf numFmtId="0" fontId="0" fillId="0" borderId="10" xfId="0" applyBorder="1" applyAlignment="1">
      <alignment horizontal="center"/>
    </xf>
    <xf numFmtId="0" fontId="0" fillId="36" borderId="10" xfId="0" applyFill="1" applyBorder="1" applyAlignment="1">
      <alignment horizontal="center"/>
    </xf>
    <xf numFmtId="2" fontId="20" fillId="0" borderId="11" xfId="0" applyNumberFormat="1" applyFont="1" applyFill="1" applyBorder="1" applyAlignment="1" applyProtection="1">
      <alignment horizontal="center" vertical="center" wrapText="1"/>
    </xf>
    <xf numFmtId="0" fontId="20" fillId="0" borderId="11" xfId="0" applyFont="1" applyBorder="1" applyAlignment="1">
      <alignment horizontal="center" vertical="center"/>
    </xf>
    <xf numFmtId="0" fontId="0" fillId="0" borderId="13" xfId="0" applyBorder="1"/>
    <xf numFmtId="0" fontId="0" fillId="0" borderId="13" xfId="0" applyFill="1" applyBorder="1"/>
    <xf numFmtId="0" fontId="24" fillId="0" borderId="13" xfId="0" applyFont="1" applyFill="1" applyBorder="1" applyAlignment="1">
      <alignment horizontal="center"/>
    </xf>
    <xf numFmtId="0" fontId="0" fillId="0" borderId="18" xfId="0" applyBorder="1"/>
    <xf numFmtId="0" fontId="22" fillId="0" borderId="18" xfId="2470" applyFont="1" applyBorder="1"/>
    <xf numFmtId="0" fontId="22" fillId="0" borderId="0" xfId="2470" applyFont="1"/>
    <xf numFmtId="0" fontId="45" fillId="0" borderId="0" xfId="2470" applyFont="1" applyFill="1" applyBorder="1" applyAlignment="1">
      <alignment horizontal="center"/>
    </xf>
    <xf numFmtId="0" fontId="45" fillId="33" borderId="29" xfId="2470" applyFont="1" applyFill="1" applyBorder="1" applyAlignment="1">
      <alignment horizontal="center"/>
    </xf>
    <xf numFmtId="0" fontId="46" fillId="33" borderId="29" xfId="2470" applyFont="1" applyFill="1" applyBorder="1" applyAlignment="1">
      <alignment horizontal="center"/>
    </xf>
    <xf numFmtId="164" fontId="46" fillId="33" borderId="29" xfId="2977" applyNumberFormat="1" applyFont="1" applyFill="1" applyBorder="1"/>
    <xf numFmtId="165" fontId="47" fillId="33" borderId="29" xfId="2978" applyNumberFormat="1" applyFont="1" applyFill="1" applyBorder="1" applyAlignment="1">
      <alignment horizontal="center"/>
    </xf>
    <xf numFmtId="0" fontId="48" fillId="0" borderId="0" xfId="2470" applyFont="1" applyAlignment="1">
      <alignment horizontal="center"/>
    </xf>
    <xf numFmtId="0" fontId="49" fillId="0" borderId="0" xfId="2470" applyFont="1" applyAlignment="1">
      <alignment horizontal="center"/>
    </xf>
    <xf numFmtId="0" fontId="48" fillId="0" borderId="29" xfId="2470" applyFont="1" applyBorder="1" applyAlignment="1">
      <alignment horizontal="center"/>
    </xf>
    <xf numFmtId="164" fontId="48" fillId="0" borderId="29" xfId="2977" applyNumberFormat="1" applyFont="1" applyBorder="1" applyAlignment="1">
      <alignment horizontal="center"/>
    </xf>
    <xf numFmtId="0" fontId="50" fillId="0" borderId="29" xfId="2470" applyFont="1" applyBorder="1" applyAlignment="1">
      <alignment horizontal="right"/>
    </xf>
    <xf numFmtId="164" fontId="45" fillId="0" borderId="29" xfId="2977" applyNumberFormat="1" applyFont="1" applyBorder="1"/>
    <xf numFmtId="165" fontId="51" fillId="0" borderId="29" xfId="2978" applyNumberFormat="1" applyFont="1" applyBorder="1" applyAlignment="1">
      <alignment horizontal="right"/>
    </xf>
    <xf numFmtId="0" fontId="48" fillId="0" borderId="0" xfId="2470" applyFont="1"/>
    <xf numFmtId="0" fontId="50" fillId="0" borderId="0" xfId="2470" applyFont="1" applyAlignment="1">
      <alignment horizontal="right"/>
    </xf>
    <xf numFmtId="164" fontId="45" fillId="0" borderId="0" xfId="2977" applyNumberFormat="1" applyFont="1"/>
    <xf numFmtId="165" fontId="51" fillId="0" borderId="0" xfId="2978" applyNumberFormat="1" applyFont="1" applyAlignment="1">
      <alignment horizontal="right"/>
    </xf>
    <xf numFmtId="0" fontId="48" fillId="0" borderId="29" xfId="2470" applyFont="1" applyBorder="1"/>
    <xf numFmtId="164" fontId="48" fillId="0" borderId="29" xfId="2977" applyNumberFormat="1" applyFont="1" applyBorder="1" applyAlignment="1">
      <alignment horizontal="center" vertical="center" wrapText="1"/>
    </xf>
    <xf numFmtId="164" fontId="22" fillId="0" borderId="0" xfId="2977" applyNumberFormat="1" applyFont="1"/>
    <xf numFmtId="164" fontId="48" fillId="0" borderId="0" xfId="2470" applyNumberFormat="1" applyFont="1"/>
    <xf numFmtId="0" fontId="52" fillId="0" borderId="29" xfId="2470" applyFont="1" applyBorder="1" applyAlignment="1">
      <alignment horizontal="right"/>
    </xf>
    <xf numFmtId="166" fontId="52" fillId="0" borderId="29" xfId="2470" applyNumberFormat="1" applyFont="1" applyBorder="1"/>
    <xf numFmtId="165" fontId="53" fillId="0" borderId="0" xfId="2978" applyNumberFormat="1" applyFont="1" applyAlignment="1">
      <alignment horizontal="center"/>
    </xf>
    <xf numFmtId="0" fontId="48" fillId="0" borderId="29" xfId="2470" applyFont="1" applyBorder="1" applyAlignment="1">
      <alignment horizontal="right"/>
    </xf>
    <xf numFmtId="166" fontId="48" fillId="0" borderId="29" xfId="2470" applyNumberFormat="1" applyFont="1" applyBorder="1"/>
    <xf numFmtId="0" fontId="54" fillId="0" borderId="0" xfId="2470" applyFont="1" applyAlignment="1">
      <alignment horizontal="center"/>
    </xf>
    <xf numFmtId="164" fontId="45" fillId="0" borderId="0" xfId="2977" applyNumberFormat="1" applyFont="1" applyBorder="1" applyAlignment="1">
      <alignment horizontal="center" vertical="center" wrapText="1"/>
    </xf>
    <xf numFmtId="164" fontId="22" fillId="0" borderId="0" xfId="2979" applyNumberFormat="1" applyFont="1"/>
    <xf numFmtId="165" fontId="55" fillId="0" borderId="0" xfId="2980" applyNumberFormat="1" applyFont="1" applyAlignment="1">
      <alignment horizontal="right"/>
    </xf>
    <xf numFmtId="164" fontId="56" fillId="0" borderId="0" xfId="2981" applyNumberFormat="1" applyFont="1"/>
    <xf numFmtId="0" fontId="19" fillId="0" borderId="0" xfId="2470" applyFont="1"/>
    <xf numFmtId="164" fontId="46" fillId="33" borderId="29" xfId="2470" applyNumberFormat="1" applyFont="1" applyFill="1" applyBorder="1"/>
    <xf numFmtId="0" fontId="46" fillId="33" borderId="0" xfId="2470" applyFont="1" applyFill="1" applyAlignment="1">
      <alignment horizontal="center"/>
    </xf>
    <xf numFmtId="0" fontId="46" fillId="33" borderId="29" xfId="2470" applyFont="1" applyFill="1" applyBorder="1"/>
    <xf numFmtId="164" fontId="57" fillId="0" borderId="29" xfId="2977" applyNumberFormat="1" applyFont="1" applyBorder="1" applyAlignment="1">
      <alignment horizontal="center" vertical="center" wrapText="1"/>
    </xf>
    <xf numFmtId="0" fontId="19" fillId="0" borderId="18" xfId="2470" applyBorder="1"/>
    <xf numFmtId="0" fontId="24" fillId="0" borderId="15" xfId="2470" applyFont="1" applyFill="1" applyBorder="1" applyAlignment="1">
      <alignment horizontal="center"/>
    </xf>
    <xf numFmtId="0" fontId="24" fillId="0" borderId="13" xfId="2470" applyFont="1" applyFill="1" applyBorder="1" applyAlignment="1">
      <alignment horizontal="center"/>
    </xf>
    <xf numFmtId="0" fontId="24" fillId="0" borderId="20" xfId="2470" applyFont="1" applyFill="1" applyBorder="1" applyAlignment="1">
      <alignment horizontal="center"/>
    </xf>
    <xf numFmtId="0" fontId="25" fillId="0" borderId="0" xfId="2470" applyFont="1" applyFill="1" applyBorder="1" applyAlignment="1">
      <alignment horizontal="left"/>
    </xf>
    <xf numFmtId="0" fontId="19" fillId="0" borderId="20" xfId="2470" applyBorder="1"/>
    <xf numFmtId="0" fontId="19" fillId="0" borderId="13" xfId="2470" applyBorder="1"/>
    <xf numFmtId="0" fontId="24" fillId="0" borderId="19" xfId="2470" applyFont="1" applyFill="1" applyBorder="1" applyAlignment="1">
      <alignment horizontal="center"/>
    </xf>
    <xf numFmtId="0" fontId="24" fillId="0" borderId="18" xfId="2470" applyFont="1" applyFill="1" applyBorder="1" applyAlignment="1">
      <alignment horizontal="center"/>
    </xf>
    <xf numFmtId="0" fontId="24" fillId="0" borderId="11" xfId="2470" applyFont="1" applyFill="1" applyBorder="1" applyAlignment="1">
      <alignment horizontal="center"/>
    </xf>
    <xf numFmtId="0" fontId="24" fillId="0" borderId="14" xfId="2470" applyFont="1" applyFill="1" applyBorder="1" applyAlignment="1">
      <alignment horizontal="center"/>
    </xf>
    <xf numFmtId="0" fontId="19" fillId="0" borderId="0" xfId="2470" applyBorder="1"/>
    <xf numFmtId="0" fontId="24" fillId="0" borderId="0" xfId="2470" applyFont="1" applyFill="1" applyBorder="1" applyAlignment="1">
      <alignment horizontal="center"/>
    </xf>
    <xf numFmtId="0" fontId="25" fillId="0" borderId="11" xfId="2470" applyFont="1" applyFill="1" applyBorder="1" applyAlignment="1">
      <alignment horizontal="left"/>
    </xf>
    <xf numFmtId="3" fontId="20" fillId="0" borderId="0" xfId="2470" applyNumberFormat="1" applyFont="1" applyFill="1" applyBorder="1" applyAlignment="1">
      <alignment horizontal="center" textRotation="90" wrapText="1"/>
    </xf>
    <xf numFmtId="2" fontId="20" fillId="33" borderId="13" xfId="2470" applyNumberFormat="1" applyFont="1" applyFill="1" applyBorder="1" applyAlignment="1" applyProtection="1">
      <alignment horizontal="center" vertical="center" wrapText="1"/>
    </xf>
    <xf numFmtId="0" fontId="19" fillId="0" borderId="0" xfId="2470"/>
    <xf numFmtId="0" fontId="20" fillId="0" borderId="14" xfId="2470" applyFont="1" applyFill="1" applyBorder="1" applyAlignment="1">
      <alignment horizontal="center"/>
    </xf>
    <xf numFmtId="164" fontId="22" fillId="0" borderId="35" xfId="2979" applyNumberFormat="1" applyFont="1" applyFill="1" applyBorder="1" applyAlignment="1"/>
    <xf numFmtId="164" fontId="22" fillId="0" borderId="29" xfId="2979" applyNumberFormat="1" applyFont="1" applyFill="1" applyBorder="1" applyAlignment="1"/>
    <xf numFmtId="0" fontId="22" fillId="0" borderId="10" xfId="2470" applyFont="1" applyBorder="1"/>
    <xf numFmtId="0" fontId="22" fillId="0" borderId="0" xfId="2470" applyFont="1" applyFill="1" applyBorder="1"/>
    <xf numFmtId="0" fontId="22" fillId="0" borderId="0" xfId="2470" applyFont="1" applyFill="1" applyAlignment="1">
      <alignment horizontal="center"/>
    </xf>
    <xf numFmtId="164" fontId="59" fillId="0" borderId="21" xfId="2470" applyNumberFormat="1" applyFont="1" applyFill="1" applyBorder="1" applyAlignment="1">
      <alignment horizontal="center"/>
    </xf>
    <xf numFmtId="165" fontId="59" fillId="0" borderId="21" xfId="2978" applyNumberFormat="1" applyFont="1" applyFill="1" applyBorder="1" applyAlignment="1">
      <alignment horizontal="center"/>
    </xf>
    <xf numFmtId="0" fontId="61" fillId="0" borderId="10" xfId="2470" applyFont="1" applyBorder="1"/>
    <xf numFmtId="0" fontId="61" fillId="0" borderId="0" xfId="2470" applyFont="1" applyFill="1" applyBorder="1"/>
    <xf numFmtId="164" fontId="60" fillId="0" borderId="39" xfId="2979" applyNumberFormat="1" applyFont="1" applyFill="1" applyBorder="1" applyAlignment="1">
      <alignment horizontal="center"/>
    </xf>
    <xf numFmtId="165" fontId="60" fillId="0" borderId="39" xfId="2978" applyNumberFormat="1" applyFont="1" applyFill="1" applyBorder="1" applyAlignment="1">
      <alignment horizontal="center"/>
    </xf>
    <xf numFmtId="164" fontId="22" fillId="0" borderId="0" xfId="2979" applyNumberFormat="1" applyFont="1" applyFill="1" applyBorder="1"/>
    <xf numFmtId="164" fontId="22" fillId="0" borderId="0" xfId="2979" applyNumberFormat="1" applyFont="1" applyFill="1" applyAlignment="1">
      <alignment horizontal="center"/>
    </xf>
    <xf numFmtId="164" fontId="62" fillId="0" borderId="11" xfId="2979" applyNumberFormat="1" applyFont="1" applyFill="1" applyBorder="1" applyAlignment="1">
      <alignment horizontal="left"/>
    </xf>
    <xf numFmtId="0" fontId="19" fillId="0" borderId="10" xfId="2470" applyBorder="1"/>
    <xf numFmtId="0" fontId="19" fillId="0" borderId="0" xfId="2470" applyFill="1" applyBorder="1"/>
    <xf numFmtId="0" fontId="19" fillId="0" borderId="0" xfId="2470" applyFill="1" applyAlignment="1">
      <alignment horizontal="center"/>
    </xf>
    <xf numFmtId="0" fontId="22" fillId="0" borderId="0" xfId="2470" applyFont="1" applyBorder="1"/>
    <xf numFmtId="0" fontId="24" fillId="0" borderId="40" xfId="2470" applyFont="1" applyFill="1" applyBorder="1" applyAlignment="1">
      <alignment horizontal="center"/>
    </xf>
    <xf numFmtId="2" fontId="20" fillId="0" borderId="11" xfId="2470" applyNumberFormat="1" applyFont="1" applyFill="1" applyBorder="1" applyAlignment="1" applyProtection="1">
      <alignment horizontal="center" vertical="center" wrapText="1"/>
    </xf>
    <xf numFmtId="3" fontId="22" fillId="0" borderId="10" xfId="2470" applyNumberFormat="1" applyFont="1" applyFill="1" applyBorder="1" applyAlignment="1" applyProtection="1">
      <alignment horizontal="right" wrapText="1"/>
    </xf>
    <xf numFmtId="164" fontId="19" fillId="0" borderId="0" xfId="2470" applyNumberFormat="1"/>
    <xf numFmtId="0" fontId="22" fillId="0" borderId="0" xfId="2470" applyFont="1" applyFill="1" applyBorder="1" applyAlignment="1">
      <alignment horizontal="center"/>
    </xf>
    <xf numFmtId="0" fontId="22" fillId="0" borderId="0" xfId="2470" applyFont="1" applyFill="1"/>
    <xf numFmtId="0" fontId="20" fillId="0" borderId="0" xfId="2470" applyFont="1" applyFill="1"/>
    <xf numFmtId="0" fontId="19" fillId="0" borderId="0" xfId="2470" applyFill="1"/>
    <xf numFmtId="0" fontId="22" fillId="0" borderId="0" xfId="0" applyFont="1" applyBorder="1"/>
    <xf numFmtId="0" fontId="24" fillId="0" borderId="19" xfId="0" applyFont="1" applyFill="1" applyBorder="1" applyAlignment="1">
      <alignment horizontal="center"/>
    </xf>
    <xf numFmtId="0" fontId="24" fillId="0" borderId="18" xfId="0" applyFont="1" applyFill="1" applyBorder="1" applyAlignment="1">
      <alignment horizontal="center"/>
    </xf>
    <xf numFmtId="0" fontId="24" fillId="0" borderId="11" xfId="0" applyFont="1" applyFill="1" applyBorder="1" applyAlignment="1">
      <alignment horizontal="center"/>
    </xf>
    <xf numFmtId="3" fontId="20" fillId="0" borderId="30" xfId="0" applyNumberFormat="1" applyFont="1" applyFill="1" applyBorder="1" applyAlignment="1">
      <alignment horizontal="center" textRotation="90" wrapText="1"/>
    </xf>
    <xf numFmtId="2" fontId="20" fillId="33" borderId="43" xfId="0" applyNumberFormat="1" applyFont="1" applyFill="1" applyBorder="1" applyAlignment="1" applyProtection="1">
      <alignment horizontal="center" vertical="center" wrapText="1"/>
    </xf>
    <xf numFmtId="2" fontId="20" fillId="33" borderId="33" xfId="0" applyNumberFormat="1" applyFont="1" applyFill="1" applyBorder="1" applyAlignment="1" applyProtection="1">
      <alignment horizontal="center" vertical="center" wrapText="1"/>
    </xf>
    <xf numFmtId="0" fontId="20" fillId="0" borderId="14" xfId="0" applyFont="1" applyFill="1" applyBorder="1" applyAlignment="1">
      <alignment horizontal="center"/>
    </xf>
    <xf numFmtId="0" fontId="22" fillId="0" borderId="0" xfId="0" applyFont="1" applyFill="1" applyBorder="1"/>
    <xf numFmtId="0" fontId="22" fillId="0" borderId="0" xfId="0" applyFont="1" applyFill="1" applyBorder="1" applyAlignment="1">
      <alignment horizontal="center"/>
    </xf>
    <xf numFmtId="0" fontId="22" fillId="0" borderId="10" xfId="0" applyFont="1" applyBorder="1"/>
    <xf numFmtId="0" fontId="22" fillId="0" borderId="0" xfId="0" applyFont="1" applyFill="1"/>
    <xf numFmtId="0" fontId="22" fillId="0" borderId="0" xfId="0" applyFont="1"/>
    <xf numFmtId="164" fontId="59" fillId="0" borderId="21" xfId="0" applyNumberFormat="1" applyFont="1" applyFill="1" applyBorder="1" applyAlignment="1">
      <alignment horizontal="center"/>
    </xf>
    <xf numFmtId="0" fontId="20" fillId="0" borderId="0" xfId="0" applyFont="1" applyFill="1"/>
    <xf numFmtId="0" fontId="61" fillId="0" borderId="10" xfId="0" applyFont="1" applyBorder="1"/>
    <xf numFmtId="0" fontId="61" fillId="0" borderId="0" xfId="0" applyFont="1" applyFill="1" applyBorder="1"/>
    <xf numFmtId="164" fontId="22" fillId="0" borderId="0" xfId="0" applyNumberFormat="1" applyFont="1" applyFill="1" applyAlignment="1">
      <alignment horizontal="center"/>
    </xf>
    <xf numFmtId="0" fontId="25" fillId="0" borderId="0" xfId="0" applyFont="1" applyFill="1" applyBorder="1" applyAlignment="1"/>
    <xf numFmtId="0" fontId="24" fillId="0" borderId="0" xfId="0" applyFont="1" applyFill="1" applyBorder="1" applyAlignment="1">
      <alignment horizontal="center"/>
    </xf>
    <xf numFmtId="3" fontId="22" fillId="0" borderId="0" xfId="0" applyNumberFormat="1" applyFont="1" applyFill="1" applyBorder="1" applyAlignment="1" applyProtection="1">
      <alignment horizontal="right" wrapText="1"/>
    </xf>
    <xf numFmtId="0" fontId="22" fillId="0" borderId="13" xfId="2982" applyBorder="1" applyAlignment="1">
      <alignment vertical="center"/>
    </xf>
    <xf numFmtId="3" fontId="20" fillId="33" borderId="13" xfId="0" applyNumberFormat="1" applyFont="1" applyFill="1" applyBorder="1" applyAlignment="1">
      <alignment horizontal="center" textRotation="90" wrapText="1"/>
    </xf>
    <xf numFmtId="0" fontId="22" fillId="59" borderId="13" xfId="2982" applyNumberFormat="1" applyFont="1" applyFill="1" applyBorder="1" applyAlignment="1">
      <alignment horizontal="center" vertical="center" wrapText="1"/>
    </xf>
    <xf numFmtId="0" fontId="22" fillId="59" borderId="14" xfId="2982" applyNumberFormat="1" applyFont="1" applyFill="1" applyBorder="1" applyAlignment="1">
      <alignment horizontal="center" vertical="center" wrapText="1"/>
    </xf>
    <xf numFmtId="0" fontId="22" fillId="0" borderId="13" xfId="2982" applyNumberFormat="1" applyFont="1" applyBorder="1" applyAlignment="1">
      <alignment vertical="center"/>
    </xf>
    <xf numFmtId="0" fontId="22" fillId="34" borderId="46" xfId="2982" applyNumberFormat="1" applyFont="1" applyFill="1" applyBorder="1" applyAlignment="1">
      <alignment horizontal="center" vertical="center" wrapText="1"/>
    </xf>
    <xf numFmtId="0" fontId="22" fillId="34" borderId="20" xfId="2982" applyNumberFormat="1" applyFont="1" applyFill="1" applyBorder="1" applyAlignment="1">
      <alignment horizontal="center" vertical="center" wrapText="1"/>
    </xf>
    <xf numFmtId="0" fontId="22" fillId="34" borderId="32" xfId="2979" applyNumberFormat="1" applyFont="1" applyFill="1" applyBorder="1" applyAlignment="1">
      <alignment horizontal="center" vertical="center" wrapText="1"/>
    </xf>
    <xf numFmtId="0" fontId="22" fillId="60" borderId="15" xfId="2982" applyNumberFormat="1" applyFont="1" applyFill="1" applyBorder="1" applyAlignment="1">
      <alignment horizontal="center" vertical="center" wrapText="1"/>
    </xf>
    <xf numFmtId="0" fontId="22" fillId="60" borderId="13" xfId="2982" applyNumberFormat="1" applyFont="1" applyFill="1" applyBorder="1" applyAlignment="1">
      <alignment horizontal="center" vertical="center" wrapText="1"/>
    </xf>
    <xf numFmtId="0" fontId="22" fillId="60" borderId="14" xfId="2979" applyNumberFormat="1" applyFont="1" applyFill="1" applyBorder="1" applyAlignment="1">
      <alignment horizontal="center" vertical="center" wrapText="1"/>
    </xf>
    <xf numFmtId="166" fontId="22" fillId="59" borderId="14" xfId="2979" applyNumberFormat="1" applyFont="1" applyFill="1" applyBorder="1" applyAlignment="1">
      <alignment vertical="center"/>
    </xf>
    <xf numFmtId="43" fontId="22" fillId="0" borderId="13" xfId="2979" applyFont="1" applyBorder="1" applyAlignment="1">
      <alignment vertical="center"/>
    </xf>
    <xf numFmtId="164" fontId="22" fillId="34" borderId="19" xfId="2979" applyNumberFormat="1" applyFont="1" applyFill="1" applyBorder="1" applyAlignment="1">
      <alignment horizontal="center" vertical="center"/>
    </xf>
    <xf numFmtId="164" fontId="22" fillId="60" borderId="15" xfId="2979" applyNumberFormat="1" applyFont="1" applyFill="1" applyBorder="1" applyAlignment="1">
      <alignment vertical="center"/>
    </xf>
    <xf numFmtId="166" fontId="22" fillId="60" borderId="13" xfId="2979" applyNumberFormat="1" applyFont="1" applyFill="1" applyBorder="1" applyAlignment="1">
      <alignment vertical="center"/>
    </xf>
    <xf numFmtId="166" fontId="22" fillId="60" borderId="14" xfId="2979" applyNumberFormat="1" applyFont="1" applyFill="1" applyBorder="1" applyAlignment="1">
      <alignment vertical="center"/>
    </xf>
    <xf numFmtId="43" fontId="22" fillId="0" borderId="13" xfId="2979" applyFont="1" applyFill="1" applyBorder="1" applyAlignment="1">
      <alignment vertical="center"/>
    </xf>
    <xf numFmtId="166" fontId="22" fillId="34" borderId="17" xfId="2979" applyNumberFormat="1" applyFont="1" applyFill="1" applyBorder="1" applyAlignment="1">
      <alignment horizontal="center" vertical="center"/>
    </xf>
    <xf numFmtId="43" fontId="61" fillId="0" borderId="13" xfId="2979" applyFont="1" applyFill="1" applyBorder="1" applyAlignment="1">
      <alignment horizontal="center" vertical="center"/>
    </xf>
    <xf numFmtId="43" fontId="22" fillId="0" borderId="13" xfId="2979" applyFont="1" applyBorder="1" applyAlignment="1">
      <alignment horizontal="center" vertical="center"/>
    </xf>
    <xf numFmtId="43" fontId="22" fillId="0" borderId="13" xfId="2979" applyFont="1" applyFill="1" applyBorder="1" applyAlignment="1">
      <alignment horizontal="center" vertical="center"/>
    </xf>
    <xf numFmtId="43" fontId="19" fillId="0" borderId="13" xfId="2979" applyFont="1" applyBorder="1" applyAlignment="1">
      <alignment horizontal="center" vertical="center"/>
    </xf>
    <xf numFmtId="43" fontId="19" fillId="0" borderId="13" xfId="2979" applyFont="1" applyBorder="1" applyAlignment="1">
      <alignment vertical="center"/>
    </xf>
    <xf numFmtId="164" fontId="22" fillId="59" borderId="15" xfId="2979" applyNumberFormat="1" applyFont="1" applyFill="1" applyBorder="1" applyAlignment="1">
      <alignment vertical="center"/>
    </xf>
    <xf numFmtId="43" fontId="22" fillId="0" borderId="14" xfId="2979" applyFont="1" applyFill="1" applyBorder="1" applyAlignment="1">
      <alignment vertical="center"/>
    </xf>
    <xf numFmtId="3" fontId="63" fillId="34" borderId="15" xfId="2982" applyNumberFormat="1" applyFont="1" applyFill="1" applyBorder="1" applyAlignment="1">
      <alignment horizontal="center" vertical="center"/>
    </xf>
    <xf numFmtId="3" fontId="63" fillId="60" borderId="15" xfId="2982" applyNumberFormat="1" applyFont="1" applyFill="1" applyBorder="1" applyAlignment="1">
      <alignment vertical="center"/>
    </xf>
    <xf numFmtId="166" fontId="20" fillId="33" borderId="0" xfId="0" applyNumberFormat="1" applyFont="1" applyFill="1" applyAlignment="1">
      <alignment horizontal="center"/>
    </xf>
    <xf numFmtId="166" fontId="0" fillId="0" borderId="10" xfId="0" applyNumberFormat="1" applyBorder="1"/>
    <xf numFmtId="166" fontId="20" fillId="59" borderId="13" xfId="2979" applyNumberFormat="1" applyFont="1" applyFill="1" applyBorder="1" applyAlignment="1">
      <alignment vertical="center"/>
    </xf>
    <xf numFmtId="166" fontId="22" fillId="0" borderId="13" xfId="2982" applyNumberFormat="1" applyBorder="1" applyAlignment="1">
      <alignment vertical="center"/>
    </xf>
    <xf numFmtId="166" fontId="22" fillId="0" borderId="15" xfId="2982" applyNumberFormat="1" applyFont="1" applyFill="1" applyBorder="1" applyAlignment="1">
      <alignment horizontal="center" vertical="center"/>
    </xf>
    <xf numFmtId="166" fontId="20" fillId="34" borderId="14" xfId="2979" applyNumberFormat="1" applyFont="1" applyFill="1" applyBorder="1" applyAlignment="1">
      <alignment vertical="center"/>
    </xf>
    <xf numFmtId="166" fontId="22" fillId="0" borderId="15" xfId="2982" applyNumberFormat="1" applyFont="1" applyFill="1" applyBorder="1" applyAlignment="1">
      <alignment vertical="center"/>
    </xf>
    <xf numFmtId="166" fontId="20" fillId="60" borderId="14" xfId="2979" applyNumberFormat="1" applyFont="1" applyFill="1" applyBorder="1" applyAlignment="1">
      <alignment vertical="center"/>
    </xf>
    <xf numFmtId="166" fontId="64" fillId="0" borderId="0" xfId="0" applyNumberFormat="1" applyFont="1" applyAlignment="1">
      <alignment horizontal="right"/>
    </xf>
    <xf numFmtId="166" fontId="61" fillId="0" borderId="10" xfId="0" applyNumberFormat="1" applyFont="1" applyBorder="1"/>
    <xf numFmtId="166" fontId="61" fillId="0" borderId="18" xfId="2979" applyNumberFormat="1" applyFont="1" applyBorder="1"/>
    <xf numFmtId="164" fontId="65" fillId="34" borderId="19" xfId="2979" applyNumberFormat="1" applyFont="1" applyFill="1" applyBorder="1" applyAlignment="1">
      <alignment horizontal="center"/>
    </xf>
    <xf numFmtId="164" fontId="65" fillId="60" borderId="15" xfId="2979" applyNumberFormat="1" applyFont="1" applyFill="1" applyBorder="1"/>
    <xf numFmtId="166" fontId="61" fillId="0" borderId="13" xfId="2979" applyNumberFormat="1" applyFont="1" applyBorder="1"/>
    <xf numFmtId="164" fontId="65" fillId="34" borderId="15" xfId="2979" applyNumberFormat="1" applyFont="1" applyFill="1" applyBorder="1" applyAlignment="1">
      <alignment horizontal="center"/>
    </xf>
    <xf numFmtId="164" fontId="65" fillId="34" borderId="46" xfId="2979" applyNumberFormat="1" applyFont="1" applyFill="1" applyBorder="1" applyAlignment="1">
      <alignment horizontal="center"/>
    </xf>
    <xf numFmtId="164" fontId="65" fillId="60" borderId="46" xfId="2979" applyNumberFormat="1" applyFont="1" applyFill="1" applyBorder="1"/>
    <xf numFmtId="166" fontId="61" fillId="0" borderId="33" xfId="2979" applyNumberFormat="1" applyFont="1" applyBorder="1"/>
    <xf numFmtId="0" fontId="0" fillId="0" borderId="33" xfId="0" applyBorder="1"/>
    <xf numFmtId="0" fontId="0" fillId="0" borderId="0" xfId="0" applyAlignment="1">
      <alignment horizontal="center"/>
    </xf>
    <xf numFmtId="0" fontId="66" fillId="0" borderId="0" xfId="0" applyFont="1"/>
    <xf numFmtId="0" fontId="0" fillId="0" borderId="10" xfId="0" applyBorder="1" applyAlignment="1">
      <alignment horizontal="center"/>
    </xf>
    <xf numFmtId="0" fontId="0" fillId="0" borderId="0" xfId="0" applyAlignment="1">
      <alignment horizontal="center"/>
    </xf>
    <xf numFmtId="0" fontId="20" fillId="0" borderId="11" xfId="2470" applyFont="1" applyFill="1" applyBorder="1" applyAlignment="1">
      <alignment horizontal="center" vertical="center"/>
    </xf>
    <xf numFmtId="0" fontId="20" fillId="0" borderId="11" xfId="2470" applyFont="1" applyBorder="1" applyAlignment="1">
      <alignment horizontal="center" vertical="center"/>
    </xf>
    <xf numFmtId="0" fontId="20" fillId="59" borderId="13" xfId="2982" applyNumberFormat="1" applyFont="1" applyFill="1" applyBorder="1" applyAlignment="1">
      <alignment horizontal="center" vertical="center" wrapText="1"/>
    </xf>
    <xf numFmtId="0" fontId="20" fillId="34" borderId="20" xfId="2982" applyNumberFormat="1" applyFont="1" applyFill="1" applyBorder="1" applyAlignment="1">
      <alignment horizontal="center" vertical="center" wrapText="1"/>
    </xf>
    <xf numFmtId="2" fontId="20" fillId="60" borderId="20" xfId="2470" applyNumberFormat="1" applyFont="1" applyFill="1" applyBorder="1" applyAlignment="1" applyProtection="1">
      <alignment horizontal="center" vertical="center" wrapText="1"/>
    </xf>
    <xf numFmtId="2" fontId="20" fillId="60" borderId="32" xfId="2470" applyNumberFormat="1" applyFont="1" applyFill="1" applyBorder="1" applyAlignment="1" applyProtection="1">
      <alignment horizontal="center" vertical="center" wrapText="1"/>
    </xf>
    <xf numFmtId="0" fontId="19" fillId="0" borderId="10" xfId="2470" applyBorder="1" applyAlignment="1">
      <alignment horizontal="center"/>
    </xf>
    <xf numFmtId="0" fontId="22" fillId="59" borderId="15" xfId="2470" applyFont="1" applyFill="1" applyBorder="1" applyAlignment="1">
      <alignment horizontal="center"/>
    </xf>
    <xf numFmtId="0" fontId="22" fillId="59" borderId="14" xfId="2470" applyFont="1" applyFill="1" applyBorder="1" applyAlignment="1">
      <alignment horizontal="center"/>
    </xf>
    <xf numFmtId="0" fontId="22" fillId="34" borderId="13" xfId="2470" applyFont="1" applyFill="1" applyBorder="1" applyAlignment="1">
      <alignment horizontal="center"/>
    </xf>
    <xf numFmtId="0" fontId="22" fillId="60" borderId="13" xfId="2470" applyFont="1" applyFill="1" applyBorder="1" applyAlignment="1">
      <alignment horizontal="center"/>
    </xf>
    <xf numFmtId="43" fontId="22" fillId="60" borderId="13" xfId="2979" applyFont="1" applyFill="1" applyBorder="1" applyAlignment="1">
      <alignment horizontal="center" wrapText="1"/>
    </xf>
    <xf numFmtId="0" fontId="19" fillId="36" borderId="10" xfId="2470" applyFill="1" applyBorder="1" applyAlignment="1">
      <alignment horizontal="center"/>
    </xf>
    <xf numFmtId="43" fontId="0" fillId="0" borderId="0" xfId="2979" applyNumberFormat="1" applyFont="1"/>
    <xf numFmtId="0" fontId="22" fillId="0" borderId="0" xfId="0" applyFont="1" applyAlignment="1">
      <alignment horizontal="center"/>
    </xf>
    <xf numFmtId="0" fontId="20" fillId="33" borderId="19" xfId="0" applyFont="1" applyFill="1" applyBorder="1" applyAlignment="1">
      <alignment horizontal="center" vertical="center" wrapText="1"/>
    </xf>
    <xf numFmtId="0" fontId="20" fillId="33" borderId="18" xfId="0" applyFont="1" applyFill="1" applyBorder="1" applyAlignment="1">
      <alignment horizontal="center" vertical="center" wrapText="1"/>
    </xf>
    <xf numFmtId="3" fontId="20" fillId="33" borderId="18" xfId="0" applyNumberFormat="1" applyFont="1" applyFill="1" applyBorder="1" applyAlignment="1">
      <alignment horizontal="center" vertical="center" textRotation="90" wrapText="1"/>
    </xf>
    <xf numFmtId="43" fontId="67" fillId="61" borderId="18" xfId="2979" applyNumberFormat="1" applyFont="1" applyFill="1" applyBorder="1" applyAlignment="1">
      <alignment horizontal="center" vertical="center" wrapText="1"/>
    </xf>
    <xf numFmtId="164" fontId="20" fillId="33" borderId="33" xfId="2979" applyNumberFormat="1" applyFont="1" applyFill="1" applyBorder="1"/>
    <xf numFmtId="0" fontId="67" fillId="61" borderId="18" xfId="2979" applyNumberFormat="1" applyFont="1" applyFill="1" applyBorder="1" applyAlignment="1">
      <alignment horizontal="center" vertical="center" wrapText="1"/>
    </xf>
    <xf numFmtId="0" fontId="25" fillId="0" borderId="11" xfId="2470" applyFont="1" applyFill="1" applyBorder="1" applyAlignment="1">
      <alignment horizontal="left"/>
    </xf>
    <xf numFmtId="164" fontId="22" fillId="0" borderId="35" xfId="2317" applyNumberFormat="1" applyFont="1" applyFill="1" applyBorder="1" applyAlignment="1"/>
    <xf numFmtId="165" fontId="22" fillId="0" borderId="29" xfId="2836" applyNumberFormat="1" applyFont="1" applyFill="1" applyBorder="1" applyAlignment="1">
      <alignment horizontal="center"/>
    </xf>
    <xf numFmtId="164" fontId="68" fillId="0" borderId="0" xfId="1" applyNumberFormat="1" applyFont="1" applyBorder="1" applyAlignment="1">
      <alignment horizontal="center" vertical="center" wrapText="1"/>
    </xf>
    <xf numFmtId="164" fontId="69" fillId="59" borderId="18" xfId="2979" applyNumberFormat="1" applyFont="1" applyFill="1" applyBorder="1"/>
    <xf numFmtId="0" fontId="56" fillId="0" borderId="47" xfId="0" applyFont="1" applyBorder="1" applyAlignment="1">
      <alignment horizontal="center"/>
    </xf>
    <xf numFmtId="44" fontId="22" fillId="0" borderId="0" xfId="2983" applyFont="1"/>
    <xf numFmtId="164" fontId="22" fillId="0" borderId="0" xfId="0" applyNumberFormat="1" applyFont="1"/>
    <xf numFmtId="0" fontId="22" fillId="62" borderId="0" xfId="0" applyFont="1" applyFill="1" applyBorder="1"/>
    <xf numFmtId="164" fontId="59" fillId="62" borderId="21" xfId="0" applyNumberFormat="1" applyFont="1" applyFill="1" applyBorder="1" applyAlignment="1">
      <alignment horizontal="center"/>
    </xf>
    <xf numFmtId="0" fontId="25" fillId="62" borderId="11" xfId="0" applyFont="1" applyFill="1" applyBorder="1" applyAlignment="1">
      <alignment horizontal="left"/>
    </xf>
    <xf numFmtId="165" fontId="59" fillId="62" borderId="21" xfId="2978" applyNumberFormat="1" applyFont="1" applyFill="1" applyBorder="1" applyAlignment="1">
      <alignment horizontal="center"/>
    </xf>
    <xf numFmtId="0" fontId="22" fillId="62" borderId="0" xfId="0" applyFont="1" applyFill="1"/>
    <xf numFmtId="0" fontId="61" fillId="62" borderId="0" xfId="0" applyFont="1" applyFill="1" applyBorder="1"/>
    <xf numFmtId="164" fontId="60" fillId="62" borderId="39" xfId="2979" applyNumberFormat="1" applyFont="1" applyFill="1" applyBorder="1" applyAlignment="1">
      <alignment horizontal="center"/>
    </xf>
    <xf numFmtId="165" fontId="60" fillId="62" borderId="39" xfId="2978" applyNumberFormat="1" applyFont="1" applyFill="1" applyBorder="1" applyAlignment="1">
      <alignment horizontal="center"/>
    </xf>
    <xf numFmtId="0" fontId="22" fillId="63" borderId="0" xfId="2470" applyFont="1" applyFill="1" applyBorder="1"/>
    <xf numFmtId="164" fontId="59" fillId="63" borderId="21" xfId="2470" applyNumberFormat="1" applyFont="1" applyFill="1" applyBorder="1" applyAlignment="1">
      <alignment horizontal="center"/>
    </xf>
    <xf numFmtId="0" fontId="25" fillId="63" borderId="11" xfId="2470" applyFont="1" applyFill="1" applyBorder="1" applyAlignment="1">
      <alignment horizontal="left"/>
    </xf>
    <xf numFmtId="165" fontId="59" fillId="63" borderId="21" xfId="2978" applyNumberFormat="1" applyFont="1" applyFill="1" applyBorder="1" applyAlignment="1">
      <alignment horizontal="center"/>
    </xf>
    <xf numFmtId="0" fontId="22" fillId="63" borderId="0" xfId="2470" applyFont="1" applyFill="1"/>
    <xf numFmtId="0" fontId="61" fillId="63" borderId="0" xfId="2470" applyFont="1" applyFill="1" applyBorder="1"/>
    <xf numFmtId="164" fontId="60" fillId="63" borderId="39" xfId="2979" applyNumberFormat="1" applyFont="1" applyFill="1" applyBorder="1" applyAlignment="1">
      <alignment horizontal="center"/>
    </xf>
    <xf numFmtId="165" fontId="60" fillId="63" borderId="39" xfId="2978" applyNumberFormat="1" applyFont="1" applyFill="1" applyBorder="1" applyAlignment="1">
      <alignment horizontal="center"/>
    </xf>
    <xf numFmtId="0" fontId="22" fillId="0" borderId="0" xfId="0" applyFont="1" applyFill="1" applyAlignment="1">
      <alignment horizontal="center"/>
    </xf>
    <xf numFmtId="9" fontId="22" fillId="0" borderId="0" xfId="2984" applyFont="1" applyFill="1" applyAlignment="1">
      <alignment horizontal="center"/>
    </xf>
    <xf numFmtId="0" fontId="22" fillId="64" borderId="0" xfId="0" applyFont="1" applyFill="1"/>
    <xf numFmtId="0" fontId="22" fillId="64" borderId="0" xfId="0" applyFont="1" applyFill="1" applyBorder="1"/>
    <xf numFmtId="164" fontId="59" fillId="64" borderId="21" xfId="0" applyNumberFormat="1" applyFont="1" applyFill="1" applyBorder="1" applyAlignment="1">
      <alignment horizontal="center"/>
    </xf>
    <xf numFmtId="0" fontId="25" fillId="64" borderId="11" xfId="0" applyFont="1" applyFill="1" applyBorder="1" applyAlignment="1">
      <alignment horizontal="left"/>
    </xf>
    <xf numFmtId="165" fontId="59" fillId="64" borderId="21" xfId="2978" applyNumberFormat="1" applyFont="1" applyFill="1" applyBorder="1" applyAlignment="1">
      <alignment horizontal="center"/>
    </xf>
    <xf numFmtId="0" fontId="61" fillId="64" borderId="0" xfId="0" applyFont="1" applyFill="1" applyBorder="1"/>
    <xf numFmtId="164" fontId="60" fillId="64" borderId="39" xfId="2979" applyNumberFormat="1" applyFont="1" applyFill="1" applyBorder="1" applyAlignment="1">
      <alignment horizontal="center"/>
    </xf>
    <xf numFmtId="165" fontId="60" fillId="64" borderId="39" xfId="2978" applyNumberFormat="1" applyFont="1" applyFill="1" applyBorder="1" applyAlignment="1">
      <alignment horizontal="center"/>
    </xf>
    <xf numFmtId="165" fontId="22" fillId="0" borderId="0" xfId="2984" applyNumberFormat="1" applyFont="1" applyFill="1" applyAlignment="1">
      <alignment horizontal="center"/>
    </xf>
    <xf numFmtId="9" fontId="22" fillId="0" borderId="0" xfId="2984" applyNumberFormat="1" applyFont="1" applyFill="1" applyAlignment="1">
      <alignment horizontal="center"/>
    </xf>
    <xf numFmtId="0" fontId="20" fillId="63" borderId="0" xfId="2470" applyFont="1" applyFill="1"/>
    <xf numFmtId="164" fontId="59" fillId="63" borderId="21" xfId="0" applyNumberFormat="1" applyFont="1" applyFill="1" applyBorder="1" applyAlignment="1">
      <alignment horizontal="center"/>
    </xf>
    <xf numFmtId="0" fontId="20" fillId="63" borderId="0" xfId="0" applyFont="1" applyFill="1"/>
    <xf numFmtId="0" fontId="22" fillId="63" borderId="0" xfId="0" applyFont="1" applyFill="1"/>
    <xf numFmtId="0" fontId="20" fillId="0" borderId="15" xfId="0" applyFont="1" applyFill="1" applyBorder="1" applyAlignment="1">
      <alignment horizontal="center"/>
    </xf>
    <xf numFmtId="0" fontId="20" fillId="0" borderId="13" xfId="0" applyFont="1" applyFill="1" applyBorder="1" applyAlignment="1">
      <alignment horizontal="center"/>
    </xf>
    <xf numFmtId="0" fontId="22" fillId="0" borderId="13" xfId="0" applyFont="1" applyBorder="1"/>
    <xf numFmtId="0" fontId="22" fillId="0" borderId="14" xfId="0" applyFont="1" applyBorder="1"/>
    <xf numFmtId="0" fontId="22" fillId="0" borderId="15" xfId="0" applyFont="1" applyBorder="1"/>
    <xf numFmtId="164" fontId="46" fillId="0" borderId="29" xfId="2977" applyNumberFormat="1" applyFont="1" applyBorder="1" applyAlignment="1">
      <alignment horizontal="center" vertical="center" wrapText="1"/>
    </xf>
    <xf numFmtId="2" fontId="22" fillId="0" borderId="0" xfId="2470" applyNumberFormat="1" applyFont="1"/>
    <xf numFmtId="2" fontId="20" fillId="60" borderId="48" xfId="0" applyNumberFormat="1" applyFont="1" applyFill="1" applyBorder="1" applyAlignment="1" applyProtection="1">
      <alignment horizontal="center" vertical="center" wrapText="1"/>
    </xf>
    <xf numFmtId="0" fontId="20" fillId="66" borderId="48" xfId="0" applyFont="1" applyFill="1" applyBorder="1" applyAlignment="1">
      <alignment horizontal="center" vertical="center" wrapText="1"/>
    </xf>
    <xf numFmtId="2" fontId="20" fillId="34" borderId="48" xfId="0" applyNumberFormat="1" applyFont="1" applyFill="1" applyBorder="1" applyAlignment="1" applyProtection="1">
      <alignment horizontal="center" vertical="center" wrapText="1"/>
    </xf>
    <xf numFmtId="164" fontId="22" fillId="60" borderId="49" xfId="2249" applyNumberFormat="1" applyFont="1" applyFill="1" applyBorder="1" applyAlignment="1" applyProtection="1">
      <alignment horizontal="right" vertical="center" wrapText="1"/>
    </xf>
    <xf numFmtId="164" fontId="22" fillId="66" borderId="50" xfId="2249" applyNumberFormat="1" applyFont="1" applyFill="1" applyBorder="1" applyAlignment="1">
      <alignment vertical="center"/>
    </xf>
    <xf numFmtId="164" fontId="22" fillId="34" borderId="50" xfId="2249" applyNumberFormat="1" applyFont="1" applyFill="1" applyBorder="1" applyAlignment="1">
      <alignment vertical="center"/>
    </xf>
    <xf numFmtId="3" fontId="20" fillId="60" borderId="52" xfId="0" applyNumberFormat="1" applyFont="1" applyFill="1" applyBorder="1" applyAlignment="1">
      <alignment horizontal="center" vertical="center"/>
    </xf>
    <xf numFmtId="3" fontId="20" fillId="34" borderId="52" xfId="0" applyNumberFormat="1" applyFont="1" applyFill="1" applyBorder="1" applyAlignment="1">
      <alignment horizontal="center" vertical="center"/>
    </xf>
    <xf numFmtId="164" fontId="72" fillId="60" borderId="48" xfId="2249" applyNumberFormat="1" applyFont="1" applyFill="1" applyBorder="1" applyAlignment="1">
      <alignment horizontal="center" vertical="center"/>
    </xf>
    <xf numFmtId="164" fontId="72" fillId="66" borderId="48" xfId="2249" applyNumberFormat="1" applyFont="1" applyFill="1" applyBorder="1" applyAlignment="1">
      <alignment horizontal="center" vertical="center"/>
    </xf>
    <xf numFmtId="164" fontId="72" fillId="34" borderId="48" xfId="2249" applyNumberFormat="1" applyFont="1" applyFill="1" applyBorder="1" applyAlignment="1">
      <alignment horizontal="center" vertical="center"/>
    </xf>
    <xf numFmtId="0" fontId="0" fillId="0" borderId="10" xfId="0" applyBorder="1" applyAlignment="1">
      <alignment horizontal="center"/>
    </xf>
    <xf numFmtId="166" fontId="64" fillId="0" borderId="0" xfId="0" applyNumberFormat="1" applyFont="1" applyAlignment="1">
      <alignment horizontal="right"/>
    </xf>
    <xf numFmtId="0" fontId="0" fillId="0" borderId="10" xfId="0" applyBorder="1" applyAlignment="1">
      <alignment horizontal="center"/>
    </xf>
    <xf numFmtId="0" fontId="0" fillId="0" borderId="0" xfId="0" applyAlignment="1">
      <alignment horizontal="center"/>
    </xf>
    <xf numFmtId="3" fontId="20" fillId="0" borderId="0" xfId="2804" applyNumberFormat="1" applyFont="1" applyFill="1" applyBorder="1" applyAlignment="1">
      <alignment horizontal="center" vertical="center" textRotation="90" wrapText="1"/>
    </xf>
    <xf numFmtId="0" fontId="22" fillId="0" borderId="0" xfId="2804" applyFont="1" applyFill="1" applyBorder="1" applyAlignment="1">
      <alignment horizontal="center"/>
    </xf>
    <xf numFmtId="0" fontId="20" fillId="0" borderId="0" xfId="2804" applyFont="1" applyAlignment="1">
      <alignment horizontal="center"/>
    </xf>
    <xf numFmtId="0" fontId="73" fillId="0" borderId="0" xfId="2804" applyFont="1" applyFill="1"/>
    <xf numFmtId="166" fontId="22" fillId="0" borderId="10" xfId="2982" applyNumberFormat="1" applyFont="1" applyFill="1" applyBorder="1" applyAlignment="1">
      <alignment horizontal="center" vertical="center"/>
    </xf>
    <xf numFmtId="164" fontId="22" fillId="33" borderId="11" xfId="1" applyNumberFormat="1" applyFont="1" applyFill="1" applyBorder="1" applyAlignment="1">
      <alignment horizontal="center"/>
    </xf>
    <xf numFmtId="0" fontId="25" fillId="0" borderId="11" xfId="0" applyFont="1" applyFill="1" applyBorder="1" applyAlignment="1"/>
    <xf numFmtId="0" fontId="25" fillId="0" borderId="19" xfId="0" applyFont="1" applyFill="1" applyBorder="1" applyAlignment="1"/>
    <xf numFmtId="0" fontId="0" fillId="67" borderId="0" xfId="0" applyFill="1" applyAlignment="1"/>
    <xf numFmtId="166" fontId="22" fillId="0" borderId="10" xfId="2982" applyNumberFormat="1" applyBorder="1" applyAlignment="1">
      <alignment vertical="center"/>
    </xf>
    <xf numFmtId="0" fontId="20" fillId="60" borderId="18" xfId="2982" applyFont="1" applyFill="1" applyBorder="1" applyAlignment="1">
      <alignment vertical="center"/>
    </xf>
    <xf numFmtId="0" fontId="20" fillId="60" borderId="17" xfId="2982" applyFont="1" applyFill="1" applyBorder="1" applyAlignment="1">
      <alignment vertical="center"/>
    </xf>
    <xf numFmtId="166" fontId="22" fillId="67" borderId="0" xfId="0" applyNumberFormat="1" applyFont="1" applyFill="1" applyAlignment="1"/>
    <xf numFmtId="0" fontId="22" fillId="67" borderId="0" xfId="0" applyFont="1" applyFill="1" applyAlignment="1"/>
    <xf numFmtId="0" fontId="24" fillId="0" borderId="14" xfId="0" applyFont="1" applyFill="1" applyBorder="1" applyAlignment="1">
      <alignment horizontal="center"/>
    </xf>
    <xf numFmtId="0" fontId="22" fillId="59" borderId="15" xfId="2982" applyNumberFormat="1" applyFont="1" applyFill="1" applyBorder="1" applyAlignment="1">
      <alignment horizontal="center" vertical="center" wrapText="1"/>
    </xf>
    <xf numFmtId="3" fontId="63" fillId="59" borderId="15" xfId="2982" applyNumberFormat="1" applyFont="1" applyFill="1" applyBorder="1" applyAlignment="1">
      <alignment vertical="center"/>
    </xf>
    <xf numFmtId="0" fontId="22" fillId="67" borderId="0" xfId="0" applyFont="1" applyFill="1" applyBorder="1" applyAlignment="1"/>
    <xf numFmtId="166" fontId="22" fillId="67" borderId="0" xfId="0" applyNumberFormat="1" applyFont="1" applyFill="1" applyBorder="1" applyAlignment="1"/>
    <xf numFmtId="164" fontId="69" fillId="59" borderId="19" xfId="2979" applyNumberFormat="1" applyFont="1" applyFill="1" applyBorder="1"/>
    <xf numFmtId="0" fontId="20" fillId="62" borderId="0" xfId="0" applyFont="1" applyFill="1"/>
    <xf numFmtId="0" fontId="0" fillId="62" borderId="0" xfId="0" applyFill="1"/>
    <xf numFmtId="0" fontId="0" fillId="62" borderId="0" xfId="0" applyFill="1" applyAlignment="1">
      <alignment horizontal="center"/>
    </xf>
    <xf numFmtId="0" fontId="20" fillId="63" borderId="0" xfId="2470" applyFont="1" applyFill="1" applyAlignment="1">
      <alignment horizontal="center"/>
    </xf>
    <xf numFmtId="0" fontId="22" fillId="33" borderId="62" xfId="0" applyFont="1" applyFill="1" applyBorder="1" applyAlignment="1"/>
    <xf numFmtId="43" fontId="22" fillId="0" borderId="0" xfId="1" applyFont="1"/>
    <xf numFmtId="0" fontId="22" fillId="33" borderId="62" xfId="0" applyFont="1" applyFill="1" applyBorder="1" applyAlignment="1">
      <alignment horizontal="right"/>
    </xf>
    <xf numFmtId="0" fontId="22" fillId="0" borderId="14" xfId="0" applyFont="1" applyBorder="1" applyAlignment="1">
      <alignment horizontal="center"/>
    </xf>
    <xf numFmtId="43" fontId="20" fillId="61" borderId="16" xfId="2979" applyFont="1" applyFill="1" applyBorder="1" applyAlignment="1">
      <alignment horizontal="center" vertical="center" wrapText="1"/>
    </xf>
    <xf numFmtId="0" fontId="25" fillId="0" borderId="30" xfId="0" applyFont="1" applyFill="1" applyBorder="1" applyAlignment="1"/>
    <xf numFmtId="0" fontId="0" fillId="0" borderId="18" xfId="0" applyFill="1" applyBorder="1"/>
    <xf numFmtId="0" fontId="20" fillId="34" borderId="0" xfId="2982" applyNumberFormat="1" applyFont="1" applyFill="1" applyBorder="1" applyAlignment="1">
      <alignment horizontal="center" vertical="center" wrapText="1"/>
    </xf>
    <xf numFmtId="167" fontId="22" fillId="34" borderId="18" xfId="2979" applyNumberFormat="1" applyFont="1" applyFill="1" applyBorder="1" applyAlignment="1">
      <alignment horizontal="center" vertical="center"/>
    </xf>
    <xf numFmtId="43" fontId="20" fillId="61" borderId="0" xfId="2979" applyNumberFormat="1" applyFont="1" applyFill="1" applyBorder="1" applyAlignment="1">
      <alignment vertical="center" wrapText="1"/>
    </xf>
    <xf numFmtId="0" fontId="25" fillId="0" borderId="11" xfId="2470" applyFont="1" applyFill="1" applyBorder="1" applyAlignment="1"/>
    <xf numFmtId="0" fontId="22" fillId="60" borderId="11" xfId="2979" applyNumberFormat="1" applyFont="1" applyFill="1" applyBorder="1" applyAlignment="1">
      <alignment horizontal="center" vertical="center" wrapText="1"/>
    </xf>
    <xf numFmtId="0" fontId="25" fillId="0" borderId="11" xfId="0" applyFont="1" applyFill="1" applyBorder="1" applyAlignment="1">
      <alignment horizontal="center"/>
    </xf>
    <xf numFmtId="0" fontId="20" fillId="60" borderId="17" xfId="2982" applyFont="1" applyFill="1" applyBorder="1" applyAlignment="1">
      <alignment horizontal="center" vertical="center"/>
    </xf>
    <xf numFmtId="166" fontId="22" fillId="60" borderId="10" xfId="2979" applyNumberFormat="1" applyFont="1" applyFill="1" applyBorder="1" applyAlignment="1">
      <alignment horizontal="center" vertical="center"/>
    </xf>
    <xf numFmtId="0" fontId="0" fillId="67" borderId="0" xfId="0" applyFill="1" applyAlignment="1">
      <alignment horizontal="center"/>
    </xf>
    <xf numFmtId="43" fontId="22" fillId="0" borderId="10" xfId="2979" applyFont="1" applyFill="1" applyBorder="1" applyAlignment="1">
      <alignment horizontal="center" vertical="center"/>
    </xf>
    <xf numFmtId="0" fontId="22" fillId="67" borderId="0" xfId="0" applyFont="1" applyFill="1" applyAlignment="1">
      <alignment horizontal="center"/>
    </xf>
    <xf numFmtId="166" fontId="20" fillId="60" borderId="10" xfId="2979" applyNumberFormat="1" applyFont="1" applyFill="1" applyBorder="1" applyAlignment="1">
      <alignment horizontal="center" vertical="center"/>
    </xf>
    <xf numFmtId="166" fontId="22" fillId="67" borderId="0" xfId="0" applyNumberFormat="1" applyFont="1" applyFill="1" applyAlignment="1">
      <alignment horizontal="center"/>
    </xf>
    <xf numFmtId="3" fontId="20" fillId="0" borderId="52" xfId="0" applyNumberFormat="1" applyFont="1" applyFill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2" fontId="20" fillId="36" borderId="62" xfId="0" applyNumberFormat="1" applyFont="1" applyFill="1" applyBorder="1" applyAlignment="1" applyProtection="1">
      <alignment horizontal="center" vertical="center" wrapText="1"/>
    </xf>
    <xf numFmtId="164" fontId="22" fillId="36" borderId="47" xfId="1" applyNumberFormat="1" applyFont="1" applyFill="1" applyBorder="1" applyAlignment="1" applyProtection="1">
      <alignment horizontal="center" vertical="center" wrapText="1"/>
    </xf>
    <xf numFmtId="164" fontId="20" fillId="33" borderId="11" xfId="1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0" borderId="0" xfId="0" applyNumberFormat="1"/>
    <xf numFmtId="0" fontId="60" fillId="0" borderId="0" xfId="2470" applyFont="1" applyAlignment="1">
      <alignment horizontal="right"/>
    </xf>
    <xf numFmtId="164" fontId="60" fillId="0" borderId="0" xfId="2979" applyNumberFormat="1" applyFont="1" applyFill="1" applyBorder="1" applyAlignment="1">
      <alignment horizontal="center"/>
    </xf>
    <xf numFmtId="165" fontId="60" fillId="0" borderId="0" xfId="2978" applyNumberFormat="1" applyFont="1" applyFill="1" applyBorder="1" applyAlignment="1">
      <alignment horizontal="center"/>
    </xf>
    <xf numFmtId="0" fontId="22" fillId="68" borderId="10" xfId="2470" applyFont="1" applyFill="1" applyBorder="1"/>
    <xf numFmtId="0" fontId="22" fillId="68" borderId="0" xfId="2470" applyFont="1" applyFill="1" applyBorder="1"/>
    <xf numFmtId="164" fontId="59" fillId="68" borderId="21" xfId="2470" applyNumberFormat="1" applyFont="1" applyFill="1" applyBorder="1" applyAlignment="1">
      <alignment horizontal="center"/>
    </xf>
    <xf numFmtId="0" fontId="20" fillId="68" borderId="0" xfId="2470" applyFont="1" applyFill="1"/>
    <xf numFmtId="0" fontId="22" fillId="68" borderId="0" xfId="2470" applyFont="1" applyFill="1"/>
    <xf numFmtId="0" fontId="22" fillId="68" borderId="0" xfId="2470" applyFont="1" applyFill="1" applyAlignment="1">
      <alignment horizontal="center"/>
    </xf>
    <xf numFmtId="164" fontId="60" fillId="68" borderId="39" xfId="2979" applyNumberFormat="1" applyFont="1" applyFill="1" applyBorder="1" applyAlignment="1">
      <alignment horizontal="center"/>
    </xf>
    <xf numFmtId="0" fontId="61" fillId="68" borderId="10" xfId="2470" applyFont="1" applyFill="1" applyBorder="1"/>
    <xf numFmtId="0" fontId="61" fillId="68" borderId="0" xfId="2470" applyFont="1" applyFill="1" applyBorder="1"/>
    <xf numFmtId="0" fontId="22" fillId="68" borderId="10" xfId="0" applyFont="1" applyFill="1" applyBorder="1"/>
    <xf numFmtId="0" fontId="22" fillId="68" borderId="0" xfId="0" applyFont="1" applyFill="1" applyBorder="1"/>
    <xf numFmtId="164" fontId="59" fillId="68" borderId="21" xfId="0" applyNumberFormat="1" applyFont="1" applyFill="1" applyBorder="1" applyAlignment="1">
      <alignment horizontal="center"/>
    </xf>
    <xf numFmtId="0" fontId="20" fillId="68" borderId="0" xfId="0" applyFont="1" applyFill="1"/>
    <xf numFmtId="0" fontId="22" fillId="68" borderId="0" xfId="0" applyFont="1" applyFill="1"/>
    <xf numFmtId="0" fontId="22" fillId="68" borderId="0" xfId="0" applyFont="1" applyFill="1" applyAlignment="1">
      <alignment horizontal="center"/>
    </xf>
    <xf numFmtId="0" fontId="61" fillId="68" borderId="10" xfId="0" applyFont="1" applyFill="1" applyBorder="1"/>
    <xf numFmtId="0" fontId="61" fillId="68" borderId="0" xfId="0" applyFont="1" applyFill="1" applyBorder="1"/>
    <xf numFmtId="0" fontId="25" fillId="68" borderId="11" xfId="2470" applyFont="1" applyFill="1" applyBorder="1" applyAlignment="1">
      <alignment horizontal="left"/>
    </xf>
    <xf numFmtId="165" fontId="59" fillId="68" borderId="21" xfId="2978" applyNumberFormat="1" applyFont="1" applyFill="1" applyBorder="1" applyAlignment="1">
      <alignment horizontal="center"/>
    </xf>
    <xf numFmtId="164" fontId="22" fillId="68" borderId="0" xfId="2979" applyNumberFormat="1" applyFont="1" applyFill="1"/>
    <xf numFmtId="165" fontId="60" fillId="68" borderId="39" xfId="2978" applyNumberFormat="1" applyFont="1" applyFill="1" applyBorder="1" applyAlignment="1">
      <alignment horizontal="center"/>
    </xf>
    <xf numFmtId="164" fontId="22" fillId="68" borderId="0" xfId="0" applyNumberFormat="1" applyFont="1" applyFill="1" applyAlignment="1">
      <alignment horizontal="center"/>
    </xf>
    <xf numFmtId="2" fontId="20" fillId="33" borderId="30" xfId="2470" applyNumberFormat="1" applyFont="1" applyFill="1" applyBorder="1" applyAlignment="1" applyProtection="1">
      <alignment horizontal="center" vertical="center" wrapText="1"/>
    </xf>
    <xf numFmtId="0" fontId="20" fillId="0" borderId="63" xfId="0" applyFont="1" applyBorder="1" applyAlignment="1">
      <alignment horizontal="center" wrapText="1"/>
    </xf>
    <xf numFmtId="0" fontId="22" fillId="0" borderId="0" xfId="0" quotePrefix="1" applyNumberFormat="1" applyFont="1" applyBorder="1" applyAlignment="1">
      <alignment horizontal="center"/>
    </xf>
    <xf numFmtId="0" fontId="22" fillId="0" borderId="0" xfId="0" applyNumberFormat="1" applyFont="1" applyFill="1" applyBorder="1" applyAlignment="1">
      <alignment horizontal="center"/>
    </xf>
    <xf numFmtId="0" fontId="22" fillId="0" borderId="0" xfId="0" applyFont="1" applyBorder="1" applyAlignment="1">
      <alignment horizontal="right"/>
    </xf>
    <xf numFmtId="3" fontId="22" fillId="0" borderId="0" xfId="0" applyNumberFormat="1" applyFont="1" applyBorder="1"/>
    <xf numFmtId="0" fontId="0" fillId="0" borderId="0" xfId="0" applyBorder="1" applyAlignment="1">
      <alignment horizontal="center"/>
    </xf>
    <xf numFmtId="3" fontId="22" fillId="0" borderId="0" xfId="0" applyNumberFormat="1" applyFont="1" applyBorder="1" applyAlignment="1">
      <alignment horizontal="center"/>
    </xf>
    <xf numFmtId="0" fontId="24" fillId="70" borderId="0" xfId="0" applyFont="1" applyFill="1" applyBorder="1" applyAlignment="1">
      <alignment horizontal="left"/>
    </xf>
    <xf numFmtId="0" fontId="22" fillId="69" borderId="0" xfId="0" applyFont="1" applyFill="1" applyBorder="1" applyAlignment="1"/>
    <xf numFmtId="3" fontId="22" fillId="69" borderId="0" xfId="0" applyNumberFormat="1" applyFont="1" applyFill="1"/>
    <xf numFmtId="0" fontId="0" fillId="69" borderId="0" xfId="0" applyFill="1" applyBorder="1" applyAlignment="1">
      <alignment horizontal="center"/>
    </xf>
    <xf numFmtId="3" fontId="22" fillId="69" borderId="0" xfId="0" applyNumberFormat="1" applyFont="1" applyFill="1" applyBorder="1" applyAlignment="1">
      <alignment horizontal="center"/>
    </xf>
    <xf numFmtId="0" fontId="22" fillId="33" borderId="64" xfId="0" applyFont="1" applyFill="1" applyBorder="1" applyAlignment="1">
      <alignment horizontal="center"/>
    </xf>
    <xf numFmtId="0" fontId="22" fillId="33" borderId="65" xfId="0" applyFont="1" applyFill="1" applyBorder="1" applyAlignment="1">
      <alignment horizontal="center"/>
    </xf>
    <xf numFmtId="0" fontId="22" fillId="33" borderId="64" xfId="0" applyFont="1" applyFill="1" applyBorder="1" applyAlignment="1"/>
    <xf numFmtId="164" fontId="22" fillId="35" borderId="64" xfId="1" applyNumberFormat="1" applyFont="1" applyFill="1" applyBorder="1" applyAlignment="1">
      <alignment horizontal="center"/>
    </xf>
    <xf numFmtId="1" fontId="22" fillId="33" borderId="66" xfId="0" applyNumberFormat="1" applyFont="1" applyFill="1" applyBorder="1" applyAlignment="1">
      <alignment horizontal="center"/>
    </xf>
    <xf numFmtId="1" fontId="19" fillId="0" borderId="67" xfId="0" applyNumberFormat="1" applyFont="1" applyBorder="1" applyAlignment="1">
      <alignment horizontal="center"/>
    </xf>
    <xf numFmtId="164" fontId="22" fillId="35" borderId="66" xfId="1" applyNumberFormat="1" applyFont="1" applyFill="1" applyBorder="1" applyAlignment="1">
      <alignment horizontal="center"/>
    </xf>
    <xf numFmtId="0" fontId="22" fillId="33" borderId="64" xfId="0" applyFont="1" applyFill="1" applyBorder="1" applyAlignment="1">
      <alignment horizontal="right"/>
    </xf>
    <xf numFmtId="0" fontId="19" fillId="0" borderId="0" xfId="0" applyFont="1" applyBorder="1" applyAlignment="1">
      <alignment horizontal="center"/>
    </xf>
    <xf numFmtId="164" fontId="20" fillId="35" borderId="64" xfId="1" applyNumberFormat="1" applyFont="1" applyFill="1" applyBorder="1" applyAlignment="1">
      <alignment horizontal="center"/>
    </xf>
    <xf numFmtId="0" fontId="22" fillId="33" borderId="68" xfId="0" applyFont="1" applyFill="1" applyBorder="1" applyAlignment="1">
      <alignment horizontal="center"/>
    </xf>
    <xf numFmtId="0" fontId="22" fillId="33" borderId="68" xfId="0" applyFont="1" applyFill="1" applyBorder="1" applyAlignment="1">
      <alignment horizontal="right"/>
    </xf>
    <xf numFmtId="164" fontId="22" fillId="35" borderId="68" xfId="1" applyNumberFormat="1" applyFont="1" applyFill="1" applyBorder="1" applyAlignment="1">
      <alignment horizontal="center"/>
    </xf>
    <xf numFmtId="0" fontId="22" fillId="0" borderId="0" xfId="0" applyFont="1" applyBorder="1" applyAlignment="1"/>
    <xf numFmtId="3" fontId="22" fillId="0" borderId="0" xfId="0" applyNumberFormat="1" applyFont="1"/>
    <xf numFmtId="1" fontId="22" fillId="33" borderId="66" xfId="0" applyNumberFormat="1" applyFont="1" applyFill="1" applyBorder="1" applyAlignment="1">
      <alignment horizontal="right"/>
    </xf>
    <xf numFmtId="0" fontId="20" fillId="0" borderId="0" xfId="0" applyFont="1" applyBorder="1" applyAlignment="1">
      <alignment horizontal="right"/>
    </xf>
    <xf numFmtId="0" fontId="20" fillId="0" borderId="0" xfId="0" applyFont="1" applyFill="1" applyBorder="1" applyAlignment="1">
      <alignment horizontal="right"/>
    </xf>
    <xf numFmtId="0" fontId="75" fillId="0" borderId="0" xfId="0" applyFont="1"/>
    <xf numFmtId="0" fontId="76" fillId="0" borderId="0" xfId="0" applyFont="1"/>
    <xf numFmtId="164" fontId="22" fillId="0" borderId="0" xfId="1" applyNumberFormat="1" applyFont="1"/>
    <xf numFmtId="164" fontId="0" fillId="0" borderId="0" xfId="1" applyNumberFormat="1" applyFont="1"/>
    <xf numFmtId="3" fontId="22" fillId="0" borderId="0" xfId="0" applyNumberFormat="1" applyFont="1" applyAlignment="1">
      <alignment horizontal="center"/>
    </xf>
    <xf numFmtId="0" fontId="22" fillId="33" borderId="0" xfId="0" applyFont="1" applyFill="1" applyBorder="1" applyAlignment="1">
      <alignment horizontal="center"/>
    </xf>
    <xf numFmtId="3" fontId="20" fillId="33" borderId="69" xfId="0" applyNumberFormat="1" applyFont="1" applyFill="1" applyBorder="1" applyAlignment="1">
      <alignment horizontal="center"/>
    </xf>
    <xf numFmtId="3" fontId="20" fillId="33" borderId="70" xfId="0" applyNumberFormat="1" applyFont="1" applyFill="1" applyBorder="1" applyAlignment="1">
      <alignment horizontal="center"/>
    </xf>
    <xf numFmtId="0" fontId="20" fillId="33" borderId="72" xfId="0" applyFont="1" applyFill="1" applyBorder="1" applyAlignment="1">
      <alignment horizontal="center"/>
    </xf>
    <xf numFmtId="3" fontId="20" fillId="33" borderId="72" xfId="0" applyNumberFormat="1" applyFont="1" applyFill="1" applyBorder="1" applyAlignment="1">
      <alignment horizontal="center"/>
    </xf>
    <xf numFmtId="0" fontId="22" fillId="33" borderId="62" xfId="0" applyFont="1" applyFill="1" applyBorder="1" applyAlignment="1">
      <alignment horizontal="center"/>
    </xf>
    <xf numFmtId="0" fontId="22" fillId="0" borderId="13" xfId="2470" applyFont="1" applyBorder="1"/>
    <xf numFmtId="2" fontId="22" fillId="0" borderId="0" xfId="2470" applyNumberFormat="1" applyFont="1" applyAlignment="1">
      <alignment horizontal="center"/>
    </xf>
    <xf numFmtId="2" fontId="20" fillId="0" borderId="0" xfId="2470" applyNumberFormat="1" applyFont="1" applyAlignment="1">
      <alignment horizontal="center"/>
    </xf>
    <xf numFmtId="0" fontId="22" fillId="0" borderId="0" xfId="2470" applyFont="1" applyAlignment="1">
      <alignment horizontal="center" vertical="center"/>
    </xf>
    <xf numFmtId="164" fontId="46" fillId="33" borderId="29" xfId="2470" applyNumberFormat="1" applyFont="1" applyFill="1" applyBorder="1" applyAlignment="1">
      <alignment horizontal="center" vertical="center"/>
    </xf>
    <xf numFmtId="43" fontId="48" fillId="0" borderId="29" xfId="2470" applyNumberFormat="1" applyFont="1" applyBorder="1"/>
    <xf numFmtId="165" fontId="22" fillId="0" borderId="0" xfId="2984" applyNumberFormat="1" applyFont="1"/>
    <xf numFmtId="9" fontId="22" fillId="0" borderId="0" xfId="2984" applyFont="1"/>
    <xf numFmtId="165" fontId="0" fillId="0" borderId="0" xfId="2984" applyNumberFormat="1" applyFont="1"/>
    <xf numFmtId="0" fontId="22" fillId="0" borderId="0" xfId="0" applyFont="1" applyAlignment="1">
      <alignment horizontal="center"/>
    </xf>
    <xf numFmtId="9" fontId="0" fillId="0" borderId="0" xfId="2984" applyFont="1"/>
    <xf numFmtId="0" fontId="61" fillId="0" borderId="0" xfId="0" applyFont="1"/>
    <xf numFmtId="0" fontId="61" fillId="0" borderId="0" xfId="0" applyFont="1" applyAlignment="1">
      <alignment horizontal="left"/>
    </xf>
    <xf numFmtId="0" fontId="22" fillId="0" borderId="33" xfId="0" applyFont="1" applyBorder="1"/>
    <xf numFmtId="165" fontId="22" fillId="0" borderId="0" xfId="2984" applyNumberFormat="1" applyFont="1" applyBorder="1"/>
    <xf numFmtId="43" fontId="22" fillId="0" borderId="0" xfId="0" applyNumberFormat="1" applyFont="1"/>
    <xf numFmtId="164" fontId="22" fillId="0" borderId="0" xfId="0" applyNumberFormat="1" applyFont="1" applyAlignment="1">
      <alignment horizontal="center"/>
    </xf>
    <xf numFmtId="0" fontId="22" fillId="0" borderId="0" xfId="0" applyFont="1" applyAlignment="1">
      <alignment horizontal="center" vertical="center"/>
    </xf>
    <xf numFmtId="0" fontId="25" fillId="0" borderId="11" xfId="2470" applyFont="1" applyFill="1" applyBorder="1" applyAlignment="1">
      <alignment horizontal="left"/>
    </xf>
    <xf numFmtId="2" fontId="20" fillId="60" borderId="0" xfId="2470" applyNumberFormat="1" applyFont="1" applyFill="1" applyBorder="1" applyAlignment="1" applyProtection="1">
      <alignment horizontal="center" vertical="center" wrapText="1"/>
    </xf>
    <xf numFmtId="43" fontId="22" fillId="60" borderId="10" xfId="2979" applyFont="1" applyFill="1" applyBorder="1" applyAlignment="1">
      <alignment horizontal="center" wrapText="1"/>
    </xf>
    <xf numFmtId="0" fontId="20" fillId="59" borderId="11" xfId="2982" applyNumberFormat="1" applyFont="1" applyFill="1" applyBorder="1" applyAlignment="1">
      <alignment horizontal="center" vertical="center" wrapText="1"/>
    </xf>
    <xf numFmtId="0" fontId="20" fillId="71" borderId="0" xfId="2982" applyNumberFormat="1" applyFont="1" applyFill="1" applyBorder="1" applyAlignment="1">
      <alignment horizontal="center" vertical="center" wrapText="1"/>
    </xf>
    <xf numFmtId="2" fontId="22" fillId="59" borderId="10" xfId="2470" applyNumberFormat="1" applyFont="1" applyFill="1" applyBorder="1" applyAlignment="1">
      <alignment horizontal="center"/>
    </xf>
    <xf numFmtId="2" fontId="22" fillId="34" borderId="10" xfId="2470" applyNumberFormat="1" applyFont="1" applyFill="1" applyBorder="1" applyAlignment="1">
      <alignment horizontal="center"/>
    </xf>
    <xf numFmtId="43" fontId="20" fillId="0" borderId="0" xfId="2470" applyNumberFormat="1" applyFont="1" applyFill="1" applyAlignment="1">
      <alignment horizontal="center"/>
    </xf>
    <xf numFmtId="164" fontId="22" fillId="0" borderId="0" xfId="0" applyNumberFormat="1" applyFont="1" applyFill="1"/>
    <xf numFmtId="0" fontId="22" fillId="0" borderId="62" xfId="2470" applyFont="1" applyBorder="1"/>
    <xf numFmtId="0" fontId="20" fillId="0" borderId="62" xfId="2470" applyFont="1" applyBorder="1"/>
    <xf numFmtId="0" fontId="19" fillId="0" borderId="0" xfId="2470" quotePrefix="1" applyFill="1" applyAlignment="1">
      <alignment horizontal="center"/>
    </xf>
    <xf numFmtId="164" fontId="22" fillId="0" borderId="0" xfId="2470" applyNumberFormat="1" applyFont="1"/>
    <xf numFmtId="10" fontId="22" fillId="0" borderId="0" xfId="2984" applyNumberFormat="1" applyFont="1"/>
    <xf numFmtId="0" fontId="60" fillId="0" borderId="0" xfId="2470" applyFont="1" applyAlignment="1">
      <alignment horizontal="right"/>
    </xf>
    <xf numFmtId="0" fontId="25" fillId="0" borderId="11" xfId="2470" applyFont="1" applyFill="1" applyBorder="1" applyAlignment="1">
      <alignment horizontal="left"/>
    </xf>
    <xf numFmtId="0" fontId="60" fillId="0" borderId="0" xfId="0" applyFont="1" applyAlignment="1">
      <alignment horizontal="right"/>
    </xf>
    <xf numFmtId="0" fontId="20" fillId="33" borderId="0" xfId="0" applyFont="1" applyFill="1" applyBorder="1" applyAlignment="1">
      <alignment horizontal="center"/>
    </xf>
    <xf numFmtId="3" fontId="20" fillId="33" borderId="62" xfId="0" applyNumberFormat="1" applyFont="1" applyFill="1" applyBorder="1" applyAlignment="1">
      <alignment horizontal="center" textRotation="90" wrapText="1"/>
    </xf>
    <xf numFmtId="3" fontId="20" fillId="33" borderId="62" xfId="0" applyNumberFormat="1" applyFont="1" applyFill="1" applyBorder="1" applyAlignment="1">
      <alignment horizontal="center"/>
    </xf>
    <xf numFmtId="3" fontId="20" fillId="33" borderId="62" xfId="0" applyNumberFormat="1" applyFont="1" applyFill="1" applyBorder="1" applyAlignment="1">
      <alignment horizontal="center" textRotation="90"/>
    </xf>
    <xf numFmtId="0" fontId="20" fillId="72" borderId="33" xfId="0" applyFont="1" applyFill="1" applyBorder="1" applyAlignment="1">
      <alignment horizontal="center" vertical="center" wrapText="1"/>
    </xf>
    <xf numFmtId="0" fontId="22" fillId="62" borderId="10" xfId="2470" applyFont="1" applyFill="1" applyBorder="1"/>
    <xf numFmtId="0" fontId="22" fillId="62" borderId="0" xfId="2470" applyFont="1" applyFill="1" applyBorder="1"/>
    <xf numFmtId="164" fontId="59" fillId="62" borderId="21" xfId="2470" applyNumberFormat="1" applyFont="1" applyFill="1" applyBorder="1" applyAlignment="1">
      <alignment horizontal="center"/>
    </xf>
    <xf numFmtId="0" fontId="20" fillId="62" borderId="0" xfId="2470" applyFont="1" applyFill="1"/>
    <xf numFmtId="0" fontId="22" fillId="62" borderId="0" xfId="2470" applyFont="1" applyFill="1"/>
    <xf numFmtId="0" fontId="22" fillId="62" borderId="0" xfId="2470" applyFont="1" applyFill="1" applyAlignment="1">
      <alignment horizontal="center"/>
    </xf>
    <xf numFmtId="165" fontId="22" fillId="62" borderId="0" xfId="2978" applyNumberFormat="1" applyFont="1" applyFill="1" applyAlignment="1">
      <alignment horizontal="center"/>
    </xf>
    <xf numFmtId="0" fontId="22" fillId="62" borderId="0" xfId="0" applyFont="1" applyFill="1" applyAlignment="1">
      <alignment horizontal="center"/>
    </xf>
    <xf numFmtId="0" fontId="61" fillId="62" borderId="10" xfId="2470" applyFont="1" applyFill="1" applyBorder="1"/>
    <xf numFmtId="0" fontId="61" fillId="62" borderId="0" xfId="2470" applyFont="1" applyFill="1" applyBorder="1"/>
    <xf numFmtId="0" fontId="22" fillId="62" borderId="10" xfId="0" applyFont="1" applyFill="1" applyBorder="1"/>
    <xf numFmtId="0" fontId="61" fillId="62" borderId="10" xfId="0" applyFont="1" applyFill="1" applyBorder="1"/>
    <xf numFmtId="164" fontId="22" fillId="62" borderId="0" xfId="0" applyNumberFormat="1" applyFont="1" applyFill="1" applyAlignment="1">
      <alignment horizontal="center"/>
    </xf>
    <xf numFmtId="164" fontId="22" fillId="62" borderId="0" xfId="0" applyNumberFormat="1" applyFont="1" applyFill="1"/>
    <xf numFmtId="164" fontId="22" fillId="0" borderId="47" xfId="1" applyNumberFormat="1" applyFont="1" applyFill="1" applyBorder="1" applyAlignment="1" applyProtection="1">
      <alignment horizontal="right" wrapText="1"/>
    </xf>
    <xf numFmtId="0" fontId="78" fillId="73" borderId="0" xfId="0" applyFont="1" applyFill="1"/>
    <xf numFmtId="0" fontId="79" fillId="73" borderId="0" xfId="0" applyFont="1" applyFill="1" applyBorder="1" applyAlignment="1">
      <alignment horizontal="left"/>
    </xf>
    <xf numFmtId="0" fontId="22" fillId="0" borderId="0" xfId="0" applyFont="1" applyBorder="1" applyAlignment="1">
      <alignment horizontal="center"/>
    </xf>
    <xf numFmtId="0" fontId="22" fillId="0" borderId="0" xfId="0" applyFont="1" applyBorder="1" applyAlignment="1">
      <alignment horizontal="left"/>
    </xf>
    <xf numFmtId="3" fontId="0" fillId="0" borderId="0" xfId="0" applyNumberFormat="1" applyFill="1" applyAlignment="1">
      <alignment horizontal="right"/>
    </xf>
    <xf numFmtId="3" fontId="0" fillId="0" borderId="0" xfId="0" applyNumberFormat="1" applyFill="1" applyAlignment="1">
      <alignment horizontal="center"/>
    </xf>
    <xf numFmtId="3" fontId="20" fillId="33" borderId="73" xfId="0" applyNumberFormat="1" applyFont="1" applyFill="1" applyBorder="1"/>
    <xf numFmtId="3" fontId="20" fillId="33" borderId="73" xfId="0" applyNumberFormat="1" applyFont="1" applyFill="1" applyBorder="1" applyAlignment="1">
      <alignment horizontal="center"/>
    </xf>
    <xf numFmtId="0" fontId="0" fillId="33" borderId="71" xfId="0" applyFill="1" applyBorder="1" applyAlignment="1">
      <alignment horizontal="left"/>
    </xf>
    <xf numFmtId="0" fontId="58" fillId="33" borderId="14" xfId="2470" applyFont="1" applyFill="1" applyBorder="1" applyAlignment="1">
      <alignment wrapText="1"/>
    </xf>
    <xf numFmtId="0" fontId="58" fillId="33" borderId="10" xfId="2470" applyFont="1" applyFill="1" applyBorder="1" applyAlignment="1">
      <alignment wrapText="1"/>
    </xf>
    <xf numFmtId="0" fontId="20" fillId="33" borderId="74" xfId="0" applyFont="1" applyFill="1" applyBorder="1" applyAlignment="1">
      <alignment horizontal="center" vertical="center"/>
    </xf>
    <xf numFmtId="3" fontId="20" fillId="33" borderId="75" xfId="0" applyNumberFormat="1" applyFont="1" applyFill="1" applyBorder="1" applyAlignment="1">
      <alignment horizontal="center"/>
    </xf>
    <xf numFmtId="3" fontId="20" fillId="33" borderId="76" xfId="2506" quotePrefix="1" applyNumberFormat="1" applyFont="1" applyFill="1" applyBorder="1" applyAlignment="1">
      <alignment horizontal="center" wrapText="1"/>
    </xf>
    <xf numFmtId="3" fontId="20" fillId="33" borderId="51" xfId="2506" quotePrefix="1" applyNumberFormat="1" applyFont="1" applyFill="1" applyBorder="1" applyAlignment="1">
      <alignment horizontal="center" wrapText="1"/>
    </xf>
    <xf numFmtId="3" fontId="77" fillId="33" borderId="70" xfId="2985" applyNumberFormat="1" applyFill="1" applyBorder="1" applyAlignment="1" applyProtection="1">
      <alignment horizontal="center"/>
    </xf>
    <xf numFmtId="3" fontId="20" fillId="35" borderId="77" xfId="2506" applyNumberFormat="1" applyFont="1" applyFill="1" applyBorder="1" applyAlignment="1" applyProtection="1">
      <alignment vertical="center" wrapText="1"/>
    </xf>
    <xf numFmtId="3" fontId="20" fillId="35" borderId="78" xfId="2506" applyNumberFormat="1" applyFont="1" applyFill="1" applyBorder="1" applyAlignment="1" applyProtection="1">
      <alignment vertical="center" wrapText="1"/>
    </xf>
    <xf numFmtId="164" fontId="22" fillId="0" borderId="47" xfId="1" applyNumberFormat="1" applyFont="1" applyFill="1" applyBorder="1" applyAlignment="1" applyProtection="1"/>
    <xf numFmtId="1" fontId="19" fillId="0" borderId="0" xfId="0" applyNumberFormat="1" applyFont="1" applyBorder="1" applyAlignment="1">
      <alignment horizontal="center"/>
    </xf>
    <xf numFmtId="1" fontId="22" fillId="33" borderId="66" xfId="0" applyNumberFormat="1" applyFont="1" applyFill="1" applyBorder="1" applyAlignment="1">
      <alignment horizontal="left"/>
    </xf>
    <xf numFmtId="164" fontId="22" fillId="35" borderId="66" xfId="1" applyNumberFormat="1" applyFont="1" applyFill="1" applyBorder="1" applyAlignment="1"/>
    <xf numFmtId="1" fontId="19" fillId="0" borderId="0" xfId="0" applyNumberFormat="1" applyFont="1" applyBorder="1"/>
    <xf numFmtId="0" fontId="19" fillId="0" borderId="0" xfId="0" applyFont="1" applyBorder="1"/>
    <xf numFmtId="0" fontId="22" fillId="33" borderId="64" xfId="0" applyFont="1" applyFill="1" applyBorder="1" applyAlignment="1">
      <alignment horizontal="left"/>
    </xf>
    <xf numFmtId="164" fontId="20" fillId="35" borderId="64" xfId="1" applyNumberFormat="1" applyFont="1" applyFill="1" applyBorder="1" applyAlignment="1"/>
    <xf numFmtId="164" fontId="22" fillId="35" borderId="64" xfId="1" applyNumberFormat="1" applyFont="1" applyFill="1" applyBorder="1" applyAlignment="1"/>
    <xf numFmtId="0" fontId="22" fillId="33" borderId="68" xfId="0" applyFont="1" applyFill="1" applyBorder="1" applyAlignment="1">
      <alignment horizontal="left"/>
    </xf>
    <xf numFmtId="164" fontId="22" fillId="35" borderId="68" xfId="1" applyNumberFormat="1" applyFont="1" applyFill="1" applyBorder="1" applyAlignment="1"/>
    <xf numFmtId="0" fontId="77" fillId="0" borderId="0" xfId="2985" applyBorder="1" applyAlignment="1" applyProtection="1">
      <alignment horizontal="right"/>
    </xf>
    <xf numFmtId="3" fontId="20" fillId="33" borderId="51" xfId="2506" quotePrefix="1" applyNumberFormat="1" applyFont="1" applyFill="1" applyBorder="1" applyAlignment="1">
      <alignment horizontal="center"/>
    </xf>
    <xf numFmtId="3" fontId="20" fillId="33" borderId="76" xfId="2506" quotePrefix="1" applyNumberFormat="1" applyFont="1" applyFill="1" applyBorder="1" applyAlignment="1">
      <alignment horizontal="center"/>
    </xf>
    <xf numFmtId="3" fontId="20" fillId="33" borderId="76" xfId="2506" quotePrefix="1" applyNumberFormat="1" applyFont="1" applyFill="1" applyBorder="1" applyAlignment="1"/>
    <xf numFmtId="0" fontId="0" fillId="0" borderId="0" xfId="0" applyAlignment="1"/>
    <xf numFmtId="0" fontId="22" fillId="0" borderId="0" xfId="0" quotePrefix="1" applyNumberFormat="1" applyFont="1" applyBorder="1" applyAlignment="1">
      <alignment horizontal="left"/>
    </xf>
    <xf numFmtId="0" fontId="22" fillId="0" borderId="0" xfId="0" applyNumberFormat="1" applyFont="1" applyFill="1" applyBorder="1" applyAlignment="1"/>
    <xf numFmtId="3" fontId="22" fillId="0" borderId="0" xfId="0" applyNumberFormat="1" applyFont="1" applyBorder="1" applyAlignment="1">
      <alignment horizontal="left"/>
    </xf>
    <xf numFmtId="0" fontId="22" fillId="69" borderId="0" xfId="0" applyFont="1" applyFill="1" applyBorder="1" applyAlignment="1">
      <alignment horizontal="center"/>
    </xf>
    <xf numFmtId="0" fontId="22" fillId="69" borderId="0" xfId="0" applyFont="1" applyFill="1" applyBorder="1" applyAlignment="1">
      <alignment horizontal="left"/>
    </xf>
    <xf numFmtId="0" fontId="20" fillId="33" borderId="64" xfId="0" applyFont="1" applyFill="1" applyBorder="1" applyAlignment="1">
      <alignment horizontal="center"/>
    </xf>
    <xf numFmtId="0" fontId="20" fillId="33" borderId="65" xfId="0" applyFont="1" applyFill="1" applyBorder="1" applyAlignment="1">
      <alignment horizontal="center"/>
    </xf>
    <xf numFmtId="0" fontId="0" fillId="0" borderId="79" xfId="0" applyBorder="1"/>
    <xf numFmtId="3" fontId="22" fillId="69" borderId="0" xfId="0" applyNumberFormat="1" applyFont="1" applyFill="1" applyAlignment="1">
      <alignment horizontal="center"/>
    </xf>
    <xf numFmtId="0" fontId="0" fillId="0" borderId="0" xfId="0" applyAlignment="1">
      <alignment horizontal="left"/>
    </xf>
    <xf numFmtId="0" fontId="20" fillId="0" borderId="0" xfId="0" applyFont="1" applyBorder="1" applyAlignment="1">
      <alignment horizontal="center"/>
    </xf>
    <xf numFmtId="0" fontId="20" fillId="0" borderId="0" xfId="0" applyFont="1" applyFill="1" applyBorder="1" applyAlignment="1">
      <alignment horizontal="center"/>
    </xf>
    <xf numFmtId="164" fontId="20" fillId="0" borderId="0" xfId="1" applyNumberFormat="1" applyFont="1" applyFill="1" applyBorder="1" applyAlignment="1">
      <alignment horizontal="right"/>
    </xf>
    <xf numFmtId="3" fontId="22" fillId="0" borderId="0" xfId="0" applyNumberFormat="1" applyFont="1" applyBorder="1" applyAlignment="1"/>
    <xf numFmtId="0" fontId="75" fillId="0" borderId="0" xfId="0" applyFont="1" applyBorder="1" applyAlignment="1">
      <alignment horizontal="right"/>
    </xf>
    <xf numFmtId="0" fontId="59" fillId="0" borderId="0" xfId="0" applyFont="1" applyBorder="1" applyAlignment="1">
      <alignment horizontal="right"/>
    </xf>
    <xf numFmtId="0" fontId="59" fillId="0" borderId="0" xfId="0" applyFont="1" applyBorder="1" applyAlignment="1">
      <alignment horizontal="center"/>
    </xf>
    <xf numFmtId="3" fontId="75" fillId="0" borderId="0" xfId="0" applyNumberFormat="1" applyFont="1" applyAlignment="1">
      <alignment horizontal="center"/>
    </xf>
    <xf numFmtId="3" fontId="75" fillId="0" borderId="0" xfId="0" applyNumberFormat="1" applyFont="1"/>
    <xf numFmtId="0" fontId="75" fillId="0" borderId="0" xfId="0" applyFont="1" applyBorder="1" applyAlignment="1">
      <alignment horizontal="center"/>
    </xf>
    <xf numFmtId="3" fontId="59" fillId="0" borderId="79" xfId="0" applyNumberFormat="1" applyFont="1" applyBorder="1" applyAlignment="1">
      <alignment horizontal="center"/>
    </xf>
    <xf numFmtId="3" fontId="59" fillId="0" borderId="79" xfId="0" applyNumberFormat="1" applyFont="1" applyBorder="1" applyAlignment="1"/>
    <xf numFmtId="0" fontId="76" fillId="0" borderId="0" xfId="0" applyFont="1" applyBorder="1" applyAlignment="1">
      <alignment horizontal="right"/>
    </xf>
    <xf numFmtId="0" fontId="76" fillId="0" borderId="0" xfId="0" applyFont="1" applyBorder="1" applyAlignment="1">
      <alignment horizontal="center"/>
    </xf>
    <xf numFmtId="3" fontId="76" fillId="0" borderId="0" xfId="0" applyNumberFormat="1" applyFont="1" applyAlignment="1">
      <alignment horizontal="center"/>
    </xf>
    <xf numFmtId="3" fontId="76" fillId="0" borderId="0" xfId="0" applyNumberFormat="1" applyFont="1"/>
    <xf numFmtId="10" fontId="76" fillId="0" borderId="0" xfId="2984" applyNumberFormat="1" applyFont="1"/>
    <xf numFmtId="10" fontId="76" fillId="0" borderId="0" xfId="2984" applyNumberFormat="1" applyFont="1" applyAlignment="1"/>
    <xf numFmtId="9" fontId="76" fillId="0" borderId="0" xfId="2984" applyNumberFormat="1" applyFont="1"/>
    <xf numFmtId="9" fontId="76" fillId="0" borderId="0" xfId="2984" applyNumberFormat="1" applyFont="1" applyAlignment="1"/>
    <xf numFmtId="164" fontId="20" fillId="0" borderId="0" xfId="1" applyNumberFormat="1" applyFont="1" applyBorder="1" applyAlignment="1">
      <alignment horizontal="right"/>
    </xf>
    <xf numFmtId="164" fontId="22" fillId="0" borderId="0" xfId="1" applyNumberFormat="1" applyFont="1" applyBorder="1" applyAlignment="1">
      <alignment horizontal="right"/>
    </xf>
    <xf numFmtId="166" fontId="20" fillId="0" borderId="0" xfId="1" applyNumberFormat="1" applyFont="1" applyBorder="1" applyAlignment="1">
      <alignment horizontal="center"/>
    </xf>
    <xf numFmtId="164" fontId="22" fillId="0" borderId="0" xfId="1" applyNumberFormat="1" applyFont="1" applyAlignment="1">
      <alignment horizontal="center"/>
    </xf>
    <xf numFmtId="164" fontId="0" fillId="0" borderId="0" xfId="1" applyNumberFormat="1" applyFont="1" applyBorder="1" applyAlignment="1">
      <alignment horizontal="center"/>
    </xf>
    <xf numFmtId="164" fontId="22" fillId="33" borderId="0" xfId="1" applyNumberFormat="1" applyFont="1" applyFill="1" applyBorder="1" applyAlignment="1">
      <alignment horizontal="center"/>
    </xf>
    <xf numFmtId="164" fontId="22" fillId="33" borderId="0" xfId="1" applyNumberFormat="1" applyFont="1" applyFill="1" applyBorder="1" applyAlignment="1"/>
    <xf numFmtId="164" fontId="22" fillId="0" borderId="0" xfId="1" applyNumberFormat="1" applyFont="1" applyBorder="1" applyAlignment="1">
      <alignment horizontal="center"/>
    </xf>
    <xf numFmtId="164" fontId="22" fillId="0" borderId="0" xfId="1" applyNumberFormat="1" applyFont="1" applyBorder="1" applyAlignment="1"/>
    <xf numFmtId="164" fontId="22" fillId="0" borderId="63" xfId="1" applyNumberFormat="1" applyFont="1" applyBorder="1" applyAlignment="1">
      <alignment horizontal="center"/>
    </xf>
    <xf numFmtId="164" fontId="22" fillId="0" borderId="63" xfId="1" applyNumberFormat="1" applyFont="1" applyBorder="1" applyAlignment="1"/>
    <xf numFmtId="164" fontId="20" fillId="0" borderId="0" xfId="1" applyNumberFormat="1" applyFont="1" applyFill="1" applyBorder="1" applyAlignment="1">
      <alignment horizontal="center"/>
    </xf>
    <xf numFmtId="43" fontId="22" fillId="0" borderId="0" xfId="0" applyNumberFormat="1" applyFont="1" applyBorder="1" applyAlignment="1">
      <alignment horizontal="right"/>
    </xf>
    <xf numFmtId="3" fontId="22" fillId="0" borderId="0" xfId="0" applyNumberFormat="1" applyFont="1" applyAlignment="1"/>
    <xf numFmtId="0" fontId="22" fillId="33" borderId="66" xfId="0" applyFont="1" applyFill="1" applyBorder="1" applyAlignment="1">
      <alignment horizontal="center"/>
    </xf>
    <xf numFmtId="164" fontId="22" fillId="0" borderId="47" xfId="1" applyNumberFormat="1" applyFont="1" applyFill="1" applyBorder="1" applyAlignment="1" applyProtection="1">
      <alignment horizontal="center" wrapText="1"/>
    </xf>
    <xf numFmtId="0" fontId="25" fillId="62" borderId="11" xfId="2470" applyFont="1" applyFill="1" applyBorder="1" applyAlignment="1">
      <alignment horizontal="left"/>
    </xf>
    <xf numFmtId="9" fontId="22" fillId="62" borderId="0" xfId="2978" applyFont="1" applyFill="1" applyAlignment="1">
      <alignment horizontal="center"/>
    </xf>
    <xf numFmtId="9" fontId="22" fillId="62" borderId="0" xfId="2978" applyNumberFormat="1" applyFont="1" applyFill="1" applyAlignment="1">
      <alignment horizontal="center"/>
    </xf>
    <xf numFmtId="1" fontId="20" fillId="66" borderId="52" xfId="2249" applyNumberFormat="1" applyFont="1" applyFill="1" applyBorder="1" applyAlignment="1">
      <alignment horizontal="center" vertical="center"/>
    </xf>
    <xf numFmtId="0" fontId="81" fillId="0" borderId="0" xfId="0" applyFont="1"/>
    <xf numFmtId="0" fontId="82" fillId="0" borderId="0" xfId="0" applyFont="1"/>
    <xf numFmtId="0" fontId="83" fillId="0" borderId="0" xfId="0" applyFont="1"/>
    <xf numFmtId="0" fontId="83" fillId="0" borderId="0" xfId="0" applyFont="1" applyAlignment="1">
      <alignment horizontal="center" wrapText="1"/>
    </xf>
    <xf numFmtId="0" fontId="22" fillId="33" borderId="65" xfId="0" applyFont="1" applyFill="1" applyBorder="1" applyAlignment="1"/>
    <xf numFmtId="0" fontId="83" fillId="0" borderId="0" xfId="0" applyNumberFormat="1" applyFont="1"/>
    <xf numFmtId="0" fontId="20" fillId="33" borderId="62" xfId="0" applyFont="1" applyFill="1" applyBorder="1" applyAlignment="1">
      <alignment horizontal="center"/>
    </xf>
    <xf numFmtId="0" fontId="84" fillId="0" borderId="0" xfId="0" applyFont="1"/>
    <xf numFmtId="0" fontId="20" fillId="0" borderId="0" xfId="0" applyFont="1"/>
    <xf numFmtId="164" fontId="20" fillId="0" borderId="0" xfId="0" applyNumberFormat="1" applyFont="1"/>
    <xf numFmtId="9" fontId="83" fillId="0" borderId="0" xfId="2984" applyFont="1"/>
    <xf numFmtId="44" fontId="22" fillId="0" borderId="47" xfId="2983" applyFont="1" applyFill="1" applyBorder="1" applyAlignment="1" applyProtection="1">
      <alignment horizontal="right" wrapText="1"/>
    </xf>
    <xf numFmtId="44" fontId="22" fillId="35" borderId="64" xfId="2983" applyFont="1" applyFill="1" applyBorder="1" applyAlignment="1">
      <alignment horizontal="center"/>
    </xf>
    <xf numFmtId="2" fontId="20" fillId="0" borderId="62" xfId="2470" applyNumberFormat="1" applyFont="1" applyBorder="1"/>
    <xf numFmtId="0" fontId="20" fillId="64" borderId="20" xfId="2982" applyNumberFormat="1" applyFont="1" applyFill="1" applyBorder="1" applyAlignment="1">
      <alignment horizontal="center" vertical="center" wrapText="1"/>
    </xf>
    <xf numFmtId="0" fontId="22" fillId="64" borderId="10" xfId="2470" applyFont="1" applyFill="1" applyBorder="1" applyAlignment="1">
      <alignment horizontal="center"/>
    </xf>
    <xf numFmtId="0" fontId="22" fillId="64" borderId="10" xfId="2470" quotePrefix="1" applyFont="1" applyFill="1" applyBorder="1" applyAlignment="1">
      <alignment horizontal="center"/>
    </xf>
    <xf numFmtId="0" fontId="20" fillId="64" borderId="0" xfId="2982" applyNumberFormat="1" applyFont="1" applyFill="1" applyBorder="1" applyAlignment="1">
      <alignment horizontal="center" vertical="center" wrapText="1"/>
    </xf>
    <xf numFmtId="2" fontId="22" fillId="64" borderId="10" xfId="2470" applyNumberFormat="1" applyFont="1" applyFill="1" applyBorder="1" applyAlignment="1">
      <alignment horizontal="center"/>
    </xf>
    <xf numFmtId="0" fontId="22" fillId="0" borderId="62" xfId="2470" applyFont="1" applyBorder="1" applyAlignment="1">
      <alignment horizontal="center"/>
    </xf>
    <xf numFmtId="0" fontId="22" fillId="0" borderId="62" xfId="2470" quotePrefix="1" applyFont="1" applyBorder="1" applyAlignment="1">
      <alignment horizontal="center"/>
    </xf>
    <xf numFmtId="9" fontId="20" fillId="0" borderId="62" xfId="2984" applyNumberFormat="1" applyFont="1" applyBorder="1"/>
    <xf numFmtId="0" fontId="58" fillId="33" borderId="10" xfId="2470" applyFont="1" applyFill="1" applyBorder="1" applyAlignment="1">
      <alignment horizontal="center" wrapText="1"/>
    </xf>
    <xf numFmtId="0" fontId="25" fillId="0" borderId="0" xfId="0" applyFont="1" applyFill="1" applyBorder="1" applyAlignment="1">
      <alignment horizontal="left" wrapText="1"/>
    </xf>
    <xf numFmtId="0" fontId="20" fillId="33" borderId="33" xfId="0" applyFont="1" applyFill="1" applyBorder="1" applyAlignment="1">
      <alignment horizontal="center"/>
    </xf>
    <xf numFmtId="164" fontId="22" fillId="35" borderId="64" xfId="2979" applyNumberFormat="1" applyFont="1" applyFill="1" applyBorder="1" applyAlignment="1">
      <alignment horizontal="center"/>
    </xf>
    <xf numFmtId="164" fontId="22" fillId="35" borderId="64" xfId="2979" applyNumberFormat="1" applyFont="1" applyFill="1" applyBorder="1" applyAlignment="1"/>
    <xf numFmtId="0" fontId="22" fillId="0" borderId="0" xfId="0" applyFont="1" applyAlignment="1">
      <alignment vertical="center"/>
    </xf>
    <xf numFmtId="3" fontId="20" fillId="35" borderId="78" xfId="2506" applyNumberFormat="1" applyFont="1" applyFill="1" applyBorder="1" applyAlignment="1" applyProtection="1">
      <alignment horizontal="center" vertical="center" wrapText="1"/>
    </xf>
    <xf numFmtId="164" fontId="22" fillId="0" borderId="29" xfId="2979" applyNumberFormat="1" applyFont="1" applyFill="1" applyBorder="1" applyAlignment="1">
      <alignment horizontal="center"/>
    </xf>
    <xf numFmtId="10" fontId="76" fillId="0" borderId="0" xfId="2984" applyNumberFormat="1" applyFont="1" applyAlignment="1">
      <alignment horizontal="center"/>
    </xf>
    <xf numFmtId="9" fontId="76" fillId="0" borderId="0" xfId="2984" applyNumberFormat="1" applyFont="1" applyAlignment="1">
      <alignment horizontal="center"/>
    </xf>
    <xf numFmtId="9" fontId="20" fillId="33" borderId="76" xfId="2984" quotePrefix="1" applyFont="1" applyFill="1" applyBorder="1" applyAlignment="1">
      <alignment horizontal="center"/>
    </xf>
    <xf numFmtId="9" fontId="19" fillId="0" borderId="0" xfId="2470" applyNumberFormat="1"/>
    <xf numFmtId="43" fontId="20" fillId="59" borderId="13" xfId="2979" applyNumberFormat="1" applyFont="1" applyFill="1" applyBorder="1" applyAlignment="1">
      <alignment vertical="center"/>
    </xf>
    <xf numFmtId="43" fontId="20" fillId="34" borderId="14" xfId="2979" applyNumberFormat="1" applyFont="1" applyFill="1" applyBorder="1" applyAlignment="1">
      <alignment vertical="center"/>
    </xf>
    <xf numFmtId="164" fontId="22" fillId="74" borderId="29" xfId="2979" applyNumberFormat="1" applyFont="1" applyFill="1" applyBorder="1" applyAlignment="1"/>
    <xf numFmtId="164" fontId="22" fillId="74" borderId="0" xfId="0" applyNumberFormat="1" applyFont="1" applyFill="1"/>
    <xf numFmtId="2" fontId="20" fillId="0" borderId="0" xfId="2470" applyNumberFormat="1" applyFont="1" applyFill="1" applyBorder="1" applyAlignment="1" applyProtection="1">
      <alignment horizontal="center" vertical="center" wrapText="1"/>
    </xf>
    <xf numFmtId="3" fontId="22" fillId="0" borderId="0" xfId="2470" applyNumberFormat="1" applyFont="1" applyFill="1" applyBorder="1" applyAlignment="1" applyProtection="1">
      <alignment horizontal="right" wrapText="1"/>
    </xf>
    <xf numFmtId="164" fontId="22" fillId="0" borderId="0" xfId="2979" applyNumberFormat="1" applyFont="1" applyFill="1" applyBorder="1" applyAlignment="1">
      <alignment horizontal="center" vertical="center"/>
    </xf>
    <xf numFmtId="0" fontId="60" fillId="0" borderId="0" xfId="2470" applyFont="1" applyAlignment="1">
      <alignment horizontal="right"/>
    </xf>
    <xf numFmtId="0" fontId="20" fillId="62" borderId="0" xfId="0" applyFont="1" applyFill="1" applyAlignment="1">
      <alignment horizontal="center"/>
    </xf>
    <xf numFmtId="0" fontId="60" fillId="0" borderId="0" xfId="0" applyFont="1" applyAlignment="1">
      <alignment horizontal="right"/>
    </xf>
    <xf numFmtId="0" fontId="22" fillId="0" borderId="62" xfId="0" applyFont="1" applyFill="1" applyBorder="1" applyAlignment="1"/>
    <xf numFmtId="0" fontId="85" fillId="0" borderId="0" xfId="2508" applyFont="1"/>
    <xf numFmtId="0" fontId="20" fillId="0" borderId="62" xfId="0" applyFont="1" applyFill="1" applyBorder="1" applyAlignment="1">
      <alignment horizontal="center"/>
    </xf>
    <xf numFmtId="0" fontId="85" fillId="75" borderId="0" xfId="2508" applyFont="1" applyFill="1"/>
    <xf numFmtId="0" fontId="22" fillId="75" borderId="62" xfId="0" applyFont="1" applyFill="1" applyBorder="1" applyAlignment="1"/>
    <xf numFmtId="0" fontId="20" fillId="75" borderId="62" xfId="0" applyFont="1" applyFill="1" applyBorder="1" applyAlignment="1">
      <alignment horizontal="center"/>
    </xf>
    <xf numFmtId="0" fontId="85" fillId="0" borderId="0" xfId="2508" applyFont="1" applyAlignment="1">
      <alignment horizontal="center"/>
    </xf>
    <xf numFmtId="0" fontId="85" fillId="75" borderId="0" xfId="2508" applyFont="1" applyFill="1" applyAlignment="1">
      <alignment horizontal="center"/>
    </xf>
    <xf numFmtId="0" fontId="22" fillId="68" borderId="0" xfId="0" applyFont="1" applyFill="1" applyAlignment="1">
      <alignment horizontal="center" wrapText="1"/>
    </xf>
    <xf numFmtId="165" fontId="22" fillId="68" borderId="0" xfId="2978" applyNumberFormat="1" applyFont="1" applyFill="1" applyAlignment="1">
      <alignment horizontal="center"/>
    </xf>
    <xf numFmtId="0" fontId="22" fillId="74" borderId="10" xfId="2470" applyFont="1" applyFill="1" applyBorder="1"/>
    <xf numFmtId="0" fontId="22" fillId="74" borderId="0" xfId="2470" applyFont="1" applyFill="1" applyBorder="1"/>
    <xf numFmtId="164" fontId="59" fillId="74" borderId="21" xfId="2470" applyNumberFormat="1" applyFont="1" applyFill="1" applyBorder="1" applyAlignment="1">
      <alignment horizontal="center"/>
    </xf>
    <xf numFmtId="0" fontId="20" fillId="74" borderId="0" xfId="2470" applyFont="1" applyFill="1"/>
    <xf numFmtId="0" fontId="22" fillId="74" borderId="0" xfId="2470" applyFont="1" applyFill="1"/>
    <xf numFmtId="0" fontId="22" fillId="74" borderId="0" xfId="2470" applyFont="1" applyFill="1" applyAlignment="1">
      <alignment horizontal="center"/>
    </xf>
    <xf numFmtId="165" fontId="22" fillId="74" borderId="0" xfId="2978" applyNumberFormat="1" applyFont="1" applyFill="1" applyAlignment="1">
      <alignment horizontal="center"/>
    </xf>
    <xf numFmtId="164" fontId="60" fillId="74" borderId="39" xfId="2979" applyNumberFormat="1" applyFont="1" applyFill="1" applyBorder="1" applyAlignment="1">
      <alignment horizontal="center"/>
    </xf>
    <xf numFmtId="0" fontId="61" fillId="74" borderId="10" xfId="2470" applyFont="1" applyFill="1" applyBorder="1"/>
    <xf numFmtId="0" fontId="61" fillId="74" borderId="0" xfId="2470" applyFont="1" applyFill="1" applyBorder="1"/>
    <xf numFmtId="9" fontId="0" fillId="0" borderId="0" xfId="2978" applyFont="1"/>
    <xf numFmtId="168" fontId="0" fillId="0" borderId="0" xfId="2979" applyNumberFormat="1" applyFont="1" applyFill="1"/>
    <xf numFmtId="9" fontId="22" fillId="0" borderId="0" xfId="2978" applyFont="1" applyFill="1" applyAlignment="1">
      <alignment horizontal="center"/>
    </xf>
    <xf numFmtId="0" fontId="22" fillId="74" borderId="10" xfId="0" applyFont="1" applyFill="1" applyBorder="1"/>
    <xf numFmtId="0" fontId="22" fillId="74" borderId="0" xfId="0" applyFont="1" applyFill="1" applyBorder="1"/>
    <xf numFmtId="0" fontId="22" fillId="74" borderId="0" xfId="0" applyFont="1" applyFill="1" applyAlignment="1">
      <alignment horizontal="center"/>
    </xf>
    <xf numFmtId="164" fontId="22" fillId="74" borderId="0" xfId="0" applyNumberFormat="1" applyFont="1" applyFill="1" applyAlignment="1">
      <alignment horizontal="center"/>
    </xf>
    <xf numFmtId="165" fontId="22" fillId="74" borderId="0" xfId="2978" applyNumberFormat="1" applyFont="1" applyFill="1"/>
    <xf numFmtId="0" fontId="22" fillId="74" borderId="0" xfId="0" applyFont="1" applyFill="1"/>
    <xf numFmtId="164" fontId="59" fillId="74" borderId="21" xfId="0" applyNumberFormat="1" applyFont="1" applyFill="1" applyBorder="1" applyAlignment="1">
      <alignment horizontal="center"/>
    </xf>
    <xf numFmtId="0" fontId="20" fillId="74" borderId="0" xfId="0" applyFont="1" applyFill="1"/>
    <xf numFmtId="0" fontId="61" fillId="74" borderId="10" xfId="0" applyFont="1" applyFill="1" applyBorder="1"/>
    <xf numFmtId="0" fontId="61" fillId="74" borderId="0" xfId="0" applyFont="1" applyFill="1" applyBorder="1"/>
    <xf numFmtId="2" fontId="86" fillId="62" borderId="80" xfId="2803" applyNumberFormat="1" applyFont="1" applyFill="1" applyBorder="1" applyAlignment="1" applyProtection="1">
      <alignment horizontal="center" vertical="center" wrapText="1"/>
    </xf>
    <xf numFmtId="0" fontId="86" fillId="62" borderId="80" xfId="2803" applyFont="1" applyFill="1" applyBorder="1" applyAlignment="1">
      <alignment horizontal="center" vertical="center" wrapText="1"/>
    </xf>
    <xf numFmtId="165" fontId="87" fillId="62" borderId="0" xfId="2470" applyNumberFormat="1" applyFont="1" applyFill="1"/>
    <xf numFmtId="164" fontId="87" fillId="62" borderId="0" xfId="2470" applyNumberFormat="1" applyFont="1" applyFill="1"/>
    <xf numFmtId="9" fontId="87" fillId="62" borderId="0" xfId="2984" applyFont="1" applyFill="1"/>
    <xf numFmtId="0" fontId="60" fillId="0" borderId="0" xfId="2470" applyFont="1" applyAlignment="1">
      <alignment horizontal="right"/>
    </xf>
    <xf numFmtId="2" fontId="20" fillId="33" borderId="32" xfId="2470" applyNumberFormat="1" applyFont="1" applyFill="1" applyBorder="1" applyAlignment="1" applyProtection="1">
      <alignment horizontal="center" vertical="center" wrapText="1"/>
    </xf>
    <xf numFmtId="165" fontId="59" fillId="74" borderId="21" xfId="2978" applyNumberFormat="1" applyFont="1" applyFill="1" applyBorder="1" applyAlignment="1">
      <alignment horizontal="center"/>
    </xf>
    <xf numFmtId="9" fontId="22" fillId="74" borderId="0" xfId="2978" applyFont="1" applyFill="1" applyAlignment="1">
      <alignment horizontal="center"/>
    </xf>
    <xf numFmtId="9" fontId="22" fillId="74" borderId="0" xfId="2978" applyNumberFormat="1" applyFont="1" applyFill="1" applyAlignment="1">
      <alignment horizontal="center"/>
    </xf>
    <xf numFmtId="165" fontId="60" fillId="74" borderId="39" xfId="2978" applyNumberFormat="1" applyFont="1" applyFill="1" applyBorder="1" applyAlignment="1">
      <alignment horizontal="center"/>
    </xf>
    <xf numFmtId="0" fontId="22" fillId="34" borderId="18" xfId="2979" applyNumberFormat="1" applyFont="1" applyFill="1" applyBorder="1" applyAlignment="1">
      <alignment horizontal="center" vertical="center"/>
    </xf>
    <xf numFmtId="0" fontId="22" fillId="0" borderId="0" xfId="2470" applyFont="1" applyAlignment="1">
      <alignment horizontal="center"/>
    </xf>
    <xf numFmtId="0" fontId="22" fillId="0" borderId="0" xfId="2470" quotePrefix="1" applyFont="1" applyAlignment="1">
      <alignment horizontal="center"/>
    </xf>
    <xf numFmtId="9" fontId="22" fillId="0" borderId="0" xfId="2984" applyFont="1" applyBorder="1"/>
    <xf numFmtId="164" fontId="22" fillId="0" borderId="0" xfId="2984" applyNumberFormat="1" applyFont="1"/>
    <xf numFmtId="0" fontId="77" fillId="0" borderId="0" xfId="2985"/>
    <xf numFmtId="0" fontId="20" fillId="72" borderId="0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43" fontId="22" fillId="62" borderId="0" xfId="1" applyFont="1" applyFill="1"/>
    <xf numFmtId="164" fontId="22" fillId="0" borderId="0" xfId="2470" applyNumberFormat="1" applyFont="1" applyBorder="1"/>
    <xf numFmtId="0" fontId="51" fillId="0" borderId="0" xfId="2470" applyFont="1" applyBorder="1" applyAlignment="1">
      <alignment horizontal="center"/>
    </xf>
    <xf numFmtId="164" fontId="51" fillId="0" borderId="0" xfId="2470" applyNumberFormat="1" applyFont="1" applyBorder="1" applyAlignment="1">
      <alignment horizontal="center"/>
    </xf>
    <xf numFmtId="164" fontId="51" fillId="0" borderId="0" xfId="2977" applyNumberFormat="1" applyFont="1" applyBorder="1" applyAlignment="1">
      <alignment horizontal="center"/>
    </xf>
    <xf numFmtId="164" fontId="22" fillId="0" borderId="0" xfId="2470" applyNumberFormat="1" applyFont="1" applyFill="1" applyAlignment="1">
      <alignment horizontal="center"/>
    </xf>
    <xf numFmtId="9" fontId="60" fillId="0" borderId="0" xfId="2984" applyFont="1" applyFill="1" applyBorder="1" applyAlignment="1">
      <alignment horizontal="center"/>
    </xf>
    <xf numFmtId="165" fontId="60" fillId="0" borderId="0" xfId="2984" applyNumberFormat="1" applyFont="1" applyFill="1" applyBorder="1" applyAlignment="1">
      <alignment horizontal="center"/>
    </xf>
    <xf numFmtId="9" fontId="19" fillId="0" borderId="0" xfId="2984" applyFont="1" applyFill="1" applyAlignment="1">
      <alignment horizontal="center"/>
    </xf>
    <xf numFmtId="165" fontId="22" fillId="0" borderId="0" xfId="2984" applyNumberFormat="1" applyFont="1" applyFill="1" applyBorder="1" applyAlignment="1">
      <alignment horizontal="center"/>
    </xf>
    <xf numFmtId="165" fontId="22" fillId="0" borderId="0" xfId="2984" applyNumberFormat="1" applyFont="1" applyAlignment="1">
      <alignment horizontal="center"/>
    </xf>
    <xf numFmtId="166" fontId="22" fillId="0" borderId="29" xfId="2979" applyNumberFormat="1" applyFont="1" applyFill="1" applyBorder="1" applyAlignment="1"/>
    <xf numFmtId="0" fontId="22" fillId="0" borderId="18" xfId="0" applyFont="1" applyBorder="1"/>
    <xf numFmtId="0" fontId="22" fillId="76" borderId="0" xfId="0" applyFont="1" applyFill="1" applyAlignment="1">
      <alignment horizontal="center" wrapText="1"/>
    </xf>
    <xf numFmtId="0" fontId="60" fillId="0" borderId="0" xfId="2470" applyFont="1" applyAlignment="1">
      <alignment horizontal="right"/>
    </xf>
    <xf numFmtId="0" fontId="60" fillId="0" borderId="0" xfId="0" applyFont="1" applyAlignment="1">
      <alignment horizontal="right"/>
    </xf>
    <xf numFmtId="164" fontId="22" fillId="0" borderId="0" xfId="1" applyNumberFormat="1" applyFont="1" applyAlignment="1">
      <alignment horizontal="right" vertical="center"/>
    </xf>
    <xf numFmtId="0" fontId="20" fillId="0" borderId="0" xfId="2470" applyFont="1"/>
    <xf numFmtId="0" fontId="61" fillId="77" borderId="10" xfId="2470" applyFont="1" applyFill="1" applyBorder="1"/>
    <xf numFmtId="0" fontId="22" fillId="77" borderId="0" xfId="2470" applyFont="1" applyFill="1"/>
    <xf numFmtId="164" fontId="22" fillId="77" borderId="0" xfId="2470" applyNumberFormat="1" applyFont="1" applyFill="1"/>
    <xf numFmtId="0" fontId="22" fillId="77" borderId="10" xfId="0" applyFont="1" applyFill="1" applyBorder="1"/>
    <xf numFmtId="0" fontId="22" fillId="77" borderId="0" xfId="0" applyFont="1" applyFill="1" applyBorder="1"/>
    <xf numFmtId="0" fontId="22" fillId="77" borderId="0" xfId="0" applyFont="1" applyFill="1" applyAlignment="1">
      <alignment horizontal="center"/>
    </xf>
    <xf numFmtId="164" fontId="22" fillId="77" borderId="0" xfId="0" applyNumberFormat="1" applyFont="1" applyFill="1" applyAlignment="1">
      <alignment horizontal="center"/>
    </xf>
    <xf numFmtId="164" fontId="22" fillId="77" borderId="0" xfId="0" applyNumberFormat="1" applyFont="1" applyFill="1"/>
    <xf numFmtId="165" fontId="22" fillId="77" borderId="0" xfId="2978" applyNumberFormat="1" applyFont="1" applyFill="1"/>
    <xf numFmtId="0" fontId="22" fillId="77" borderId="0" xfId="0" applyFont="1" applyFill="1"/>
    <xf numFmtId="164" fontId="59" fillId="77" borderId="21" xfId="0" applyNumberFormat="1" applyFont="1" applyFill="1" applyBorder="1" applyAlignment="1">
      <alignment horizontal="center"/>
    </xf>
    <xf numFmtId="0" fontId="20" fillId="77" borderId="0" xfId="0" applyFont="1" applyFill="1"/>
    <xf numFmtId="165" fontId="22" fillId="77" borderId="0" xfId="2978" applyNumberFormat="1" applyFont="1" applyFill="1" applyAlignment="1">
      <alignment horizontal="center"/>
    </xf>
    <xf numFmtId="0" fontId="61" fillId="77" borderId="10" xfId="0" applyFont="1" applyFill="1" applyBorder="1"/>
    <xf numFmtId="0" fontId="61" fillId="77" borderId="0" xfId="0" applyFont="1" applyFill="1"/>
    <xf numFmtId="164" fontId="60" fillId="77" borderId="39" xfId="2979" applyNumberFormat="1" applyFont="1" applyFill="1" applyBorder="1" applyAlignment="1">
      <alignment horizontal="center"/>
    </xf>
    <xf numFmtId="0" fontId="22" fillId="77" borderId="10" xfId="2470" applyFont="1" applyFill="1" applyBorder="1"/>
    <xf numFmtId="0" fontId="20" fillId="77" borderId="0" xfId="2470" applyFont="1" applyFill="1"/>
    <xf numFmtId="164" fontId="59" fillId="77" borderId="21" xfId="2470" applyNumberFormat="1" applyFont="1" applyFill="1" applyBorder="1" applyAlignment="1">
      <alignment horizontal="center"/>
    </xf>
    <xf numFmtId="0" fontId="22" fillId="77" borderId="0" xfId="2470" applyFont="1" applyFill="1" applyAlignment="1">
      <alignment horizontal="center"/>
    </xf>
    <xf numFmtId="164" fontId="22" fillId="77" borderId="0" xfId="2978" applyNumberFormat="1" applyFont="1" applyFill="1"/>
    <xf numFmtId="9" fontId="22" fillId="77" borderId="0" xfId="2978" applyFont="1" applyFill="1"/>
    <xf numFmtId="0" fontId="61" fillId="77" borderId="0" xfId="2470" applyFont="1" applyFill="1"/>
    <xf numFmtId="164" fontId="22" fillId="69" borderId="0" xfId="0" applyNumberFormat="1" applyFont="1" applyFill="1"/>
    <xf numFmtId="9" fontId="22" fillId="0" borderId="0" xfId="2978" applyFont="1"/>
    <xf numFmtId="0" fontId="22" fillId="78" borderId="10" xfId="2470" applyFont="1" applyFill="1" applyBorder="1"/>
    <xf numFmtId="0" fontId="22" fillId="78" borderId="0" xfId="2470" applyFont="1" applyFill="1"/>
    <xf numFmtId="164" fontId="59" fillId="78" borderId="21" xfId="2470" applyNumberFormat="1" applyFont="1" applyFill="1" applyBorder="1" applyAlignment="1">
      <alignment horizontal="center"/>
    </xf>
    <xf numFmtId="165" fontId="59" fillId="78" borderId="21" xfId="2978" applyNumberFormat="1" applyFont="1" applyFill="1" applyBorder="1" applyAlignment="1">
      <alignment horizontal="center"/>
    </xf>
    <xf numFmtId="2" fontId="20" fillId="78" borderId="0" xfId="2470" applyNumberFormat="1" applyFont="1" applyFill="1" applyAlignment="1">
      <alignment horizontal="center"/>
    </xf>
    <xf numFmtId="165" fontId="22" fillId="78" borderId="0" xfId="2978" applyNumberFormat="1" applyFont="1" applyFill="1" applyAlignment="1">
      <alignment horizontal="center"/>
    </xf>
    <xf numFmtId="9" fontId="22" fillId="78" borderId="0" xfId="2978" applyFont="1" applyFill="1" applyAlignment="1">
      <alignment horizontal="center"/>
    </xf>
    <xf numFmtId="0" fontId="61" fillId="78" borderId="0" xfId="2470" applyFont="1" applyFill="1"/>
    <xf numFmtId="164" fontId="60" fillId="78" borderId="39" xfId="2979" applyNumberFormat="1" applyFont="1" applyFill="1" applyBorder="1" applyAlignment="1">
      <alignment horizontal="center"/>
    </xf>
    <xf numFmtId="165" fontId="60" fillId="78" borderId="39" xfId="2978" applyNumberFormat="1" applyFont="1" applyFill="1" applyBorder="1" applyAlignment="1">
      <alignment horizontal="center"/>
    </xf>
    <xf numFmtId="2" fontId="20" fillId="74" borderId="0" xfId="2470" applyNumberFormat="1" applyFont="1" applyFill="1" applyAlignment="1">
      <alignment horizontal="center"/>
    </xf>
    <xf numFmtId="164" fontId="64" fillId="0" borderId="21" xfId="0" applyNumberFormat="1" applyFont="1" applyFill="1" applyBorder="1" applyAlignment="1">
      <alignment horizontal="center"/>
    </xf>
    <xf numFmtId="0" fontId="61" fillId="0" borderId="0" xfId="2470" applyFont="1"/>
    <xf numFmtId="165" fontId="22" fillId="77" borderId="0" xfId="2984" applyNumberFormat="1" applyFont="1" applyFill="1" applyAlignment="1">
      <alignment horizontal="center"/>
    </xf>
    <xf numFmtId="0" fontId="22" fillId="0" borderId="0" xfId="0" applyNumberFormat="1" applyFont="1" applyFill="1" applyAlignment="1">
      <alignment horizontal="center"/>
    </xf>
    <xf numFmtId="0" fontId="22" fillId="64" borderId="46" xfId="2982" applyNumberFormat="1" applyFont="1" applyFill="1" applyBorder="1" applyAlignment="1">
      <alignment horizontal="center" vertical="center" wrapText="1"/>
    </xf>
    <xf numFmtId="0" fontId="22" fillId="64" borderId="20" xfId="2982" applyNumberFormat="1" applyFont="1" applyFill="1" applyBorder="1" applyAlignment="1">
      <alignment horizontal="center" vertical="center" wrapText="1"/>
    </xf>
    <xf numFmtId="0" fontId="22" fillId="64" borderId="32" xfId="2979" applyNumberFormat="1" applyFont="1" applyFill="1" applyBorder="1" applyAlignment="1">
      <alignment horizontal="center" vertical="center" wrapText="1"/>
    </xf>
    <xf numFmtId="164" fontId="22" fillId="64" borderId="18" xfId="2979" applyNumberFormat="1" applyFont="1" applyFill="1" applyBorder="1" applyAlignment="1">
      <alignment horizontal="center" vertical="center"/>
    </xf>
    <xf numFmtId="166" fontId="22" fillId="64" borderId="18" xfId="2979" applyNumberFormat="1" applyFont="1" applyFill="1" applyBorder="1" applyAlignment="1">
      <alignment horizontal="center" vertical="center"/>
    </xf>
    <xf numFmtId="166" fontId="22" fillId="64" borderId="17" xfId="2979" applyNumberFormat="1" applyFont="1" applyFill="1" applyBorder="1" applyAlignment="1">
      <alignment horizontal="center" vertical="center"/>
    </xf>
    <xf numFmtId="3" fontId="63" fillId="64" borderId="15" xfId="2982" applyNumberFormat="1" applyFont="1" applyFill="1" applyBorder="1" applyAlignment="1">
      <alignment horizontal="center" vertical="center"/>
    </xf>
    <xf numFmtId="43" fontId="20" fillId="64" borderId="14" xfId="2979" applyNumberFormat="1" applyFont="1" applyFill="1" applyBorder="1" applyAlignment="1">
      <alignment vertical="center"/>
    </xf>
    <xf numFmtId="164" fontId="65" fillId="64" borderId="19" xfId="2979" applyNumberFormat="1" applyFont="1" applyFill="1" applyBorder="1" applyAlignment="1">
      <alignment horizontal="center"/>
    </xf>
    <xf numFmtId="166" fontId="20" fillId="64" borderId="14" xfId="2979" applyNumberFormat="1" applyFont="1" applyFill="1" applyBorder="1" applyAlignment="1">
      <alignment vertical="center"/>
    </xf>
    <xf numFmtId="164" fontId="65" fillId="64" borderId="15" xfId="2979" applyNumberFormat="1" applyFont="1" applyFill="1" applyBorder="1" applyAlignment="1">
      <alignment horizontal="center"/>
    </xf>
    <xf numFmtId="164" fontId="65" fillId="64" borderId="46" xfId="2979" applyNumberFormat="1" applyFont="1" applyFill="1" applyBorder="1" applyAlignment="1">
      <alignment horizontal="center"/>
    </xf>
    <xf numFmtId="164" fontId="72" fillId="79" borderId="48" xfId="2249" applyNumberFormat="1" applyFont="1" applyFill="1" applyBorder="1" applyAlignment="1">
      <alignment horizontal="center" vertical="center"/>
    </xf>
    <xf numFmtId="164" fontId="22" fillId="79" borderId="0" xfId="0" applyNumberFormat="1" applyFont="1" applyFill="1"/>
    <xf numFmtId="43" fontId="22" fillId="0" borderId="0" xfId="2470" applyNumberFormat="1" applyFont="1"/>
    <xf numFmtId="165" fontId="22" fillId="0" borderId="0" xfId="2470" applyNumberFormat="1" applyFont="1"/>
    <xf numFmtId="166" fontId="22" fillId="0" borderId="15" xfId="2982" applyNumberFormat="1" applyBorder="1" applyAlignment="1">
      <alignment vertical="center"/>
    </xf>
    <xf numFmtId="43" fontId="20" fillId="59" borderId="13" xfId="2979" applyFont="1" applyFill="1" applyBorder="1" applyAlignment="1">
      <alignment vertical="center"/>
    </xf>
    <xf numFmtId="43" fontId="20" fillId="34" borderId="14" xfId="2979" applyFont="1" applyFill="1" applyBorder="1" applyAlignment="1">
      <alignment vertical="center"/>
    </xf>
    <xf numFmtId="166" fontId="22" fillId="67" borderId="0" xfId="0" applyNumberFormat="1" applyFont="1" applyFill="1"/>
    <xf numFmtId="165" fontId="22" fillId="0" borderId="0" xfId="2978" applyNumberFormat="1" applyFont="1"/>
    <xf numFmtId="165" fontId="22" fillId="0" borderId="0" xfId="2978" applyNumberFormat="1" applyFont="1" applyAlignment="1">
      <alignment horizontal="center"/>
    </xf>
    <xf numFmtId="43" fontId="0" fillId="0" borderId="0" xfId="0" applyNumberFormat="1"/>
    <xf numFmtId="10" fontId="0" fillId="0" borderId="0" xfId="2984" applyNumberFormat="1" applyFont="1"/>
    <xf numFmtId="43" fontId="22" fillId="0" borderId="0" xfId="1" applyFont="1" applyFill="1" applyAlignment="1">
      <alignment horizontal="center"/>
    </xf>
    <xf numFmtId="164" fontId="22" fillId="0" borderId="15" xfId="2982" applyNumberFormat="1" applyBorder="1" applyAlignment="1">
      <alignment vertical="center"/>
    </xf>
    <xf numFmtId="43" fontId="0" fillId="0" borderId="0" xfId="0" applyNumberFormat="1" applyAlignment="1">
      <alignment horizontal="center"/>
    </xf>
    <xf numFmtId="164" fontId="22" fillId="0" borderId="0" xfId="1" applyNumberFormat="1" applyFont="1" applyFill="1" applyAlignment="1">
      <alignment horizontal="center"/>
    </xf>
    <xf numFmtId="9" fontId="22" fillId="0" borderId="0" xfId="2984" applyNumberFormat="1" applyFont="1"/>
    <xf numFmtId="43" fontId="60" fillId="0" borderId="0" xfId="1" applyFont="1" applyFill="1" applyBorder="1" applyAlignment="1">
      <alignment horizontal="center"/>
    </xf>
    <xf numFmtId="0" fontId="22" fillId="64" borderId="18" xfId="2979" applyNumberFormat="1" applyFont="1" applyFill="1" applyBorder="1" applyAlignment="1">
      <alignment horizontal="center" vertical="center"/>
    </xf>
    <xf numFmtId="0" fontId="25" fillId="0" borderId="11" xfId="2470" applyFont="1" applyFill="1" applyBorder="1" applyAlignment="1">
      <alignment horizontal="left" vertical="center" wrapText="1"/>
    </xf>
    <xf numFmtId="0" fontId="25" fillId="0" borderId="19" xfId="2470" applyFont="1" applyFill="1" applyBorder="1" applyAlignment="1">
      <alignment horizontal="left" vertical="center" wrapText="1"/>
    </xf>
    <xf numFmtId="0" fontId="44" fillId="0" borderId="0" xfId="2470" applyFont="1" applyBorder="1" applyAlignment="1">
      <alignment horizontal="left"/>
    </xf>
    <xf numFmtId="0" fontId="60" fillId="74" borderId="0" xfId="2470" applyFont="1" applyFill="1" applyAlignment="1">
      <alignment horizontal="right"/>
    </xf>
    <xf numFmtId="0" fontId="59" fillId="74" borderId="36" xfId="2470" applyFont="1" applyFill="1" applyBorder="1" applyAlignment="1">
      <alignment horizontal="center"/>
    </xf>
    <xf numFmtId="0" fontId="59" fillId="74" borderId="37" xfId="2470" applyFont="1" applyFill="1" applyBorder="1" applyAlignment="1">
      <alignment horizontal="center"/>
    </xf>
    <xf numFmtId="0" fontId="59" fillId="74" borderId="38" xfId="2470" applyFont="1" applyFill="1" applyBorder="1" applyAlignment="1">
      <alignment horizontal="center"/>
    </xf>
    <xf numFmtId="0" fontId="59" fillId="62" borderId="36" xfId="2470" applyFont="1" applyFill="1" applyBorder="1" applyAlignment="1">
      <alignment horizontal="center"/>
    </xf>
    <xf numFmtId="0" fontId="59" fillId="62" borderId="37" xfId="2470" applyFont="1" applyFill="1" applyBorder="1" applyAlignment="1">
      <alignment horizontal="center"/>
    </xf>
    <xf numFmtId="0" fontId="59" fillId="62" borderId="38" xfId="2470" applyFont="1" applyFill="1" applyBorder="1" applyAlignment="1">
      <alignment horizontal="center"/>
    </xf>
    <xf numFmtId="0" fontId="60" fillId="62" borderId="0" xfId="2470" applyFont="1" applyFill="1" applyAlignment="1">
      <alignment horizontal="right"/>
    </xf>
    <xf numFmtId="0" fontId="59" fillId="64" borderId="36" xfId="0" applyFont="1" applyFill="1" applyBorder="1" applyAlignment="1">
      <alignment horizontal="center"/>
    </xf>
    <xf numFmtId="0" fontId="59" fillId="64" borderId="37" xfId="0" applyFont="1" applyFill="1" applyBorder="1" applyAlignment="1">
      <alignment horizontal="center"/>
    </xf>
    <xf numFmtId="0" fontId="59" fillId="64" borderId="38" xfId="0" applyFont="1" applyFill="1" applyBorder="1" applyAlignment="1">
      <alignment horizontal="center"/>
    </xf>
    <xf numFmtId="0" fontId="60" fillId="64" borderId="0" xfId="0" applyFont="1" applyFill="1" applyAlignment="1">
      <alignment horizontal="right"/>
    </xf>
    <xf numFmtId="0" fontId="59" fillId="62" borderId="36" xfId="0" applyFont="1" applyFill="1" applyBorder="1" applyAlignment="1">
      <alignment horizontal="center"/>
    </xf>
    <xf numFmtId="0" fontId="59" fillId="62" borderId="37" xfId="0" applyFont="1" applyFill="1" applyBorder="1" applyAlignment="1">
      <alignment horizontal="center"/>
    </xf>
    <xf numFmtId="0" fontId="59" fillId="62" borderId="38" xfId="0" applyFont="1" applyFill="1" applyBorder="1" applyAlignment="1">
      <alignment horizontal="center"/>
    </xf>
    <xf numFmtId="0" fontId="60" fillId="62" borderId="0" xfId="0" applyFont="1" applyFill="1" applyAlignment="1">
      <alignment horizontal="right"/>
    </xf>
    <xf numFmtId="0" fontId="59" fillId="63" borderId="36" xfId="2470" applyFont="1" applyFill="1" applyBorder="1" applyAlignment="1">
      <alignment horizontal="center"/>
    </xf>
    <xf numFmtId="0" fontId="59" fillId="63" borderId="37" xfId="2470" applyFont="1" applyFill="1" applyBorder="1" applyAlignment="1">
      <alignment horizontal="center"/>
    </xf>
    <xf numFmtId="0" fontId="59" fillId="63" borderId="38" xfId="2470" applyFont="1" applyFill="1" applyBorder="1" applyAlignment="1">
      <alignment horizontal="center"/>
    </xf>
    <xf numFmtId="0" fontId="60" fillId="63" borderId="0" xfId="2470" applyFont="1" applyFill="1" applyAlignment="1">
      <alignment horizontal="right"/>
    </xf>
    <xf numFmtId="0" fontId="60" fillId="0" borderId="0" xfId="2470" applyFont="1" applyAlignment="1">
      <alignment horizontal="right"/>
    </xf>
    <xf numFmtId="0" fontId="20" fillId="0" borderId="0" xfId="2470" applyFont="1" applyAlignment="1">
      <alignment horizontal="center"/>
    </xf>
    <xf numFmtId="0" fontId="59" fillId="0" borderId="36" xfId="2470" applyFont="1" applyBorder="1" applyAlignment="1">
      <alignment horizontal="center"/>
    </xf>
    <xf numFmtId="0" fontId="59" fillId="0" borderId="37" xfId="2470" applyFont="1" applyBorder="1" applyAlignment="1">
      <alignment horizontal="center"/>
    </xf>
    <xf numFmtId="0" fontId="59" fillId="0" borderId="38" xfId="2470" applyFont="1" applyBorder="1" applyAlignment="1">
      <alignment horizontal="center"/>
    </xf>
    <xf numFmtId="0" fontId="25" fillId="0" borderId="11" xfId="2470" applyFont="1" applyFill="1" applyBorder="1" applyAlignment="1">
      <alignment horizontal="left"/>
    </xf>
    <xf numFmtId="0" fontId="25" fillId="0" borderId="19" xfId="2470" applyFont="1" applyFill="1" applyBorder="1" applyAlignment="1">
      <alignment horizontal="left"/>
    </xf>
    <xf numFmtId="0" fontId="58" fillId="33" borderId="14" xfId="2470" applyFont="1" applyFill="1" applyBorder="1" applyAlignment="1">
      <alignment horizontal="center" wrapText="1"/>
    </xf>
    <xf numFmtId="0" fontId="58" fillId="33" borderId="10" xfId="2470" applyFont="1" applyFill="1" applyBorder="1" applyAlignment="1">
      <alignment horizontal="center" wrapText="1"/>
    </xf>
    <xf numFmtId="0" fontId="58" fillId="33" borderId="15" xfId="2470" applyFont="1" applyFill="1" applyBorder="1" applyAlignment="1">
      <alignment horizontal="center" wrapText="1"/>
    </xf>
    <xf numFmtId="0" fontId="58" fillId="33" borderId="18" xfId="2470" applyFont="1" applyFill="1" applyBorder="1" applyAlignment="1">
      <alignment horizontal="center" wrapText="1"/>
    </xf>
    <xf numFmtId="2" fontId="20" fillId="33" borderId="20" xfId="2470" applyNumberFormat="1" applyFont="1" applyFill="1" applyBorder="1" applyAlignment="1" applyProtection="1">
      <alignment horizontal="center" vertical="center" wrapText="1"/>
    </xf>
    <xf numFmtId="2" fontId="20" fillId="33" borderId="33" xfId="2470" applyNumberFormat="1" applyFont="1" applyFill="1" applyBorder="1" applyAlignment="1" applyProtection="1">
      <alignment horizontal="center" vertical="center" wrapText="1"/>
    </xf>
    <xf numFmtId="2" fontId="20" fillId="33" borderId="30" xfId="2470" applyNumberFormat="1" applyFont="1" applyFill="1" applyBorder="1" applyAlignment="1" applyProtection="1">
      <alignment horizontal="center" vertical="center" wrapText="1"/>
    </xf>
    <xf numFmtId="2" fontId="20" fillId="33" borderId="31" xfId="2470" applyNumberFormat="1" applyFont="1" applyFill="1" applyBorder="1" applyAlignment="1" applyProtection="1">
      <alignment horizontal="center" vertical="center" wrapText="1"/>
    </xf>
    <xf numFmtId="2" fontId="20" fillId="33" borderId="32" xfId="2470" applyNumberFormat="1" applyFont="1" applyFill="1" applyBorder="1" applyAlignment="1" applyProtection="1">
      <alignment horizontal="center" vertical="center" wrapText="1"/>
    </xf>
    <xf numFmtId="2" fontId="20" fillId="33" borderId="34" xfId="2470" applyNumberFormat="1" applyFont="1" applyFill="1" applyBorder="1" applyAlignment="1" applyProtection="1">
      <alignment horizontal="center" vertical="center" wrapText="1"/>
    </xf>
    <xf numFmtId="0" fontId="59" fillId="68" borderId="36" xfId="2470" applyFont="1" applyFill="1" applyBorder="1" applyAlignment="1">
      <alignment horizontal="center"/>
    </xf>
    <xf numFmtId="0" fontId="59" fillId="68" borderId="37" xfId="2470" applyFont="1" applyFill="1" applyBorder="1" applyAlignment="1">
      <alignment horizontal="center"/>
    </xf>
    <xf numFmtId="0" fontId="59" fillId="68" borderId="38" xfId="2470" applyFont="1" applyFill="1" applyBorder="1" applyAlignment="1">
      <alignment horizontal="center"/>
    </xf>
    <xf numFmtId="0" fontId="60" fillId="68" borderId="0" xfId="2470" applyFont="1" applyFill="1" applyAlignment="1">
      <alignment horizontal="right"/>
    </xf>
    <xf numFmtId="0" fontId="59" fillId="78" borderId="36" xfId="2470" applyFont="1" applyFill="1" applyBorder="1" applyAlignment="1">
      <alignment horizontal="center"/>
    </xf>
    <xf numFmtId="0" fontId="59" fillId="78" borderId="37" xfId="2470" applyFont="1" applyFill="1" applyBorder="1" applyAlignment="1">
      <alignment horizontal="center"/>
    </xf>
    <xf numFmtId="0" fontId="59" fillId="78" borderId="38" xfId="2470" applyFont="1" applyFill="1" applyBorder="1" applyAlignment="1">
      <alignment horizontal="center"/>
    </xf>
    <xf numFmtId="0" fontId="60" fillId="78" borderId="0" xfId="2470" applyFont="1" applyFill="1" applyAlignment="1">
      <alignment horizontal="right"/>
    </xf>
    <xf numFmtId="0" fontId="60" fillId="77" borderId="0" xfId="2470" applyFont="1" applyFill="1" applyAlignment="1">
      <alignment horizontal="right"/>
    </xf>
    <xf numFmtId="0" fontId="59" fillId="77" borderId="36" xfId="2470" applyFont="1" applyFill="1" applyBorder="1" applyAlignment="1">
      <alignment horizontal="center"/>
    </xf>
    <xf numFmtId="0" fontId="59" fillId="77" borderId="37" xfId="2470" applyFont="1" applyFill="1" applyBorder="1" applyAlignment="1">
      <alignment horizontal="center"/>
    </xf>
    <xf numFmtId="0" fontId="59" fillId="77" borderId="38" xfId="2470" applyFont="1" applyFill="1" applyBorder="1" applyAlignment="1">
      <alignment horizontal="center"/>
    </xf>
    <xf numFmtId="0" fontId="58" fillId="33" borderId="41" xfId="2470" applyFont="1" applyFill="1" applyBorder="1" applyAlignment="1">
      <alignment horizontal="center" wrapText="1"/>
    </xf>
    <xf numFmtId="0" fontId="58" fillId="33" borderId="42" xfId="2470" applyFont="1" applyFill="1" applyBorder="1" applyAlignment="1">
      <alignment horizontal="center"/>
    </xf>
    <xf numFmtId="0" fontId="58" fillId="33" borderId="42" xfId="2470" applyFont="1" applyFill="1" applyBorder="1" applyAlignment="1">
      <alignment horizontal="center" wrapText="1"/>
    </xf>
    <xf numFmtId="0" fontId="58" fillId="33" borderId="14" xfId="0" applyFont="1" applyFill="1" applyBorder="1" applyAlignment="1">
      <alignment horizontal="center" wrapText="1"/>
    </xf>
    <xf numFmtId="0" fontId="0" fillId="0" borderId="10" xfId="0" applyBorder="1" applyAlignment="1">
      <alignment horizontal="center"/>
    </xf>
    <xf numFmtId="0" fontId="58" fillId="33" borderId="0" xfId="2470" applyFont="1" applyFill="1" applyBorder="1" applyAlignment="1">
      <alignment horizontal="center"/>
    </xf>
    <xf numFmtId="0" fontId="25" fillId="0" borderId="0" xfId="0" applyFont="1" applyFill="1" applyBorder="1" applyAlignment="1">
      <alignment horizontal="left"/>
    </xf>
    <xf numFmtId="0" fontId="25" fillId="0" borderId="30" xfId="0" applyFont="1" applyFill="1" applyBorder="1" applyAlignment="1">
      <alignment horizontal="left"/>
    </xf>
    <xf numFmtId="0" fontId="60" fillId="68" borderId="0" xfId="0" applyFont="1" applyFill="1" applyAlignment="1">
      <alignment horizontal="right"/>
    </xf>
    <xf numFmtId="0" fontId="20" fillId="68" borderId="0" xfId="0" applyFont="1" applyFill="1" applyAlignment="1">
      <alignment horizontal="center"/>
    </xf>
    <xf numFmtId="0" fontId="60" fillId="74" borderId="0" xfId="0" applyFont="1" applyFill="1" applyAlignment="1">
      <alignment horizontal="right"/>
    </xf>
    <xf numFmtId="0" fontId="20" fillId="74" borderId="0" xfId="0" applyFont="1" applyFill="1" applyAlignment="1">
      <alignment horizontal="center"/>
    </xf>
    <xf numFmtId="0" fontId="59" fillId="74" borderId="36" xfId="0" applyFont="1" applyFill="1" applyBorder="1" applyAlignment="1">
      <alignment horizontal="center"/>
    </xf>
    <xf numFmtId="0" fontId="59" fillId="74" borderId="37" xfId="0" applyFont="1" applyFill="1" applyBorder="1" applyAlignment="1">
      <alignment horizontal="center"/>
    </xf>
    <xf numFmtId="0" fontId="59" fillId="74" borderId="38" xfId="0" applyFont="1" applyFill="1" applyBorder="1" applyAlignment="1">
      <alignment horizontal="center"/>
    </xf>
    <xf numFmtId="0" fontId="58" fillId="33" borderId="41" xfId="0" applyFont="1" applyFill="1" applyBorder="1" applyAlignment="1">
      <alignment horizontal="center" wrapText="1"/>
    </xf>
    <xf numFmtId="0" fontId="58" fillId="33" borderId="42" xfId="0" applyFont="1" applyFill="1" applyBorder="1" applyAlignment="1">
      <alignment horizontal="center" wrapText="1"/>
    </xf>
    <xf numFmtId="0" fontId="59" fillId="77" borderId="36" xfId="0" applyFont="1" applyFill="1" applyBorder="1" applyAlignment="1">
      <alignment horizontal="center"/>
    </xf>
    <xf numFmtId="0" fontId="59" fillId="77" borderId="37" xfId="0" applyFont="1" applyFill="1" applyBorder="1" applyAlignment="1">
      <alignment horizontal="center"/>
    </xf>
    <xf numFmtId="0" fontId="59" fillId="77" borderId="38" xfId="0" applyFont="1" applyFill="1" applyBorder="1" applyAlignment="1">
      <alignment horizontal="center"/>
    </xf>
    <xf numFmtId="0" fontId="60" fillId="77" borderId="0" xfId="0" applyFont="1" applyFill="1" applyAlignment="1">
      <alignment horizontal="right"/>
    </xf>
    <xf numFmtId="0" fontId="20" fillId="77" borderId="0" xfId="0" applyFont="1" applyFill="1" applyAlignment="1">
      <alignment horizontal="center"/>
    </xf>
    <xf numFmtId="0" fontId="20" fillId="33" borderId="44" xfId="0" applyFont="1" applyFill="1" applyBorder="1" applyAlignment="1">
      <alignment horizontal="center" vertical="center" wrapText="1"/>
    </xf>
    <xf numFmtId="0" fontId="20" fillId="33" borderId="45" xfId="0" applyFont="1" applyFill="1" applyBorder="1" applyAlignment="1">
      <alignment horizontal="center" vertical="center" wrapText="1"/>
    </xf>
    <xf numFmtId="0" fontId="60" fillId="0" borderId="0" xfId="0" applyFont="1" applyAlignment="1">
      <alignment horizontal="right"/>
    </xf>
    <xf numFmtId="0" fontId="20" fillId="0" borderId="0" xfId="0" applyFont="1" applyAlignment="1">
      <alignment horizontal="center"/>
    </xf>
    <xf numFmtId="0" fontId="59" fillId="0" borderId="36" xfId="0" applyFont="1" applyBorder="1" applyAlignment="1">
      <alignment horizontal="center"/>
    </xf>
    <xf numFmtId="0" fontId="59" fillId="0" borderId="37" xfId="0" applyFont="1" applyBorder="1" applyAlignment="1">
      <alignment horizontal="center"/>
    </xf>
    <xf numFmtId="0" fontId="59" fillId="0" borderId="38" xfId="0" applyFont="1" applyBorder="1" applyAlignment="1">
      <alignment horizontal="center"/>
    </xf>
    <xf numFmtId="0" fontId="0" fillId="0" borderId="42" xfId="0" applyBorder="1" applyAlignment="1">
      <alignment horizontal="center"/>
    </xf>
    <xf numFmtId="0" fontId="20" fillId="62" borderId="0" xfId="0" applyFont="1" applyFill="1" applyAlignment="1">
      <alignment horizontal="center"/>
    </xf>
    <xf numFmtId="0" fontId="59" fillId="68" borderId="36" xfId="0" applyFont="1" applyFill="1" applyBorder="1" applyAlignment="1">
      <alignment horizontal="center"/>
    </xf>
    <xf numFmtId="0" fontId="59" fillId="68" borderId="37" xfId="0" applyFont="1" applyFill="1" applyBorder="1" applyAlignment="1">
      <alignment horizontal="center"/>
    </xf>
    <xf numFmtId="0" fontId="59" fillId="68" borderId="38" xfId="0" applyFont="1" applyFill="1" applyBorder="1" applyAlignment="1">
      <alignment horizontal="center"/>
    </xf>
    <xf numFmtId="3" fontId="20" fillId="33" borderId="53" xfId="0" quotePrefix="1" applyNumberFormat="1" applyFont="1" applyFill="1" applyBorder="1" applyAlignment="1">
      <alignment horizontal="center" vertical="center"/>
    </xf>
    <xf numFmtId="3" fontId="20" fillId="33" borderId="54" xfId="0" quotePrefix="1" applyNumberFormat="1" applyFont="1" applyFill="1" applyBorder="1" applyAlignment="1">
      <alignment horizontal="center" vertical="center"/>
    </xf>
    <xf numFmtId="3" fontId="20" fillId="33" borderId="55" xfId="0" quotePrefix="1" applyNumberFormat="1" applyFont="1" applyFill="1" applyBorder="1" applyAlignment="1">
      <alignment horizontal="center" vertical="center"/>
    </xf>
    <xf numFmtId="3" fontId="20" fillId="33" borderId="0" xfId="0" quotePrefix="1" applyNumberFormat="1" applyFont="1" applyFill="1" applyBorder="1" applyAlignment="1">
      <alignment horizontal="center" vertical="center"/>
    </xf>
    <xf numFmtId="0" fontId="22" fillId="0" borderId="14" xfId="0" applyFont="1" applyBorder="1" applyAlignment="1">
      <alignment horizontal="center"/>
    </xf>
    <xf numFmtId="0" fontId="22" fillId="0" borderId="10" xfId="0" applyFont="1" applyBorder="1" applyAlignment="1">
      <alignment horizontal="center"/>
    </xf>
    <xf numFmtId="0" fontId="22" fillId="0" borderId="15" xfId="0" applyFont="1" applyBorder="1" applyAlignment="1">
      <alignment horizontal="center"/>
    </xf>
    <xf numFmtId="0" fontId="20" fillId="65" borderId="56" xfId="0" applyFont="1" applyFill="1" applyBorder="1" applyAlignment="1">
      <alignment horizontal="center" vertical="center"/>
    </xf>
    <xf numFmtId="0" fontId="20" fillId="65" borderId="57" xfId="0" applyFont="1" applyFill="1" applyBorder="1" applyAlignment="1">
      <alignment horizontal="center" vertical="center"/>
    </xf>
    <xf numFmtId="0" fontId="20" fillId="65" borderId="58" xfId="0" applyFont="1" applyFill="1" applyBorder="1" applyAlignment="1">
      <alignment horizontal="center" vertical="center"/>
    </xf>
    <xf numFmtId="0" fontId="20" fillId="65" borderId="59" xfId="0" applyFont="1" applyFill="1" applyBorder="1" applyAlignment="1">
      <alignment horizontal="center" vertical="center"/>
    </xf>
    <xf numFmtId="0" fontId="20" fillId="65" borderId="60" xfId="0" applyFont="1" applyFill="1" applyBorder="1" applyAlignment="1">
      <alignment horizontal="center" vertical="center"/>
    </xf>
    <xf numFmtId="0" fontId="20" fillId="65" borderId="61" xfId="0" applyFont="1" applyFill="1" applyBorder="1" applyAlignment="1">
      <alignment horizontal="center" vertical="center"/>
    </xf>
    <xf numFmtId="0" fontId="0" fillId="0" borderId="17" xfId="0" applyBorder="1" applyAlignment="1">
      <alignment horizontal="center"/>
    </xf>
    <xf numFmtId="0" fontId="0" fillId="0" borderId="11" xfId="0" applyBorder="1" applyAlignment="1">
      <alignment horizontal="center"/>
    </xf>
    <xf numFmtId="0" fontId="66" fillId="0" borderId="0" xfId="0" applyFont="1" applyAlignment="1">
      <alignment horizontal="left"/>
    </xf>
    <xf numFmtId="0" fontId="20" fillId="59" borderId="18" xfId="2982" applyFont="1" applyFill="1" applyBorder="1" applyAlignment="1">
      <alignment horizontal="center" vertical="center"/>
    </xf>
    <xf numFmtId="0" fontId="20" fillId="59" borderId="17" xfId="2982" applyFont="1" applyFill="1" applyBorder="1" applyAlignment="1">
      <alignment horizontal="center" vertical="center"/>
    </xf>
    <xf numFmtId="0" fontId="20" fillId="34" borderId="0" xfId="2982" applyFont="1" applyFill="1" applyAlignment="1">
      <alignment horizontal="center" vertical="center"/>
    </xf>
    <xf numFmtId="0" fontId="20" fillId="33" borderId="0" xfId="0" applyFont="1" applyFill="1" applyBorder="1" applyAlignment="1">
      <alignment horizontal="center"/>
    </xf>
    <xf numFmtId="166" fontId="20" fillId="33" borderId="0" xfId="0" applyNumberFormat="1" applyFont="1" applyFill="1" applyAlignment="1">
      <alignment horizontal="center"/>
    </xf>
    <xf numFmtId="166" fontId="22" fillId="0" borderId="10" xfId="2982" applyNumberFormat="1" applyBorder="1" applyAlignment="1">
      <alignment horizontal="center" vertical="center"/>
    </xf>
    <xf numFmtId="0" fontId="20" fillId="34" borderId="11" xfId="2982" applyFont="1" applyFill="1" applyBorder="1" applyAlignment="1">
      <alignment horizontal="center" vertical="center"/>
    </xf>
    <xf numFmtId="0" fontId="20" fillId="64" borderId="11" xfId="2982" applyFont="1" applyFill="1" applyBorder="1" applyAlignment="1">
      <alignment horizontal="center" vertical="center"/>
    </xf>
    <xf numFmtId="0" fontId="20" fillId="59" borderId="11" xfId="2982" applyFont="1" applyFill="1" applyBorder="1" applyAlignment="1">
      <alignment horizontal="center" vertical="center"/>
    </xf>
    <xf numFmtId="0" fontId="20" fillId="60" borderId="17" xfId="2470" applyFont="1" applyFill="1" applyBorder="1" applyAlignment="1">
      <alignment horizontal="center" vertical="center" wrapText="1"/>
    </xf>
    <xf numFmtId="0" fontId="20" fillId="60" borderId="11" xfId="2470" applyFont="1" applyFill="1" applyBorder="1" applyAlignment="1">
      <alignment horizontal="center" vertical="center" wrapText="1"/>
    </xf>
    <xf numFmtId="0" fontId="82" fillId="0" borderId="0" xfId="0" applyFont="1" applyAlignment="1">
      <alignment horizontal="center" wrapText="1"/>
    </xf>
    <xf numFmtId="0" fontId="25" fillId="0" borderId="0" xfId="0" applyFont="1" applyFill="1" applyBorder="1" applyAlignment="1">
      <alignment horizontal="left" wrapText="1"/>
    </xf>
    <xf numFmtId="0" fontId="20" fillId="33" borderId="30" xfId="0" applyFont="1" applyFill="1" applyBorder="1" applyAlignment="1">
      <alignment horizontal="center"/>
    </xf>
    <xf numFmtId="0" fontId="20" fillId="33" borderId="33" xfId="0" applyFont="1" applyFill="1" applyBorder="1" applyAlignment="1">
      <alignment horizontal="center"/>
    </xf>
  </cellXfs>
  <cellStyles count="2986">
    <cellStyle name="20% - Accent1 10" xfId="2" xr:uid="{00000000-0005-0000-0000-000000000000}"/>
    <cellStyle name="20% - Accent1 10 2" xfId="3" xr:uid="{00000000-0005-0000-0000-000001000000}"/>
    <cellStyle name="20% - Accent1 10 2 2" xfId="4" xr:uid="{00000000-0005-0000-0000-000002000000}"/>
    <cellStyle name="20% - Accent1 10 2 2 2" xfId="5" xr:uid="{00000000-0005-0000-0000-000003000000}"/>
    <cellStyle name="20% - Accent1 10 2 3" xfId="6" xr:uid="{00000000-0005-0000-0000-000004000000}"/>
    <cellStyle name="20% - Accent1 10 2 4" xfId="7" xr:uid="{00000000-0005-0000-0000-000005000000}"/>
    <cellStyle name="20% - Accent1 10 3" xfId="8" xr:uid="{00000000-0005-0000-0000-000006000000}"/>
    <cellStyle name="20% - Accent1 10 3 2" xfId="9" xr:uid="{00000000-0005-0000-0000-000007000000}"/>
    <cellStyle name="20% - Accent1 10 4" xfId="10" xr:uid="{00000000-0005-0000-0000-000008000000}"/>
    <cellStyle name="20% - Accent1 10 5" xfId="11" xr:uid="{00000000-0005-0000-0000-000009000000}"/>
    <cellStyle name="20% - Accent1 11" xfId="12" xr:uid="{00000000-0005-0000-0000-00000A000000}"/>
    <cellStyle name="20% - Accent1 11 2" xfId="13" xr:uid="{00000000-0005-0000-0000-00000B000000}"/>
    <cellStyle name="20% - Accent1 11 2 2" xfId="14" xr:uid="{00000000-0005-0000-0000-00000C000000}"/>
    <cellStyle name="20% - Accent1 11 2 2 2" xfId="15" xr:uid="{00000000-0005-0000-0000-00000D000000}"/>
    <cellStyle name="20% - Accent1 11 2 3" xfId="16" xr:uid="{00000000-0005-0000-0000-00000E000000}"/>
    <cellStyle name="20% - Accent1 11 2 4" xfId="17" xr:uid="{00000000-0005-0000-0000-00000F000000}"/>
    <cellStyle name="20% - Accent1 11 3" xfId="18" xr:uid="{00000000-0005-0000-0000-000010000000}"/>
    <cellStyle name="20% - Accent1 11 3 2" xfId="19" xr:uid="{00000000-0005-0000-0000-000011000000}"/>
    <cellStyle name="20% - Accent1 11 4" xfId="20" xr:uid="{00000000-0005-0000-0000-000012000000}"/>
    <cellStyle name="20% - Accent1 11 5" xfId="21" xr:uid="{00000000-0005-0000-0000-000013000000}"/>
    <cellStyle name="20% - Accent1 12" xfId="22" xr:uid="{00000000-0005-0000-0000-000014000000}"/>
    <cellStyle name="20% - Accent1 12 2" xfId="23" xr:uid="{00000000-0005-0000-0000-000015000000}"/>
    <cellStyle name="20% - Accent1 12 2 2" xfId="24" xr:uid="{00000000-0005-0000-0000-000016000000}"/>
    <cellStyle name="20% - Accent1 12 3" xfId="25" xr:uid="{00000000-0005-0000-0000-000017000000}"/>
    <cellStyle name="20% - Accent1 12 4" xfId="26" xr:uid="{00000000-0005-0000-0000-000018000000}"/>
    <cellStyle name="20% - Accent1 13" xfId="27" xr:uid="{00000000-0005-0000-0000-000019000000}"/>
    <cellStyle name="20% - Accent1 13 2" xfId="28" xr:uid="{00000000-0005-0000-0000-00001A000000}"/>
    <cellStyle name="20% - Accent1 14" xfId="29" xr:uid="{00000000-0005-0000-0000-00001B000000}"/>
    <cellStyle name="20% - Accent1 14 2" xfId="30" xr:uid="{00000000-0005-0000-0000-00001C000000}"/>
    <cellStyle name="20% - Accent1 15" xfId="31" xr:uid="{00000000-0005-0000-0000-00001D000000}"/>
    <cellStyle name="20% - Accent1 16" xfId="32" xr:uid="{00000000-0005-0000-0000-00001E000000}"/>
    <cellStyle name="20% - Accent1 2" xfId="33" xr:uid="{00000000-0005-0000-0000-00001F000000}"/>
    <cellStyle name="20% - Accent1 2 2" xfId="34" xr:uid="{00000000-0005-0000-0000-000020000000}"/>
    <cellStyle name="20% - Accent1 2 2 2" xfId="35" xr:uid="{00000000-0005-0000-0000-000021000000}"/>
    <cellStyle name="20% - Accent1 2 2 2 2" xfId="36" xr:uid="{00000000-0005-0000-0000-000022000000}"/>
    <cellStyle name="20% - Accent1 2 2 2 2 2" xfId="37" xr:uid="{00000000-0005-0000-0000-000023000000}"/>
    <cellStyle name="20% - Accent1 2 2 2 2 2 2" xfId="38" xr:uid="{00000000-0005-0000-0000-000024000000}"/>
    <cellStyle name="20% - Accent1 2 2 2 2 3" xfId="39" xr:uid="{00000000-0005-0000-0000-000025000000}"/>
    <cellStyle name="20% - Accent1 2 2 2 2 4" xfId="40" xr:uid="{00000000-0005-0000-0000-000026000000}"/>
    <cellStyle name="20% - Accent1 2 2 2 3" xfId="41" xr:uid="{00000000-0005-0000-0000-000027000000}"/>
    <cellStyle name="20% - Accent1 2 2 2 3 2" xfId="42" xr:uid="{00000000-0005-0000-0000-000028000000}"/>
    <cellStyle name="20% - Accent1 2 2 2 4" xfId="43" xr:uid="{00000000-0005-0000-0000-000029000000}"/>
    <cellStyle name="20% - Accent1 2 2 2 5" xfId="44" xr:uid="{00000000-0005-0000-0000-00002A000000}"/>
    <cellStyle name="20% - Accent1 2 2 3" xfId="45" xr:uid="{00000000-0005-0000-0000-00002B000000}"/>
    <cellStyle name="20% - Accent1 2 2 3 2" xfId="46" xr:uid="{00000000-0005-0000-0000-00002C000000}"/>
    <cellStyle name="20% - Accent1 2 2 3 2 2" xfId="47" xr:uid="{00000000-0005-0000-0000-00002D000000}"/>
    <cellStyle name="20% - Accent1 2 2 3 3" xfId="48" xr:uid="{00000000-0005-0000-0000-00002E000000}"/>
    <cellStyle name="20% - Accent1 2 2 3 4" xfId="49" xr:uid="{00000000-0005-0000-0000-00002F000000}"/>
    <cellStyle name="20% - Accent1 2 2 4" xfId="50" xr:uid="{00000000-0005-0000-0000-000030000000}"/>
    <cellStyle name="20% - Accent1 2 2 4 2" xfId="51" xr:uid="{00000000-0005-0000-0000-000031000000}"/>
    <cellStyle name="20% - Accent1 2 2 5" xfId="52" xr:uid="{00000000-0005-0000-0000-000032000000}"/>
    <cellStyle name="20% - Accent1 2 2 5 2" xfId="53" xr:uid="{00000000-0005-0000-0000-000033000000}"/>
    <cellStyle name="20% - Accent1 2 2 6" xfId="54" xr:uid="{00000000-0005-0000-0000-000034000000}"/>
    <cellStyle name="20% - Accent1 2 2 7" xfId="55" xr:uid="{00000000-0005-0000-0000-000035000000}"/>
    <cellStyle name="20% - Accent1 2 3" xfId="56" xr:uid="{00000000-0005-0000-0000-000036000000}"/>
    <cellStyle name="20% - Accent1 2 3 2" xfId="57" xr:uid="{00000000-0005-0000-0000-000037000000}"/>
    <cellStyle name="20% - Accent1 2 3 2 2" xfId="58" xr:uid="{00000000-0005-0000-0000-000038000000}"/>
    <cellStyle name="20% - Accent1 2 3 2 2 2" xfId="59" xr:uid="{00000000-0005-0000-0000-000039000000}"/>
    <cellStyle name="20% - Accent1 2 3 2 3" xfId="60" xr:uid="{00000000-0005-0000-0000-00003A000000}"/>
    <cellStyle name="20% - Accent1 2 3 2 4" xfId="61" xr:uid="{00000000-0005-0000-0000-00003B000000}"/>
    <cellStyle name="20% - Accent1 2 3 3" xfId="62" xr:uid="{00000000-0005-0000-0000-00003C000000}"/>
    <cellStyle name="20% - Accent1 2 3 3 2" xfId="63" xr:uid="{00000000-0005-0000-0000-00003D000000}"/>
    <cellStyle name="20% - Accent1 2 3 4" xfId="64" xr:uid="{00000000-0005-0000-0000-00003E000000}"/>
    <cellStyle name="20% - Accent1 2 3 5" xfId="65" xr:uid="{00000000-0005-0000-0000-00003F000000}"/>
    <cellStyle name="20% - Accent1 2 4" xfId="66" xr:uid="{00000000-0005-0000-0000-000040000000}"/>
    <cellStyle name="20% - Accent1 2 4 2" xfId="67" xr:uid="{00000000-0005-0000-0000-000041000000}"/>
    <cellStyle name="20% - Accent1 2 4 2 2" xfId="68" xr:uid="{00000000-0005-0000-0000-000042000000}"/>
    <cellStyle name="20% - Accent1 2 4 3" xfId="69" xr:uid="{00000000-0005-0000-0000-000043000000}"/>
    <cellStyle name="20% - Accent1 2 4 4" xfId="70" xr:uid="{00000000-0005-0000-0000-000044000000}"/>
    <cellStyle name="20% - Accent1 2 5" xfId="71" xr:uid="{00000000-0005-0000-0000-000045000000}"/>
    <cellStyle name="20% - Accent1 2 5 2" xfId="72" xr:uid="{00000000-0005-0000-0000-000046000000}"/>
    <cellStyle name="20% - Accent1 2 6" xfId="73" xr:uid="{00000000-0005-0000-0000-000047000000}"/>
    <cellStyle name="20% - Accent1 2 6 2" xfId="74" xr:uid="{00000000-0005-0000-0000-000048000000}"/>
    <cellStyle name="20% - Accent1 2 7" xfId="75" xr:uid="{00000000-0005-0000-0000-000049000000}"/>
    <cellStyle name="20% - Accent1 2 8" xfId="76" xr:uid="{00000000-0005-0000-0000-00004A000000}"/>
    <cellStyle name="20% - Accent1 3" xfId="77" xr:uid="{00000000-0005-0000-0000-00004B000000}"/>
    <cellStyle name="20% - Accent1 3 2" xfId="78" xr:uid="{00000000-0005-0000-0000-00004C000000}"/>
    <cellStyle name="20% - Accent1 4" xfId="79" xr:uid="{00000000-0005-0000-0000-00004D000000}"/>
    <cellStyle name="20% - Accent1 4 2" xfId="80" xr:uid="{00000000-0005-0000-0000-00004E000000}"/>
    <cellStyle name="20% - Accent1 4 2 2" xfId="81" xr:uid="{00000000-0005-0000-0000-00004F000000}"/>
    <cellStyle name="20% - Accent1 4 2 2 2" xfId="82" xr:uid="{00000000-0005-0000-0000-000050000000}"/>
    <cellStyle name="20% - Accent1 4 2 2 2 2" xfId="83" xr:uid="{00000000-0005-0000-0000-000051000000}"/>
    <cellStyle name="20% - Accent1 4 2 2 3" xfId="84" xr:uid="{00000000-0005-0000-0000-000052000000}"/>
    <cellStyle name="20% - Accent1 4 2 2 4" xfId="85" xr:uid="{00000000-0005-0000-0000-000053000000}"/>
    <cellStyle name="20% - Accent1 4 2 3" xfId="86" xr:uid="{00000000-0005-0000-0000-000054000000}"/>
    <cellStyle name="20% - Accent1 4 2 3 2" xfId="87" xr:uid="{00000000-0005-0000-0000-000055000000}"/>
    <cellStyle name="20% - Accent1 4 2 4" xfId="88" xr:uid="{00000000-0005-0000-0000-000056000000}"/>
    <cellStyle name="20% - Accent1 4 2 5" xfId="89" xr:uid="{00000000-0005-0000-0000-000057000000}"/>
    <cellStyle name="20% - Accent1 4 3" xfId="90" xr:uid="{00000000-0005-0000-0000-000058000000}"/>
    <cellStyle name="20% - Accent1 4 3 2" xfId="91" xr:uid="{00000000-0005-0000-0000-000059000000}"/>
    <cellStyle name="20% - Accent1 4 3 2 2" xfId="92" xr:uid="{00000000-0005-0000-0000-00005A000000}"/>
    <cellStyle name="20% - Accent1 4 3 3" xfId="93" xr:uid="{00000000-0005-0000-0000-00005B000000}"/>
    <cellStyle name="20% - Accent1 4 3 4" xfId="94" xr:uid="{00000000-0005-0000-0000-00005C000000}"/>
    <cellStyle name="20% - Accent1 4 4" xfId="95" xr:uid="{00000000-0005-0000-0000-00005D000000}"/>
    <cellStyle name="20% - Accent1 4 4 2" xfId="96" xr:uid="{00000000-0005-0000-0000-00005E000000}"/>
    <cellStyle name="20% - Accent1 4 5" xfId="97" xr:uid="{00000000-0005-0000-0000-00005F000000}"/>
    <cellStyle name="20% - Accent1 4 5 2" xfId="98" xr:uid="{00000000-0005-0000-0000-000060000000}"/>
    <cellStyle name="20% - Accent1 4 6" xfId="99" xr:uid="{00000000-0005-0000-0000-000061000000}"/>
    <cellStyle name="20% - Accent1 4 7" xfId="100" xr:uid="{00000000-0005-0000-0000-000062000000}"/>
    <cellStyle name="20% - Accent1 5" xfId="101" xr:uid="{00000000-0005-0000-0000-000063000000}"/>
    <cellStyle name="20% - Accent1 5 2" xfId="102" xr:uid="{00000000-0005-0000-0000-000064000000}"/>
    <cellStyle name="20% - Accent1 5 2 2" xfId="103" xr:uid="{00000000-0005-0000-0000-000065000000}"/>
    <cellStyle name="20% - Accent1 5 2 2 2" xfId="104" xr:uid="{00000000-0005-0000-0000-000066000000}"/>
    <cellStyle name="20% - Accent1 5 2 2 2 2" xfId="105" xr:uid="{00000000-0005-0000-0000-000067000000}"/>
    <cellStyle name="20% - Accent1 5 2 2 3" xfId="106" xr:uid="{00000000-0005-0000-0000-000068000000}"/>
    <cellStyle name="20% - Accent1 5 2 2 4" xfId="107" xr:uid="{00000000-0005-0000-0000-000069000000}"/>
    <cellStyle name="20% - Accent1 5 2 3" xfId="108" xr:uid="{00000000-0005-0000-0000-00006A000000}"/>
    <cellStyle name="20% - Accent1 5 2 3 2" xfId="109" xr:uid="{00000000-0005-0000-0000-00006B000000}"/>
    <cellStyle name="20% - Accent1 5 2 4" xfId="110" xr:uid="{00000000-0005-0000-0000-00006C000000}"/>
    <cellStyle name="20% - Accent1 5 2 5" xfId="111" xr:uid="{00000000-0005-0000-0000-00006D000000}"/>
    <cellStyle name="20% - Accent1 5 3" xfId="112" xr:uid="{00000000-0005-0000-0000-00006E000000}"/>
    <cellStyle name="20% - Accent1 5 3 2" xfId="113" xr:uid="{00000000-0005-0000-0000-00006F000000}"/>
    <cellStyle name="20% - Accent1 5 3 2 2" xfId="114" xr:uid="{00000000-0005-0000-0000-000070000000}"/>
    <cellStyle name="20% - Accent1 5 3 3" xfId="115" xr:uid="{00000000-0005-0000-0000-000071000000}"/>
    <cellStyle name="20% - Accent1 5 3 4" xfId="116" xr:uid="{00000000-0005-0000-0000-000072000000}"/>
    <cellStyle name="20% - Accent1 5 4" xfId="117" xr:uid="{00000000-0005-0000-0000-000073000000}"/>
    <cellStyle name="20% - Accent1 5 4 2" xfId="118" xr:uid="{00000000-0005-0000-0000-000074000000}"/>
    <cellStyle name="20% - Accent1 5 5" xfId="119" xr:uid="{00000000-0005-0000-0000-000075000000}"/>
    <cellStyle name="20% - Accent1 5 5 2" xfId="120" xr:uid="{00000000-0005-0000-0000-000076000000}"/>
    <cellStyle name="20% - Accent1 5 6" xfId="121" xr:uid="{00000000-0005-0000-0000-000077000000}"/>
    <cellStyle name="20% - Accent1 5 7" xfId="122" xr:uid="{00000000-0005-0000-0000-000078000000}"/>
    <cellStyle name="20% - Accent1 6" xfId="123" xr:uid="{00000000-0005-0000-0000-000079000000}"/>
    <cellStyle name="20% - Accent1 7" xfId="124" xr:uid="{00000000-0005-0000-0000-00007A000000}"/>
    <cellStyle name="20% - Accent1 7 2" xfId="125" xr:uid="{00000000-0005-0000-0000-00007B000000}"/>
    <cellStyle name="20% - Accent1 7 2 2" xfId="126" xr:uid="{00000000-0005-0000-0000-00007C000000}"/>
    <cellStyle name="20% - Accent1 7 2 2 2" xfId="127" xr:uid="{00000000-0005-0000-0000-00007D000000}"/>
    <cellStyle name="20% - Accent1 7 2 2 2 2" xfId="128" xr:uid="{00000000-0005-0000-0000-00007E000000}"/>
    <cellStyle name="20% - Accent1 7 2 2 3" xfId="129" xr:uid="{00000000-0005-0000-0000-00007F000000}"/>
    <cellStyle name="20% - Accent1 7 2 2 4" xfId="130" xr:uid="{00000000-0005-0000-0000-000080000000}"/>
    <cellStyle name="20% - Accent1 7 2 3" xfId="131" xr:uid="{00000000-0005-0000-0000-000081000000}"/>
    <cellStyle name="20% - Accent1 7 2 3 2" xfId="132" xr:uid="{00000000-0005-0000-0000-000082000000}"/>
    <cellStyle name="20% - Accent1 7 2 4" xfId="133" xr:uid="{00000000-0005-0000-0000-000083000000}"/>
    <cellStyle name="20% - Accent1 7 2 5" xfId="134" xr:uid="{00000000-0005-0000-0000-000084000000}"/>
    <cellStyle name="20% - Accent1 7 3" xfId="135" xr:uid="{00000000-0005-0000-0000-000085000000}"/>
    <cellStyle name="20% - Accent1 7 3 2" xfId="136" xr:uid="{00000000-0005-0000-0000-000086000000}"/>
    <cellStyle name="20% - Accent1 7 3 2 2" xfId="137" xr:uid="{00000000-0005-0000-0000-000087000000}"/>
    <cellStyle name="20% - Accent1 7 3 3" xfId="138" xr:uid="{00000000-0005-0000-0000-000088000000}"/>
    <cellStyle name="20% - Accent1 7 3 4" xfId="139" xr:uid="{00000000-0005-0000-0000-000089000000}"/>
    <cellStyle name="20% - Accent1 7 4" xfId="140" xr:uid="{00000000-0005-0000-0000-00008A000000}"/>
    <cellStyle name="20% - Accent1 7 4 2" xfId="141" xr:uid="{00000000-0005-0000-0000-00008B000000}"/>
    <cellStyle name="20% - Accent1 7 5" xfId="142" xr:uid="{00000000-0005-0000-0000-00008C000000}"/>
    <cellStyle name="20% - Accent1 7 6" xfId="143" xr:uid="{00000000-0005-0000-0000-00008D000000}"/>
    <cellStyle name="20% - Accent1 8" xfId="144" xr:uid="{00000000-0005-0000-0000-00008E000000}"/>
    <cellStyle name="20% - Accent1 8 2" xfId="145" xr:uid="{00000000-0005-0000-0000-00008F000000}"/>
    <cellStyle name="20% - Accent1 8 2 2" xfId="146" xr:uid="{00000000-0005-0000-0000-000090000000}"/>
    <cellStyle name="20% - Accent1 8 2 2 2" xfId="147" xr:uid="{00000000-0005-0000-0000-000091000000}"/>
    <cellStyle name="20% - Accent1 8 2 2 2 2" xfId="148" xr:uid="{00000000-0005-0000-0000-000092000000}"/>
    <cellStyle name="20% - Accent1 8 2 2 3" xfId="149" xr:uid="{00000000-0005-0000-0000-000093000000}"/>
    <cellStyle name="20% - Accent1 8 2 2 4" xfId="150" xr:uid="{00000000-0005-0000-0000-000094000000}"/>
    <cellStyle name="20% - Accent1 8 2 3" xfId="151" xr:uid="{00000000-0005-0000-0000-000095000000}"/>
    <cellStyle name="20% - Accent1 8 2 3 2" xfId="152" xr:uid="{00000000-0005-0000-0000-000096000000}"/>
    <cellStyle name="20% - Accent1 8 2 4" xfId="153" xr:uid="{00000000-0005-0000-0000-000097000000}"/>
    <cellStyle name="20% - Accent1 8 2 5" xfId="154" xr:uid="{00000000-0005-0000-0000-000098000000}"/>
    <cellStyle name="20% - Accent1 8 3" xfId="155" xr:uid="{00000000-0005-0000-0000-000099000000}"/>
    <cellStyle name="20% - Accent1 8 3 2" xfId="156" xr:uid="{00000000-0005-0000-0000-00009A000000}"/>
    <cellStyle name="20% - Accent1 8 3 2 2" xfId="157" xr:uid="{00000000-0005-0000-0000-00009B000000}"/>
    <cellStyle name="20% - Accent1 8 3 3" xfId="158" xr:uid="{00000000-0005-0000-0000-00009C000000}"/>
    <cellStyle name="20% - Accent1 8 3 4" xfId="159" xr:uid="{00000000-0005-0000-0000-00009D000000}"/>
    <cellStyle name="20% - Accent1 8 4" xfId="160" xr:uid="{00000000-0005-0000-0000-00009E000000}"/>
    <cellStyle name="20% - Accent1 8 4 2" xfId="161" xr:uid="{00000000-0005-0000-0000-00009F000000}"/>
    <cellStyle name="20% - Accent1 8 5" xfId="162" xr:uid="{00000000-0005-0000-0000-0000A0000000}"/>
    <cellStyle name="20% - Accent1 8 6" xfId="163" xr:uid="{00000000-0005-0000-0000-0000A1000000}"/>
    <cellStyle name="20% - Accent1 9" xfId="164" xr:uid="{00000000-0005-0000-0000-0000A2000000}"/>
    <cellStyle name="20% - Accent1 9 2" xfId="165" xr:uid="{00000000-0005-0000-0000-0000A3000000}"/>
    <cellStyle name="20% - Accent1 9 2 2" xfId="166" xr:uid="{00000000-0005-0000-0000-0000A4000000}"/>
    <cellStyle name="20% - Accent1 9 2 2 2" xfId="167" xr:uid="{00000000-0005-0000-0000-0000A5000000}"/>
    <cellStyle name="20% - Accent1 9 2 2 2 2" xfId="168" xr:uid="{00000000-0005-0000-0000-0000A6000000}"/>
    <cellStyle name="20% - Accent1 9 2 2 3" xfId="169" xr:uid="{00000000-0005-0000-0000-0000A7000000}"/>
    <cellStyle name="20% - Accent1 9 2 2 4" xfId="170" xr:uid="{00000000-0005-0000-0000-0000A8000000}"/>
    <cellStyle name="20% - Accent1 9 2 3" xfId="171" xr:uid="{00000000-0005-0000-0000-0000A9000000}"/>
    <cellStyle name="20% - Accent1 9 2 3 2" xfId="172" xr:uid="{00000000-0005-0000-0000-0000AA000000}"/>
    <cellStyle name="20% - Accent1 9 2 4" xfId="173" xr:uid="{00000000-0005-0000-0000-0000AB000000}"/>
    <cellStyle name="20% - Accent1 9 2 5" xfId="174" xr:uid="{00000000-0005-0000-0000-0000AC000000}"/>
    <cellStyle name="20% - Accent1 9 3" xfId="175" xr:uid="{00000000-0005-0000-0000-0000AD000000}"/>
    <cellStyle name="20% - Accent1 9 3 2" xfId="176" xr:uid="{00000000-0005-0000-0000-0000AE000000}"/>
    <cellStyle name="20% - Accent1 9 3 2 2" xfId="177" xr:uid="{00000000-0005-0000-0000-0000AF000000}"/>
    <cellStyle name="20% - Accent1 9 3 3" xfId="178" xr:uid="{00000000-0005-0000-0000-0000B0000000}"/>
    <cellStyle name="20% - Accent1 9 3 4" xfId="179" xr:uid="{00000000-0005-0000-0000-0000B1000000}"/>
    <cellStyle name="20% - Accent1 9 4" xfId="180" xr:uid="{00000000-0005-0000-0000-0000B2000000}"/>
    <cellStyle name="20% - Accent1 9 4 2" xfId="181" xr:uid="{00000000-0005-0000-0000-0000B3000000}"/>
    <cellStyle name="20% - Accent1 9 5" xfId="182" xr:uid="{00000000-0005-0000-0000-0000B4000000}"/>
    <cellStyle name="20% - Accent1 9 6" xfId="183" xr:uid="{00000000-0005-0000-0000-0000B5000000}"/>
    <cellStyle name="20% - Accent2 10" xfId="184" xr:uid="{00000000-0005-0000-0000-0000B6000000}"/>
    <cellStyle name="20% - Accent2 10 2" xfId="185" xr:uid="{00000000-0005-0000-0000-0000B7000000}"/>
    <cellStyle name="20% - Accent2 10 2 2" xfId="186" xr:uid="{00000000-0005-0000-0000-0000B8000000}"/>
    <cellStyle name="20% - Accent2 10 2 2 2" xfId="187" xr:uid="{00000000-0005-0000-0000-0000B9000000}"/>
    <cellStyle name="20% - Accent2 10 2 3" xfId="188" xr:uid="{00000000-0005-0000-0000-0000BA000000}"/>
    <cellStyle name="20% - Accent2 10 2 4" xfId="189" xr:uid="{00000000-0005-0000-0000-0000BB000000}"/>
    <cellStyle name="20% - Accent2 10 3" xfId="190" xr:uid="{00000000-0005-0000-0000-0000BC000000}"/>
    <cellStyle name="20% - Accent2 10 3 2" xfId="191" xr:uid="{00000000-0005-0000-0000-0000BD000000}"/>
    <cellStyle name="20% - Accent2 10 4" xfId="192" xr:uid="{00000000-0005-0000-0000-0000BE000000}"/>
    <cellStyle name="20% - Accent2 10 5" xfId="193" xr:uid="{00000000-0005-0000-0000-0000BF000000}"/>
    <cellStyle name="20% - Accent2 11" xfId="194" xr:uid="{00000000-0005-0000-0000-0000C0000000}"/>
    <cellStyle name="20% - Accent2 11 2" xfId="195" xr:uid="{00000000-0005-0000-0000-0000C1000000}"/>
    <cellStyle name="20% - Accent2 11 2 2" xfId="196" xr:uid="{00000000-0005-0000-0000-0000C2000000}"/>
    <cellStyle name="20% - Accent2 11 2 2 2" xfId="197" xr:uid="{00000000-0005-0000-0000-0000C3000000}"/>
    <cellStyle name="20% - Accent2 11 2 3" xfId="198" xr:uid="{00000000-0005-0000-0000-0000C4000000}"/>
    <cellStyle name="20% - Accent2 11 2 4" xfId="199" xr:uid="{00000000-0005-0000-0000-0000C5000000}"/>
    <cellStyle name="20% - Accent2 11 3" xfId="200" xr:uid="{00000000-0005-0000-0000-0000C6000000}"/>
    <cellStyle name="20% - Accent2 11 3 2" xfId="201" xr:uid="{00000000-0005-0000-0000-0000C7000000}"/>
    <cellStyle name="20% - Accent2 11 4" xfId="202" xr:uid="{00000000-0005-0000-0000-0000C8000000}"/>
    <cellStyle name="20% - Accent2 11 5" xfId="203" xr:uid="{00000000-0005-0000-0000-0000C9000000}"/>
    <cellStyle name="20% - Accent2 12" xfId="204" xr:uid="{00000000-0005-0000-0000-0000CA000000}"/>
    <cellStyle name="20% - Accent2 12 2" xfId="205" xr:uid="{00000000-0005-0000-0000-0000CB000000}"/>
    <cellStyle name="20% - Accent2 12 2 2" xfId="206" xr:uid="{00000000-0005-0000-0000-0000CC000000}"/>
    <cellStyle name="20% - Accent2 12 3" xfId="207" xr:uid="{00000000-0005-0000-0000-0000CD000000}"/>
    <cellStyle name="20% - Accent2 12 4" xfId="208" xr:uid="{00000000-0005-0000-0000-0000CE000000}"/>
    <cellStyle name="20% - Accent2 13" xfId="209" xr:uid="{00000000-0005-0000-0000-0000CF000000}"/>
    <cellStyle name="20% - Accent2 13 2" xfId="210" xr:uid="{00000000-0005-0000-0000-0000D0000000}"/>
    <cellStyle name="20% - Accent2 14" xfId="211" xr:uid="{00000000-0005-0000-0000-0000D1000000}"/>
    <cellStyle name="20% - Accent2 14 2" xfId="212" xr:uid="{00000000-0005-0000-0000-0000D2000000}"/>
    <cellStyle name="20% - Accent2 15" xfId="213" xr:uid="{00000000-0005-0000-0000-0000D3000000}"/>
    <cellStyle name="20% - Accent2 16" xfId="214" xr:uid="{00000000-0005-0000-0000-0000D4000000}"/>
    <cellStyle name="20% - Accent2 2" xfId="215" xr:uid="{00000000-0005-0000-0000-0000D5000000}"/>
    <cellStyle name="20% - Accent2 2 2" xfId="216" xr:uid="{00000000-0005-0000-0000-0000D6000000}"/>
    <cellStyle name="20% - Accent2 2 2 2" xfId="217" xr:uid="{00000000-0005-0000-0000-0000D7000000}"/>
    <cellStyle name="20% - Accent2 2 2 2 2" xfId="218" xr:uid="{00000000-0005-0000-0000-0000D8000000}"/>
    <cellStyle name="20% - Accent2 2 2 2 2 2" xfId="219" xr:uid="{00000000-0005-0000-0000-0000D9000000}"/>
    <cellStyle name="20% - Accent2 2 2 2 2 2 2" xfId="220" xr:uid="{00000000-0005-0000-0000-0000DA000000}"/>
    <cellStyle name="20% - Accent2 2 2 2 2 3" xfId="221" xr:uid="{00000000-0005-0000-0000-0000DB000000}"/>
    <cellStyle name="20% - Accent2 2 2 2 2 4" xfId="222" xr:uid="{00000000-0005-0000-0000-0000DC000000}"/>
    <cellStyle name="20% - Accent2 2 2 2 3" xfId="223" xr:uid="{00000000-0005-0000-0000-0000DD000000}"/>
    <cellStyle name="20% - Accent2 2 2 2 3 2" xfId="224" xr:uid="{00000000-0005-0000-0000-0000DE000000}"/>
    <cellStyle name="20% - Accent2 2 2 2 4" xfId="225" xr:uid="{00000000-0005-0000-0000-0000DF000000}"/>
    <cellStyle name="20% - Accent2 2 2 2 5" xfId="226" xr:uid="{00000000-0005-0000-0000-0000E0000000}"/>
    <cellStyle name="20% - Accent2 2 2 3" xfId="227" xr:uid="{00000000-0005-0000-0000-0000E1000000}"/>
    <cellStyle name="20% - Accent2 2 2 3 2" xfId="228" xr:uid="{00000000-0005-0000-0000-0000E2000000}"/>
    <cellStyle name="20% - Accent2 2 2 3 2 2" xfId="229" xr:uid="{00000000-0005-0000-0000-0000E3000000}"/>
    <cellStyle name="20% - Accent2 2 2 3 3" xfId="230" xr:uid="{00000000-0005-0000-0000-0000E4000000}"/>
    <cellStyle name="20% - Accent2 2 2 3 4" xfId="231" xr:uid="{00000000-0005-0000-0000-0000E5000000}"/>
    <cellStyle name="20% - Accent2 2 2 4" xfId="232" xr:uid="{00000000-0005-0000-0000-0000E6000000}"/>
    <cellStyle name="20% - Accent2 2 2 4 2" xfId="233" xr:uid="{00000000-0005-0000-0000-0000E7000000}"/>
    <cellStyle name="20% - Accent2 2 2 5" xfId="234" xr:uid="{00000000-0005-0000-0000-0000E8000000}"/>
    <cellStyle name="20% - Accent2 2 2 5 2" xfId="235" xr:uid="{00000000-0005-0000-0000-0000E9000000}"/>
    <cellStyle name="20% - Accent2 2 2 6" xfId="236" xr:uid="{00000000-0005-0000-0000-0000EA000000}"/>
    <cellStyle name="20% - Accent2 2 2 7" xfId="237" xr:uid="{00000000-0005-0000-0000-0000EB000000}"/>
    <cellStyle name="20% - Accent2 2 3" xfId="238" xr:uid="{00000000-0005-0000-0000-0000EC000000}"/>
    <cellStyle name="20% - Accent2 2 3 2" xfId="239" xr:uid="{00000000-0005-0000-0000-0000ED000000}"/>
    <cellStyle name="20% - Accent2 2 3 2 2" xfId="240" xr:uid="{00000000-0005-0000-0000-0000EE000000}"/>
    <cellStyle name="20% - Accent2 2 3 2 2 2" xfId="241" xr:uid="{00000000-0005-0000-0000-0000EF000000}"/>
    <cellStyle name="20% - Accent2 2 3 2 3" xfId="242" xr:uid="{00000000-0005-0000-0000-0000F0000000}"/>
    <cellStyle name="20% - Accent2 2 3 2 4" xfId="243" xr:uid="{00000000-0005-0000-0000-0000F1000000}"/>
    <cellStyle name="20% - Accent2 2 3 3" xfId="244" xr:uid="{00000000-0005-0000-0000-0000F2000000}"/>
    <cellStyle name="20% - Accent2 2 3 3 2" xfId="245" xr:uid="{00000000-0005-0000-0000-0000F3000000}"/>
    <cellStyle name="20% - Accent2 2 3 4" xfId="246" xr:uid="{00000000-0005-0000-0000-0000F4000000}"/>
    <cellStyle name="20% - Accent2 2 3 5" xfId="247" xr:uid="{00000000-0005-0000-0000-0000F5000000}"/>
    <cellStyle name="20% - Accent2 2 4" xfId="248" xr:uid="{00000000-0005-0000-0000-0000F6000000}"/>
    <cellStyle name="20% - Accent2 2 4 2" xfId="249" xr:uid="{00000000-0005-0000-0000-0000F7000000}"/>
    <cellStyle name="20% - Accent2 2 4 2 2" xfId="250" xr:uid="{00000000-0005-0000-0000-0000F8000000}"/>
    <cellStyle name="20% - Accent2 2 4 3" xfId="251" xr:uid="{00000000-0005-0000-0000-0000F9000000}"/>
    <cellStyle name="20% - Accent2 2 4 4" xfId="252" xr:uid="{00000000-0005-0000-0000-0000FA000000}"/>
    <cellStyle name="20% - Accent2 2 5" xfId="253" xr:uid="{00000000-0005-0000-0000-0000FB000000}"/>
    <cellStyle name="20% - Accent2 2 5 2" xfId="254" xr:uid="{00000000-0005-0000-0000-0000FC000000}"/>
    <cellStyle name="20% - Accent2 2 6" xfId="255" xr:uid="{00000000-0005-0000-0000-0000FD000000}"/>
    <cellStyle name="20% - Accent2 2 6 2" xfId="256" xr:uid="{00000000-0005-0000-0000-0000FE000000}"/>
    <cellStyle name="20% - Accent2 2 7" xfId="257" xr:uid="{00000000-0005-0000-0000-0000FF000000}"/>
    <cellStyle name="20% - Accent2 2 8" xfId="258" xr:uid="{00000000-0005-0000-0000-000000010000}"/>
    <cellStyle name="20% - Accent2 3" xfId="259" xr:uid="{00000000-0005-0000-0000-000001010000}"/>
    <cellStyle name="20% - Accent2 3 2" xfId="260" xr:uid="{00000000-0005-0000-0000-000002010000}"/>
    <cellStyle name="20% - Accent2 4" xfId="261" xr:uid="{00000000-0005-0000-0000-000003010000}"/>
    <cellStyle name="20% - Accent2 4 2" xfId="262" xr:uid="{00000000-0005-0000-0000-000004010000}"/>
    <cellStyle name="20% - Accent2 4 2 2" xfId="263" xr:uid="{00000000-0005-0000-0000-000005010000}"/>
    <cellStyle name="20% - Accent2 4 2 2 2" xfId="264" xr:uid="{00000000-0005-0000-0000-000006010000}"/>
    <cellStyle name="20% - Accent2 4 2 2 2 2" xfId="265" xr:uid="{00000000-0005-0000-0000-000007010000}"/>
    <cellStyle name="20% - Accent2 4 2 2 3" xfId="266" xr:uid="{00000000-0005-0000-0000-000008010000}"/>
    <cellStyle name="20% - Accent2 4 2 2 4" xfId="267" xr:uid="{00000000-0005-0000-0000-000009010000}"/>
    <cellStyle name="20% - Accent2 4 2 3" xfId="268" xr:uid="{00000000-0005-0000-0000-00000A010000}"/>
    <cellStyle name="20% - Accent2 4 2 3 2" xfId="269" xr:uid="{00000000-0005-0000-0000-00000B010000}"/>
    <cellStyle name="20% - Accent2 4 2 4" xfId="270" xr:uid="{00000000-0005-0000-0000-00000C010000}"/>
    <cellStyle name="20% - Accent2 4 2 5" xfId="271" xr:uid="{00000000-0005-0000-0000-00000D010000}"/>
    <cellStyle name="20% - Accent2 4 3" xfId="272" xr:uid="{00000000-0005-0000-0000-00000E010000}"/>
    <cellStyle name="20% - Accent2 4 3 2" xfId="273" xr:uid="{00000000-0005-0000-0000-00000F010000}"/>
    <cellStyle name="20% - Accent2 4 3 2 2" xfId="274" xr:uid="{00000000-0005-0000-0000-000010010000}"/>
    <cellStyle name="20% - Accent2 4 3 3" xfId="275" xr:uid="{00000000-0005-0000-0000-000011010000}"/>
    <cellStyle name="20% - Accent2 4 3 4" xfId="276" xr:uid="{00000000-0005-0000-0000-000012010000}"/>
    <cellStyle name="20% - Accent2 4 4" xfId="277" xr:uid="{00000000-0005-0000-0000-000013010000}"/>
    <cellStyle name="20% - Accent2 4 4 2" xfId="278" xr:uid="{00000000-0005-0000-0000-000014010000}"/>
    <cellStyle name="20% - Accent2 4 5" xfId="279" xr:uid="{00000000-0005-0000-0000-000015010000}"/>
    <cellStyle name="20% - Accent2 4 5 2" xfId="280" xr:uid="{00000000-0005-0000-0000-000016010000}"/>
    <cellStyle name="20% - Accent2 4 6" xfId="281" xr:uid="{00000000-0005-0000-0000-000017010000}"/>
    <cellStyle name="20% - Accent2 4 7" xfId="282" xr:uid="{00000000-0005-0000-0000-000018010000}"/>
    <cellStyle name="20% - Accent2 5" xfId="283" xr:uid="{00000000-0005-0000-0000-000019010000}"/>
    <cellStyle name="20% - Accent2 5 2" xfId="284" xr:uid="{00000000-0005-0000-0000-00001A010000}"/>
    <cellStyle name="20% - Accent2 5 2 2" xfId="285" xr:uid="{00000000-0005-0000-0000-00001B010000}"/>
    <cellStyle name="20% - Accent2 5 2 2 2" xfId="286" xr:uid="{00000000-0005-0000-0000-00001C010000}"/>
    <cellStyle name="20% - Accent2 5 2 2 2 2" xfId="287" xr:uid="{00000000-0005-0000-0000-00001D010000}"/>
    <cellStyle name="20% - Accent2 5 2 2 3" xfId="288" xr:uid="{00000000-0005-0000-0000-00001E010000}"/>
    <cellStyle name="20% - Accent2 5 2 2 4" xfId="289" xr:uid="{00000000-0005-0000-0000-00001F010000}"/>
    <cellStyle name="20% - Accent2 5 2 3" xfId="290" xr:uid="{00000000-0005-0000-0000-000020010000}"/>
    <cellStyle name="20% - Accent2 5 2 3 2" xfId="291" xr:uid="{00000000-0005-0000-0000-000021010000}"/>
    <cellStyle name="20% - Accent2 5 2 4" xfId="292" xr:uid="{00000000-0005-0000-0000-000022010000}"/>
    <cellStyle name="20% - Accent2 5 2 5" xfId="293" xr:uid="{00000000-0005-0000-0000-000023010000}"/>
    <cellStyle name="20% - Accent2 5 3" xfId="294" xr:uid="{00000000-0005-0000-0000-000024010000}"/>
    <cellStyle name="20% - Accent2 5 3 2" xfId="295" xr:uid="{00000000-0005-0000-0000-000025010000}"/>
    <cellStyle name="20% - Accent2 5 3 2 2" xfId="296" xr:uid="{00000000-0005-0000-0000-000026010000}"/>
    <cellStyle name="20% - Accent2 5 3 3" xfId="297" xr:uid="{00000000-0005-0000-0000-000027010000}"/>
    <cellStyle name="20% - Accent2 5 3 4" xfId="298" xr:uid="{00000000-0005-0000-0000-000028010000}"/>
    <cellStyle name="20% - Accent2 5 4" xfId="299" xr:uid="{00000000-0005-0000-0000-000029010000}"/>
    <cellStyle name="20% - Accent2 5 4 2" xfId="300" xr:uid="{00000000-0005-0000-0000-00002A010000}"/>
    <cellStyle name="20% - Accent2 5 5" xfId="301" xr:uid="{00000000-0005-0000-0000-00002B010000}"/>
    <cellStyle name="20% - Accent2 5 5 2" xfId="302" xr:uid="{00000000-0005-0000-0000-00002C010000}"/>
    <cellStyle name="20% - Accent2 5 6" xfId="303" xr:uid="{00000000-0005-0000-0000-00002D010000}"/>
    <cellStyle name="20% - Accent2 5 7" xfId="304" xr:uid="{00000000-0005-0000-0000-00002E010000}"/>
    <cellStyle name="20% - Accent2 6" xfId="305" xr:uid="{00000000-0005-0000-0000-00002F010000}"/>
    <cellStyle name="20% - Accent2 7" xfId="306" xr:uid="{00000000-0005-0000-0000-000030010000}"/>
    <cellStyle name="20% - Accent2 7 2" xfId="307" xr:uid="{00000000-0005-0000-0000-000031010000}"/>
    <cellStyle name="20% - Accent2 7 2 2" xfId="308" xr:uid="{00000000-0005-0000-0000-000032010000}"/>
    <cellStyle name="20% - Accent2 7 2 2 2" xfId="309" xr:uid="{00000000-0005-0000-0000-000033010000}"/>
    <cellStyle name="20% - Accent2 7 2 2 2 2" xfId="310" xr:uid="{00000000-0005-0000-0000-000034010000}"/>
    <cellStyle name="20% - Accent2 7 2 2 3" xfId="311" xr:uid="{00000000-0005-0000-0000-000035010000}"/>
    <cellStyle name="20% - Accent2 7 2 2 4" xfId="312" xr:uid="{00000000-0005-0000-0000-000036010000}"/>
    <cellStyle name="20% - Accent2 7 2 3" xfId="313" xr:uid="{00000000-0005-0000-0000-000037010000}"/>
    <cellStyle name="20% - Accent2 7 2 3 2" xfId="314" xr:uid="{00000000-0005-0000-0000-000038010000}"/>
    <cellStyle name="20% - Accent2 7 2 4" xfId="315" xr:uid="{00000000-0005-0000-0000-000039010000}"/>
    <cellStyle name="20% - Accent2 7 2 5" xfId="316" xr:uid="{00000000-0005-0000-0000-00003A010000}"/>
    <cellStyle name="20% - Accent2 7 3" xfId="317" xr:uid="{00000000-0005-0000-0000-00003B010000}"/>
    <cellStyle name="20% - Accent2 7 3 2" xfId="318" xr:uid="{00000000-0005-0000-0000-00003C010000}"/>
    <cellStyle name="20% - Accent2 7 3 2 2" xfId="319" xr:uid="{00000000-0005-0000-0000-00003D010000}"/>
    <cellStyle name="20% - Accent2 7 3 3" xfId="320" xr:uid="{00000000-0005-0000-0000-00003E010000}"/>
    <cellStyle name="20% - Accent2 7 3 4" xfId="321" xr:uid="{00000000-0005-0000-0000-00003F010000}"/>
    <cellStyle name="20% - Accent2 7 4" xfId="322" xr:uid="{00000000-0005-0000-0000-000040010000}"/>
    <cellStyle name="20% - Accent2 7 4 2" xfId="323" xr:uid="{00000000-0005-0000-0000-000041010000}"/>
    <cellStyle name="20% - Accent2 7 5" xfId="324" xr:uid="{00000000-0005-0000-0000-000042010000}"/>
    <cellStyle name="20% - Accent2 7 6" xfId="325" xr:uid="{00000000-0005-0000-0000-000043010000}"/>
    <cellStyle name="20% - Accent2 8" xfId="326" xr:uid="{00000000-0005-0000-0000-000044010000}"/>
    <cellStyle name="20% - Accent2 8 2" xfId="327" xr:uid="{00000000-0005-0000-0000-000045010000}"/>
    <cellStyle name="20% - Accent2 8 2 2" xfId="328" xr:uid="{00000000-0005-0000-0000-000046010000}"/>
    <cellStyle name="20% - Accent2 8 2 2 2" xfId="329" xr:uid="{00000000-0005-0000-0000-000047010000}"/>
    <cellStyle name="20% - Accent2 8 2 2 2 2" xfId="330" xr:uid="{00000000-0005-0000-0000-000048010000}"/>
    <cellStyle name="20% - Accent2 8 2 2 3" xfId="331" xr:uid="{00000000-0005-0000-0000-000049010000}"/>
    <cellStyle name="20% - Accent2 8 2 2 4" xfId="332" xr:uid="{00000000-0005-0000-0000-00004A010000}"/>
    <cellStyle name="20% - Accent2 8 2 3" xfId="333" xr:uid="{00000000-0005-0000-0000-00004B010000}"/>
    <cellStyle name="20% - Accent2 8 2 3 2" xfId="334" xr:uid="{00000000-0005-0000-0000-00004C010000}"/>
    <cellStyle name="20% - Accent2 8 2 4" xfId="335" xr:uid="{00000000-0005-0000-0000-00004D010000}"/>
    <cellStyle name="20% - Accent2 8 2 5" xfId="336" xr:uid="{00000000-0005-0000-0000-00004E010000}"/>
    <cellStyle name="20% - Accent2 8 3" xfId="337" xr:uid="{00000000-0005-0000-0000-00004F010000}"/>
    <cellStyle name="20% - Accent2 8 3 2" xfId="338" xr:uid="{00000000-0005-0000-0000-000050010000}"/>
    <cellStyle name="20% - Accent2 8 3 2 2" xfId="339" xr:uid="{00000000-0005-0000-0000-000051010000}"/>
    <cellStyle name="20% - Accent2 8 3 3" xfId="340" xr:uid="{00000000-0005-0000-0000-000052010000}"/>
    <cellStyle name="20% - Accent2 8 3 4" xfId="341" xr:uid="{00000000-0005-0000-0000-000053010000}"/>
    <cellStyle name="20% - Accent2 8 4" xfId="342" xr:uid="{00000000-0005-0000-0000-000054010000}"/>
    <cellStyle name="20% - Accent2 8 4 2" xfId="343" xr:uid="{00000000-0005-0000-0000-000055010000}"/>
    <cellStyle name="20% - Accent2 8 5" xfId="344" xr:uid="{00000000-0005-0000-0000-000056010000}"/>
    <cellStyle name="20% - Accent2 8 6" xfId="345" xr:uid="{00000000-0005-0000-0000-000057010000}"/>
    <cellStyle name="20% - Accent2 9" xfId="346" xr:uid="{00000000-0005-0000-0000-000058010000}"/>
    <cellStyle name="20% - Accent2 9 2" xfId="347" xr:uid="{00000000-0005-0000-0000-000059010000}"/>
    <cellStyle name="20% - Accent2 9 2 2" xfId="348" xr:uid="{00000000-0005-0000-0000-00005A010000}"/>
    <cellStyle name="20% - Accent2 9 2 2 2" xfId="349" xr:uid="{00000000-0005-0000-0000-00005B010000}"/>
    <cellStyle name="20% - Accent2 9 2 2 2 2" xfId="350" xr:uid="{00000000-0005-0000-0000-00005C010000}"/>
    <cellStyle name="20% - Accent2 9 2 2 3" xfId="351" xr:uid="{00000000-0005-0000-0000-00005D010000}"/>
    <cellStyle name="20% - Accent2 9 2 2 4" xfId="352" xr:uid="{00000000-0005-0000-0000-00005E010000}"/>
    <cellStyle name="20% - Accent2 9 2 3" xfId="353" xr:uid="{00000000-0005-0000-0000-00005F010000}"/>
    <cellStyle name="20% - Accent2 9 2 3 2" xfId="354" xr:uid="{00000000-0005-0000-0000-000060010000}"/>
    <cellStyle name="20% - Accent2 9 2 4" xfId="355" xr:uid="{00000000-0005-0000-0000-000061010000}"/>
    <cellStyle name="20% - Accent2 9 2 5" xfId="356" xr:uid="{00000000-0005-0000-0000-000062010000}"/>
    <cellStyle name="20% - Accent2 9 3" xfId="357" xr:uid="{00000000-0005-0000-0000-000063010000}"/>
    <cellStyle name="20% - Accent2 9 3 2" xfId="358" xr:uid="{00000000-0005-0000-0000-000064010000}"/>
    <cellStyle name="20% - Accent2 9 3 2 2" xfId="359" xr:uid="{00000000-0005-0000-0000-000065010000}"/>
    <cellStyle name="20% - Accent2 9 3 3" xfId="360" xr:uid="{00000000-0005-0000-0000-000066010000}"/>
    <cellStyle name="20% - Accent2 9 3 4" xfId="361" xr:uid="{00000000-0005-0000-0000-000067010000}"/>
    <cellStyle name="20% - Accent2 9 4" xfId="362" xr:uid="{00000000-0005-0000-0000-000068010000}"/>
    <cellStyle name="20% - Accent2 9 4 2" xfId="363" xr:uid="{00000000-0005-0000-0000-000069010000}"/>
    <cellStyle name="20% - Accent2 9 5" xfId="364" xr:uid="{00000000-0005-0000-0000-00006A010000}"/>
    <cellStyle name="20% - Accent2 9 6" xfId="365" xr:uid="{00000000-0005-0000-0000-00006B010000}"/>
    <cellStyle name="20% - Accent3 10" xfId="366" xr:uid="{00000000-0005-0000-0000-00006C010000}"/>
    <cellStyle name="20% - Accent3 10 2" xfId="367" xr:uid="{00000000-0005-0000-0000-00006D010000}"/>
    <cellStyle name="20% - Accent3 10 2 2" xfId="368" xr:uid="{00000000-0005-0000-0000-00006E010000}"/>
    <cellStyle name="20% - Accent3 10 2 2 2" xfId="369" xr:uid="{00000000-0005-0000-0000-00006F010000}"/>
    <cellStyle name="20% - Accent3 10 2 3" xfId="370" xr:uid="{00000000-0005-0000-0000-000070010000}"/>
    <cellStyle name="20% - Accent3 10 2 4" xfId="371" xr:uid="{00000000-0005-0000-0000-000071010000}"/>
    <cellStyle name="20% - Accent3 10 3" xfId="372" xr:uid="{00000000-0005-0000-0000-000072010000}"/>
    <cellStyle name="20% - Accent3 10 3 2" xfId="373" xr:uid="{00000000-0005-0000-0000-000073010000}"/>
    <cellStyle name="20% - Accent3 10 4" xfId="374" xr:uid="{00000000-0005-0000-0000-000074010000}"/>
    <cellStyle name="20% - Accent3 10 5" xfId="375" xr:uid="{00000000-0005-0000-0000-000075010000}"/>
    <cellStyle name="20% - Accent3 11" xfId="376" xr:uid="{00000000-0005-0000-0000-000076010000}"/>
    <cellStyle name="20% - Accent3 11 2" xfId="377" xr:uid="{00000000-0005-0000-0000-000077010000}"/>
    <cellStyle name="20% - Accent3 11 2 2" xfId="378" xr:uid="{00000000-0005-0000-0000-000078010000}"/>
    <cellStyle name="20% - Accent3 11 2 2 2" xfId="379" xr:uid="{00000000-0005-0000-0000-000079010000}"/>
    <cellStyle name="20% - Accent3 11 2 3" xfId="380" xr:uid="{00000000-0005-0000-0000-00007A010000}"/>
    <cellStyle name="20% - Accent3 11 2 4" xfId="381" xr:uid="{00000000-0005-0000-0000-00007B010000}"/>
    <cellStyle name="20% - Accent3 11 3" xfId="382" xr:uid="{00000000-0005-0000-0000-00007C010000}"/>
    <cellStyle name="20% - Accent3 11 3 2" xfId="383" xr:uid="{00000000-0005-0000-0000-00007D010000}"/>
    <cellStyle name="20% - Accent3 11 4" xfId="384" xr:uid="{00000000-0005-0000-0000-00007E010000}"/>
    <cellStyle name="20% - Accent3 11 5" xfId="385" xr:uid="{00000000-0005-0000-0000-00007F010000}"/>
    <cellStyle name="20% - Accent3 12" xfId="386" xr:uid="{00000000-0005-0000-0000-000080010000}"/>
    <cellStyle name="20% - Accent3 12 2" xfId="387" xr:uid="{00000000-0005-0000-0000-000081010000}"/>
    <cellStyle name="20% - Accent3 12 2 2" xfId="388" xr:uid="{00000000-0005-0000-0000-000082010000}"/>
    <cellStyle name="20% - Accent3 12 3" xfId="389" xr:uid="{00000000-0005-0000-0000-000083010000}"/>
    <cellStyle name="20% - Accent3 12 4" xfId="390" xr:uid="{00000000-0005-0000-0000-000084010000}"/>
    <cellStyle name="20% - Accent3 13" xfId="391" xr:uid="{00000000-0005-0000-0000-000085010000}"/>
    <cellStyle name="20% - Accent3 13 2" xfId="392" xr:uid="{00000000-0005-0000-0000-000086010000}"/>
    <cellStyle name="20% - Accent3 14" xfId="393" xr:uid="{00000000-0005-0000-0000-000087010000}"/>
    <cellStyle name="20% - Accent3 14 2" xfId="394" xr:uid="{00000000-0005-0000-0000-000088010000}"/>
    <cellStyle name="20% - Accent3 15" xfId="395" xr:uid="{00000000-0005-0000-0000-000089010000}"/>
    <cellStyle name="20% - Accent3 16" xfId="396" xr:uid="{00000000-0005-0000-0000-00008A010000}"/>
    <cellStyle name="20% - Accent3 2" xfId="397" xr:uid="{00000000-0005-0000-0000-00008B010000}"/>
    <cellStyle name="20% - Accent3 2 2" xfId="398" xr:uid="{00000000-0005-0000-0000-00008C010000}"/>
    <cellStyle name="20% - Accent3 2 2 2" xfId="399" xr:uid="{00000000-0005-0000-0000-00008D010000}"/>
    <cellStyle name="20% - Accent3 2 2 2 2" xfId="400" xr:uid="{00000000-0005-0000-0000-00008E010000}"/>
    <cellStyle name="20% - Accent3 2 2 2 2 2" xfId="401" xr:uid="{00000000-0005-0000-0000-00008F010000}"/>
    <cellStyle name="20% - Accent3 2 2 2 2 2 2" xfId="402" xr:uid="{00000000-0005-0000-0000-000090010000}"/>
    <cellStyle name="20% - Accent3 2 2 2 2 3" xfId="403" xr:uid="{00000000-0005-0000-0000-000091010000}"/>
    <cellStyle name="20% - Accent3 2 2 2 2 4" xfId="404" xr:uid="{00000000-0005-0000-0000-000092010000}"/>
    <cellStyle name="20% - Accent3 2 2 2 3" xfId="405" xr:uid="{00000000-0005-0000-0000-000093010000}"/>
    <cellStyle name="20% - Accent3 2 2 2 3 2" xfId="406" xr:uid="{00000000-0005-0000-0000-000094010000}"/>
    <cellStyle name="20% - Accent3 2 2 2 4" xfId="407" xr:uid="{00000000-0005-0000-0000-000095010000}"/>
    <cellStyle name="20% - Accent3 2 2 2 5" xfId="408" xr:uid="{00000000-0005-0000-0000-000096010000}"/>
    <cellStyle name="20% - Accent3 2 2 3" xfId="409" xr:uid="{00000000-0005-0000-0000-000097010000}"/>
    <cellStyle name="20% - Accent3 2 2 3 2" xfId="410" xr:uid="{00000000-0005-0000-0000-000098010000}"/>
    <cellStyle name="20% - Accent3 2 2 3 2 2" xfId="411" xr:uid="{00000000-0005-0000-0000-000099010000}"/>
    <cellStyle name="20% - Accent3 2 2 3 3" xfId="412" xr:uid="{00000000-0005-0000-0000-00009A010000}"/>
    <cellStyle name="20% - Accent3 2 2 3 4" xfId="413" xr:uid="{00000000-0005-0000-0000-00009B010000}"/>
    <cellStyle name="20% - Accent3 2 2 4" xfId="414" xr:uid="{00000000-0005-0000-0000-00009C010000}"/>
    <cellStyle name="20% - Accent3 2 2 4 2" xfId="415" xr:uid="{00000000-0005-0000-0000-00009D010000}"/>
    <cellStyle name="20% - Accent3 2 2 5" xfId="416" xr:uid="{00000000-0005-0000-0000-00009E010000}"/>
    <cellStyle name="20% - Accent3 2 2 5 2" xfId="417" xr:uid="{00000000-0005-0000-0000-00009F010000}"/>
    <cellStyle name="20% - Accent3 2 2 6" xfId="418" xr:uid="{00000000-0005-0000-0000-0000A0010000}"/>
    <cellStyle name="20% - Accent3 2 2 7" xfId="419" xr:uid="{00000000-0005-0000-0000-0000A1010000}"/>
    <cellStyle name="20% - Accent3 2 3" xfId="420" xr:uid="{00000000-0005-0000-0000-0000A2010000}"/>
    <cellStyle name="20% - Accent3 2 3 2" xfId="421" xr:uid="{00000000-0005-0000-0000-0000A3010000}"/>
    <cellStyle name="20% - Accent3 2 3 2 2" xfId="422" xr:uid="{00000000-0005-0000-0000-0000A4010000}"/>
    <cellStyle name="20% - Accent3 2 3 2 2 2" xfId="423" xr:uid="{00000000-0005-0000-0000-0000A5010000}"/>
    <cellStyle name="20% - Accent3 2 3 2 3" xfId="424" xr:uid="{00000000-0005-0000-0000-0000A6010000}"/>
    <cellStyle name="20% - Accent3 2 3 2 4" xfId="425" xr:uid="{00000000-0005-0000-0000-0000A7010000}"/>
    <cellStyle name="20% - Accent3 2 3 3" xfId="426" xr:uid="{00000000-0005-0000-0000-0000A8010000}"/>
    <cellStyle name="20% - Accent3 2 3 3 2" xfId="427" xr:uid="{00000000-0005-0000-0000-0000A9010000}"/>
    <cellStyle name="20% - Accent3 2 3 4" xfId="428" xr:uid="{00000000-0005-0000-0000-0000AA010000}"/>
    <cellStyle name="20% - Accent3 2 3 5" xfId="429" xr:uid="{00000000-0005-0000-0000-0000AB010000}"/>
    <cellStyle name="20% - Accent3 2 4" xfId="430" xr:uid="{00000000-0005-0000-0000-0000AC010000}"/>
    <cellStyle name="20% - Accent3 2 4 2" xfId="431" xr:uid="{00000000-0005-0000-0000-0000AD010000}"/>
    <cellStyle name="20% - Accent3 2 4 2 2" xfId="432" xr:uid="{00000000-0005-0000-0000-0000AE010000}"/>
    <cellStyle name="20% - Accent3 2 4 3" xfId="433" xr:uid="{00000000-0005-0000-0000-0000AF010000}"/>
    <cellStyle name="20% - Accent3 2 4 4" xfId="434" xr:uid="{00000000-0005-0000-0000-0000B0010000}"/>
    <cellStyle name="20% - Accent3 2 5" xfId="435" xr:uid="{00000000-0005-0000-0000-0000B1010000}"/>
    <cellStyle name="20% - Accent3 2 5 2" xfId="436" xr:uid="{00000000-0005-0000-0000-0000B2010000}"/>
    <cellStyle name="20% - Accent3 2 6" xfId="437" xr:uid="{00000000-0005-0000-0000-0000B3010000}"/>
    <cellStyle name="20% - Accent3 2 6 2" xfId="438" xr:uid="{00000000-0005-0000-0000-0000B4010000}"/>
    <cellStyle name="20% - Accent3 2 7" xfId="439" xr:uid="{00000000-0005-0000-0000-0000B5010000}"/>
    <cellStyle name="20% - Accent3 2 8" xfId="440" xr:uid="{00000000-0005-0000-0000-0000B6010000}"/>
    <cellStyle name="20% - Accent3 3" xfId="441" xr:uid="{00000000-0005-0000-0000-0000B7010000}"/>
    <cellStyle name="20% - Accent3 3 2" xfId="442" xr:uid="{00000000-0005-0000-0000-0000B8010000}"/>
    <cellStyle name="20% - Accent3 4" xfId="443" xr:uid="{00000000-0005-0000-0000-0000B9010000}"/>
    <cellStyle name="20% - Accent3 4 2" xfId="444" xr:uid="{00000000-0005-0000-0000-0000BA010000}"/>
    <cellStyle name="20% - Accent3 4 2 2" xfId="445" xr:uid="{00000000-0005-0000-0000-0000BB010000}"/>
    <cellStyle name="20% - Accent3 4 2 2 2" xfId="446" xr:uid="{00000000-0005-0000-0000-0000BC010000}"/>
    <cellStyle name="20% - Accent3 4 2 2 2 2" xfId="447" xr:uid="{00000000-0005-0000-0000-0000BD010000}"/>
    <cellStyle name="20% - Accent3 4 2 2 3" xfId="448" xr:uid="{00000000-0005-0000-0000-0000BE010000}"/>
    <cellStyle name="20% - Accent3 4 2 2 4" xfId="449" xr:uid="{00000000-0005-0000-0000-0000BF010000}"/>
    <cellStyle name="20% - Accent3 4 2 3" xfId="450" xr:uid="{00000000-0005-0000-0000-0000C0010000}"/>
    <cellStyle name="20% - Accent3 4 2 3 2" xfId="451" xr:uid="{00000000-0005-0000-0000-0000C1010000}"/>
    <cellStyle name="20% - Accent3 4 2 4" xfId="452" xr:uid="{00000000-0005-0000-0000-0000C2010000}"/>
    <cellStyle name="20% - Accent3 4 2 5" xfId="453" xr:uid="{00000000-0005-0000-0000-0000C3010000}"/>
    <cellStyle name="20% - Accent3 4 3" xfId="454" xr:uid="{00000000-0005-0000-0000-0000C4010000}"/>
    <cellStyle name="20% - Accent3 4 3 2" xfId="455" xr:uid="{00000000-0005-0000-0000-0000C5010000}"/>
    <cellStyle name="20% - Accent3 4 3 2 2" xfId="456" xr:uid="{00000000-0005-0000-0000-0000C6010000}"/>
    <cellStyle name="20% - Accent3 4 3 3" xfId="457" xr:uid="{00000000-0005-0000-0000-0000C7010000}"/>
    <cellStyle name="20% - Accent3 4 3 4" xfId="458" xr:uid="{00000000-0005-0000-0000-0000C8010000}"/>
    <cellStyle name="20% - Accent3 4 4" xfId="459" xr:uid="{00000000-0005-0000-0000-0000C9010000}"/>
    <cellStyle name="20% - Accent3 4 4 2" xfId="460" xr:uid="{00000000-0005-0000-0000-0000CA010000}"/>
    <cellStyle name="20% - Accent3 4 5" xfId="461" xr:uid="{00000000-0005-0000-0000-0000CB010000}"/>
    <cellStyle name="20% - Accent3 4 5 2" xfId="462" xr:uid="{00000000-0005-0000-0000-0000CC010000}"/>
    <cellStyle name="20% - Accent3 4 6" xfId="463" xr:uid="{00000000-0005-0000-0000-0000CD010000}"/>
    <cellStyle name="20% - Accent3 4 7" xfId="464" xr:uid="{00000000-0005-0000-0000-0000CE010000}"/>
    <cellStyle name="20% - Accent3 5" xfId="465" xr:uid="{00000000-0005-0000-0000-0000CF010000}"/>
    <cellStyle name="20% - Accent3 5 2" xfId="466" xr:uid="{00000000-0005-0000-0000-0000D0010000}"/>
    <cellStyle name="20% - Accent3 5 2 2" xfId="467" xr:uid="{00000000-0005-0000-0000-0000D1010000}"/>
    <cellStyle name="20% - Accent3 5 2 2 2" xfId="468" xr:uid="{00000000-0005-0000-0000-0000D2010000}"/>
    <cellStyle name="20% - Accent3 5 2 2 2 2" xfId="469" xr:uid="{00000000-0005-0000-0000-0000D3010000}"/>
    <cellStyle name="20% - Accent3 5 2 2 3" xfId="470" xr:uid="{00000000-0005-0000-0000-0000D4010000}"/>
    <cellStyle name="20% - Accent3 5 2 2 4" xfId="471" xr:uid="{00000000-0005-0000-0000-0000D5010000}"/>
    <cellStyle name="20% - Accent3 5 2 3" xfId="472" xr:uid="{00000000-0005-0000-0000-0000D6010000}"/>
    <cellStyle name="20% - Accent3 5 2 3 2" xfId="473" xr:uid="{00000000-0005-0000-0000-0000D7010000}"/>
    <cellStyle name="20% - Accent3 5 2 4" xfId="474" xr:uid="{00000000-0005-0000-0000-0000D8010000}"/>
    <cellStyle name="20% - Accent3 5 2 5" xfId="475" xr:uid="{00000000-0005-0000-0000-0000D9010000}"/>
    <cellStyle name="20% - Accent3 5 3" xfId="476" xr:uid="{00000000-0005-0000-0000-0000DA010000}"/>
    <cellStyle name="20% - Accent3 5 3 2" xfId="477" xr:uid="{00000000-0005-0000-0000-0000DB010000}"/>
    <cellStyle name="20% - Accent3 5 3 2 2" xfId="478" xr:uid="{00000000-0005-0000-0000-0000DC010000}"/>
    <cellStyle name="20% - Accent3 5 3 3" xfId="479" xr:uid="{00000000-0005-0000-0000-0000DD010000}"/>
    <cellStyle name="20% - Accent3 5 3 4" xfId="480" xr:uid="{00000000-0005-0000-0000-0000DE010000}"/>
    <cellStyle name="20% - Accent3 5 4" xfId="481" xr:uid="{00000000-0005-0000-0000-0000DF010000}"/>
    <cellStyle name="20% - Accent3 5 4 2" xfId="482" xr:uid="{00000000-0005-0000-0000-0000E0010000}"/>
    <cellStyle name="20% - Accent3 5 5" xfId="483" xr:uid="{00000000-0005-0000-0000-0000E1010000}"/>
    <cellStyle name="20% - Accent3 5 5 2" xfId="484" xr:uid="{00000000-0005-0000-0000-0000E2010000}"/>
    <cellStyle name="20% - Accent3 5 6" xfId="485" xr:uid="{00000000-0005-0000-0000-0000E3010000}"/>
    <cellStyle name="20% - Accent3 5 7" xfId="486" xr:uid="{00000000-0005-0000-0000-0000E4010000}"/>
    <cellStyle name="20% - Accent3 6" xfId="487" xr:uid="{00000000-0005-0000-0000-0000E5010000}"/>
    <cellStyle name="20% - Accent3 7" xfId="488" xr:uid="{00000000-0005-0000-0000-0000E6010000}"/>
    <cellStyle name="20% - Accent3 7 2" xfId="489" xr:uid="{00000000-0005-0000-0000-0000E7010000}"/>
    <cellStyle name="20% - Accent3 7 2 2" xfId="490" xr:uid="{00000000-0005-0000-0000-0000E8010000}"/>
    <cellStyle name="20% - Accent3 7 2 2 2" xfId="491" xr:uid="{00000000-0005-0000-0000-0000E9010000}"/>
    <cellStyle name="20% - Accent3 7 2 2 2 2" xfId="492" xr:uid="{00000000-0005-0000-0000-0000EA010000}"/>
    <cellStyle name="20% - Accent3 7 2 2 3" xfId="493" xr:uid="{00000000-0005-0000-0000-0000EB010000}"/>
    <cellStyle name="20% - Accent3 7 2 2 4" xfId="494" xr:uid="{00000000-0005-0000-0000-0000EC010000}"/>
    <cellStyle name="20% - Accent3 7 2 3" xfId="495" xr:uid="{00000000-0005-0000-0000-0000ED010000}"/>
    <cellStyle name="20% - Accent3 7 2 3 2" xfId="496" xr:uid="{00000000-0005-0000-0000-0000EE010000}"/>
    <cellStyle name="20% - Accent3 7 2 4" xfId="497" xr:uid="{00000000-0005-0000-0000-0000EF010000}"/>
    <cellStyle name="20% - Accent3 7 2 5" xfId="498" xr:uid="{00000000-0005-0000-0000-0000F0010000}"/>
    <cellStyle name="20% - Accent3 7 3" xfId="499" xr:uid="{00000000-0005-0000-0000-0000F1010000}"/>
    <cellStyle name="20% - Accent3 7 3 2" xfId="500" xr:uid="{00000000-0005-0000-0000-0000F2010000}"/>
    <cellStyle name="20% - Accent3 7 3 2 2" xfId="501" xr:uid="{00000000-0005-0000-0000-0000F3010000}"/>
    <cellStyle name="20% - Accent3 7 3 3" xfId="502" xr:uid="{00000000-0005-0000-0000-0000F4010000}"/>
    <cellStyle name="20% - Accent3 7 3 4" xfId="503" xr:uid="{00000000-0005-0000-0000-0000F5010000}"/>
    <cellStyle name="20% - Accent3 7 4" xfId="504" xr:uid="{00000000-0005-0000-0000-0000F6010000}"/>
    <cellStyle name="20% - Accent3 7 4 2" xfId="505" xr:uid="{00000000-0005-0000-0000-0000F7010000}"/>
    <cellStyle name="20% - Accent3 7 5" xfId="506" xr:uid="{00000000-0005-0000-0000-0000F8010000}"/>
    <cellStyle name="20% - Accent3 7 6" xfId="507" xr:uid="{00000000-0005-0000-0000-0000F9010000}"/>
    <cellStyle name="20% - Accent3 8" xfId="508" xr:uid="{00000000-0005-0000-0000-0000FA010000}"/>
    <cellStyle name="20% - Accent3 8 2" xfId="509" xr:uid="{00000000-0005-0000-0000-0000FB010000}"/>
    <cellStyle name="20% - Accent3 8 2 2" xfId="510" xr:uid="{00000000-0005-0000-0000-0000FC010000}"/>
    <cellStyle name="20% - Accent3 8 2 2 2" xfId="511" xr:uid="{00000000-0005-0000-0000-0000FD010000}"/>
    <cellStyle name="20% - Accent3 8 2 2 2 2" xfId="512" xr:uid="{00000000-0005-0000-0000-0000FE010000}"/>
    <cellStyle name="20% - Accent3 8 2 2 3" xfId="513" xr:uid="{00000000-0005-0000-0000-0000FF010000}"/>
    <cellStyle name="20% - Accent3 8 2 2 4" xfId="514" xr:uid="{00000000-0005-0000-0000-000000020000}"/>
    <cellStyle name="20% - Accent3 8 2 3" xfId="515" xr:uid="{00000000-0005-0000-0000-000001020000}"/>
    <cellStyle name="20% - Accent3 8 2 3 2" xfId="516" xr:uid="{00000000-0005-0000-0000-000002020000}"/>
    <cellStyle name="20% - Accent3 8 2 4" xfId="517" xr:uid="{00000000-0005-0000-0000-000003020000}"/>
    <cellStyle name="20% - Accent3 8 2 5" xfId="518" xr:uid="{00000000-0005-0000-0000-000004020000}"/>
    <cellStyle name="20% - Accent3 8 3" xfId="519" xr:uid="{00000000-0005-0000-0000-000005020000}"/>
    <cellStyle name="20% - Accent3 8 3 2" xfId="520" xr:uid="{00000000-0005-0000-0000-000006020000}"/>
    <cellStyle name="20% - Accent3 8 3 2 2" xfId="521" xr:uid="{00000000-0005-0000-0000-000007020000}"/>
    <cellStyle name="20% - Accent3 8 3 3" xfId="522" xr:uid="{00000000-0005-0000-0000-000008020000}"/>
    <cellStyle name="20% - Accent3 8 3 4" xfId="523" xr:uid="{00000000-0005-0000-0000-000009020000}"/>
    <cellStyle name="20% - Accent3 8 4" xfId="524" xr:uid="{00000000-0005-0000-0000-00000A020000}"/>
    <cellStyle name="20% - Accent3 8 4 2" xfId="525" xr:uid="{00000000-0005-0000-0000-00000B020000}"/>
    <cellStyle name="20% - Accent3 8 5" xfId="526" xr:uid="{00000000-0005-0000-0000-00000C020000}"/>
    <cellStyle name="20% - Accent3 8 6" xfId="527" xr:uid="{00000000-0005-0000-0000-00000D020000}"/>
    <cellStyle name="20% - Accent3 9" xfId="528" xr:uid="{00000000-0005-0000-0000-00000E020000}"/>
    <cellStyle name="20% - Accent3 9 2" xfId="529" xr:uid="{00000000-0005-0000-0000-00000F020000}"/>
    <cellStyle name="20% - Accent3 9 2 2" xfId="530" xr:uid="{00000000-0005-0000-0000-000010020000}"/>
    <cellStyle name="20% - Accent3 9 2 2 2" xfId="531" xr:uid="{00000000-0005-0000-0000-000011020000}"/>
    <cellStyle name="20% - Accent3 9 2 2 2 2" xfId="532" xr:uid="{00000000-0005-0000-0000-000012020000}"/>
    <cellStyle name="20% - Accent3 9 2 2 3" xfId="533" xr:uid="{00000000-0005-0000-0000-000013020000}"/>
    <cellStyle name="20% - Accent3 9 2 2 4" xfId="534" xr:uid="{00000000-0005-0000-0000-000014020000}"/>
    <cellStyle name="20% - Accent3 9 2 3" xfId="535" xr:uid="{00000000-0005-0000-0000-000015020000}"/>
    <cellStyle name="20% - Accent3 9 2 3 2" xfId="536" xr:uid="{00000000-0005-0000-0000-000016020000}"/>
    <cellStyle name="20% - Accent3 9 2 4" xfId="537" xr:uid="{00000000-0005-0000-0000-000017020000}"/>
    <cellStyle name="20% - Accent3 9 2 5" xfId="538" xr:uid="{00000000-0005-0000-0000-000018020000}"/>
    <cellStyle name="20% - Accent3 9 3" xfId="539" xr:uid="{00000000-0005-0000-0000-000019020000}"/>
    <cellStyle name="20% - Accent3 9 3 2" xfId="540" xr:uid="{00000000-0005-0000-0000-00001A020000}"/>
    <cellStyle name="20% - Accent3 9 3 2 2" xfId="541" xr:uid="{00000000-0005-0000-0000-00001B020000}"/>
    <cellStyle name="20% - Accent3 9 3 3" xfId="542" xr:uid="{00000000-0005-0000-0000-00001C020000}"/>
    <cellStyle name="20% - Accent3 9 3 4" xfId="543" xr:uid="{00000000-0005-0000-0000-00001D020000}"/>
    <cellStyle name="20% - Accent3 9 4" xfId="544" xr:uid="{00000000-0005-0000-0000-00001E020000}"/>
    <cellStyle name="20% - Accent3 9 4 2" xfId="545" xr:uid="{00000000-0005-0000-0000-00001F020000}"/>
    <cellStyle name="20% - Accent3 9 5" xfId="546" xr:uid="{00000000-0005-0000-0000-000020020000}"/>
    <cellStyle name="20% - Accent3 9 6" xfId="547" xr:uid="{00000000-0005-0000-0000-000021020000}"/>
    <cellStyle name="20% - Accent4 10" xfId="548" xr:uid="{00000000-0005-0000-0000-000022020000}"/>
    <cellStyle name="20% - Accent4 10 2" xfId="549" xr:uid="{00000000-0005-0000-0000-000023020000}"/>
    <cellStyle name="20% - Accent4 10 2 2" xfId="550" xr:uid="{00000000-0005-0000-0000-000024020000}"/>
    <cellStyle name="20% - Accent4 10 2 2 2" xfId="551" xr:uid="{00000000-0005-0000-0000-000025020000}"/>
    <cellStyle name="20% - Accent4 10 2 3" xfId="552" xr:uid="{00000000-0005-0000-0000-000026020000}"/>
    <cellStyle name="20% - Accent4 10 2 4" xfId="553" xr:uid="{00000000-0005-0000-0000-000027020000}"/>
    <cellStyle name="20% - Accent4 10 3" xfId="554" xr:uid="{00000000-0005-0000-0000-000028020000}"/>
    <cellStyle name="20% - Accent4 10 3 2" xfId="555" xr:uid="{00000000-0005-0000-0000-000029020000}"/>
    <cellStyle name="20% - Accent4 10 4" xfId="556" xr:uid="{00000000-0005-0000-0000-00002A020000}"/>
    <cellStyle name="20% - Accent4 10 5" xfId="557" xr:uid="{00000000-0005-0000-0000-00002B020000}"/>
    <cellStyle name="20% - Accent4 11" xfId="558" xr:uid="{00000000-0005-0000-0000-00002C020000}"/>
    <cellStyle name="20% - Accent4 11 2" xfId="559" xr:uid="{00000000-0005-0000-0000-00002D020000}"/>
    <cellStyle name="20% - Accent4 11 2 2" xfId="560" xr:uid="{00000000-0005-0000-0000-00002E020000}"/>
    <cellStyle name="20% - Accent4 11 2 2 2" xfId="561" xr:uid="{00000000-0005-0000-0000-00002F020000}"/>
    <cellStyle name="20% - Accent4 11 2 3" xfId="562" xr:uid="{00000000-0005-0000-0000-000030020000}"/>
    <cellStyle name="20% - Accent4 11 2 4" xfId="563" xr:uid="{00000000-0005-0000-0000-000031020000}"/>
    <cellStyle name="20% - Accent4 11 3" xfId="564" xr:uid="{00000000-0005-0000-0000-000032020000}"/>
    <cellStyle name="20% - Accent4 11 3 2" xfId="565" xr:uid="{00000000-0005-0000-0000-000033020000}"/>
    <cellStyle name="20% - Accent4 11 4" xfId="566" xr:uid="{00000000-0005-0000-0000-000034020000}"/>
    <cellStyle name="20% - Accent4 11 5" xfId="567" xr:uid="{00000000-0005-0000-0000-000035020000}"/>
    <cellStyle name="20% - Accent4 12" xfId="568" xr:uid="{00000000-0005-0000-0000-000036020000}"/>
    <cellStyle name="20% - Accent4 12 2" xfId="569" xr:uid="{00000000-0005-0000-0000-000037020000}"/>
    <cellStyle name="20% - Accent4 12 2 2" xfId="570" xr:uid="{00000000-0005-0000-0000-000038020000}"/>
    <cellStyle name="20% - Accent4 12 3" xfId="571" xr:uid="{00000000-0005-0000-0000-000039020000}"/>
    <cellStyle name="20% - Accent4 12 4" xfId="572" xr:uid="{00000000-0005-0000-0000-00003A020000}"/>
    <cellStyle name="20% - Accent4 13" xfId="573" xr:uid="{00000000-0005-0000-0000-00003B020000}"/>
    <cellStyle name="20% - Accent4 13 2" xfId="574" xr:uid="{00000000-0005-0000-0000-00003C020000}"/>
    <cellStyle name="20% - Accent4 14" xfId="575" xr:uid="{00000000-0005-0000-0000-00003D020000}"/>
    <cellStyle name="20% - Accent4 14 2" xfId="576" xr:uid="{00000000-0005-0000-0000-00003E020000}"/>
    <cellStyle name="20% - Accent4 15" xfId="577" xr:uid="{00000000-0005-0000-0000-00003F020000}"/>
    <cellStyle name="20% - Accent4 16" xfId="578" xr:uid="{00000000-0005-0000-0000-000040020000}"/>
    <cellStyle name="20% - Accent4 2" xfId="579" xr:uid="{00000000-0005-0000-0000-000041020000}"/>
    <cellStyle name="20% - Accent4 2 2" xfId="580" xr:uid="{00000000-0005-0000-0000-000042020000}"/>
    <cellStyle name="20% - Accent4 2 2 2" xfId="581" xr:uid="{00000000-0005-0000-0000-000043020000}"/>
    <cellStyle name="20% - Accent4 2 2 2 2" xfId="582" xr:uid="{00000000-0005-0000-0000-000044020000}"/>
    <cellStyle name="20% - Accent4 2 2 2 2 2" xfId="583" xr:uid="{00000000-0005-0000-0000-000045020000}"/>
    <cellStyle name="20% - Accent4 2 2 2 2 2 2" xfId="584" xr:uid="{00000000-0005-0000-0000-000046020000}"/>
    <cellStyle name="20% - Accent4 2 2 2 2 3" xfId="585" xr:uid="{00000000-0005-0000-0000-000047020000}"/>
    <cellStyle name="20% - Accent4 2 2 2 2 4" xfId="586" xr:uid="{00000000-0005-0000-0000-000048020000}"/>
    <cellStyle name="20% - Accent4 2 2 2 3" xfId="587" xr:uid="{00000000-0005-0000-0000-000049020000}"/>
    <cellStyle name="20% - Accent4 2 2 2 3 2" xfId="588" xr:uid="{00000000-0005-0000-0000-00004A020000}"/>
    <cellStyle name="20% - Accent4 2 2 2 4" xfId="589" xr:uid="{00000000-0005-0000-0000-00004B020000}"/>
    <cellStyle name="20% - Accent4 2 2 2 5" xfId="590" xr:uid="{00000000-0005-0000-0000-00004C020000}"/>
    <cellStyle name="20% - Accent4 2 2 3" xfId="591" xr:uid="{00000000-0005-0000-0000-00004D020000}"/>
    <cellStyle name="20% - Accent4 2 2 3 2" xfId="592" xr:uid="{00000000-0005-0000-0000-00004E020000}"/>
    <cellStyle name="20% - Accent4 2 2 3 2 2" xfId="593" xr:uid="{00000000-0005-0000-0000-00004F020000}"/>
    <cellStyle name="20% - Accent4 2 2 3 3" xfId="594" xr:uid="{00000000-0005-0000-0000-000050020000}"/>
    <cellStyle name="20% - Accent4 2 2 3 4" xfId="595" xr:uid="{00000000-0005-0000-0000-000051020000}"/>
    <cellStyle name="20% - Accent4 2 2 4" xfId="596" xr:uid="{00000000-0005-0000-0000-000052020000}"/>
    <cellStyle name="20% - Accent4 2 2 4 2" xfId="597" xr:uid="{00000000-0005-0000-0000-000053020000}"/>
    <cellStyle name="20% - Accent4 2 2 5" xfId="598" xr:uid="{00000000-0005-0000-0000-000054020000}"/>
    <cellStyle name="20% - Accent4 2 2 5 2" xfId="599" xr:uid="{00000000-0005-0000-0000-000055020000}"/>
    <cellStyle name="20% - Accent4 2 2 6" xfId="600" xr:uid="{00000000-0005-0000-0000-000056020000}"/>
    <cellStyle name="20% - Accent4 2 2 7" xfId="601" xr:uid="{00000000-0005-0000-0000-000057020000}"/>
    <cellStyle name="20% - Accent4 2 3" xfId="602" xr:uid="{00000000-0005-0000-0000-000058020000}"/>
    <cellStyle name="20% - Accent4 2 3 2" xfId="603" xr:uid="{00000000-0005-0000-0000-000059020000}"/>
    <cellStyle name="20% - Accent4 2 3 2 2" xfId="604" xr:uid="{00000000-0005-0000-0000-00005A020000}"/>
    <cellStyle name="20% - Accent4 2 3 2 2 2" xfId="605" xr:uid="{00000000-0005-0000-0000-00005B020000}"/>
    <cellStyle name="20% - Accent4 2 3 2 3" xfId="606" xr:uid="{00000000-0005-0000-0000-00005C020000}"/>
    <cellStyle name="20% - Accent4 2 3 2 4" xfId="607" xr:uid="{00000000-0005-0000-0000-00005D020000}"/>
    <cellStyle name="20% - Accent4 2 3 3" xfId="608" xr:uid="{00000000-0005-0000-0000-00005E020000}"/>
    <cellStyle name="20% - Accent4 2 3 3 2" xfId="609" xr:uid="{00000000-0005-0000-0000-00005F020000}"/>
    <cellStyle name="20% - Accent4 2 3 4" xfId="610" xr:uid="{00000000-0005-0000-0000-000060020000}"/>
    <cellStyle name="20% - Accent4 2 3 5" xfId="611" xr:uid="{00000000-0005-0000-0000-000061020000}"/>
    <cellStyle name="20% - Accent4 2 4" xfId="612" xr:uid="{00000000-0005-0000-0000-000062020000}"/>
    <cellStyle name="20% - Accent4 2 4 2" xfId="613" xr:uid="{00000000-0005-0000-0000-000063020000}"/>
    <cellStyle name="20% - Accent4 2 4 2 2" xfId="614" xr:uid="{00000000-0005-0000-0000-000064020000}"/>
    <cellStyle name="20% - Accent4 2 4 3" xfId="615" xr:uid="{00000000-0005-0000-0000-000065020000}"/>
    <cellStyle name="20% - Accent4 2 4 4" xfId="616" xr:uid="{00000000-0005-0000-0000-000066020000}"/>
    <cellStyle name="20% - Accent4 2 5" xfId="617" xr:uid="{00000000-0005-0000-0000-000067020000}"/>
    <cellStyle name="20% - Accent4 2 5 2" xfId="618" xr:uid="{00000000-0005-0000-0000-000068020000}"/>
    <cellStyle name="20% - Accent4 2 6" xfId="619" xr:uid="{00000000-0005-0000-0000-000069020000}"/>
    <cellStyle name="20% - Accent4 2 6 2" xfId="620" xr:uid="{00000000-0005-0000-0000-00006A020000}"/>
    <cellStyle name="20% - Accent4 2 7" xfId="621" xr:uid="{00000000-0005-0000-0000-00006B020000}"/>
    <cellStyle name="20% - Accent4 2 8" xfId="622" xr:uid="{00000000-0005-0000-0000-00006C020000}"/>
    <cellStyle name="20% - Accent4 3" xfId="623" xr:uid="{00000000-0005-0000-0000-00006D020000}"/>
    <cellStyle name="20% - Accent4 3 2" xfId="624" xr:uid="{00000000-0005-0000-0000-00006E020000}"/>
    <cellStyle name="20% - Accent4 4" xfId="625" xr:uid="{00000000-0005-0000-0000-00006F020000}"/>
    <cellStyle name="20% - Accent4 4 2" xfId="626" xr:uid="{00000000-0005-0000-0000-000070020000}"/>
    <cellStyle name="20% - Accent4 4 2 2" xfId="627" xr:uid="{00000000-0005-0000-0000-000071020000}"/>
    <cellStyle name="20% - Accent4 4 2 2 2" xfId="628" xr:uid="{00000000-0005-0000-0000-000072020000}"/>
    <cellStyle name="20% - Accent4 4 2 2 2 2" xfId="629" xr:uid="{00000000-0005-0000-0000-000073020000}"/>
    <cellStyle name="20% - Accent4 4 2 2 3" xfId="630" xr:uid="{00000000-0005-0000-0000-000074020000}"/>
    <cellStyle name="20% - Accent4 4 2 2 4" xfId="631" xr:uid="{00000000-0005-0000-0000-000075020000}"/>
    <cellStyle name="20% - Accent4 4 2 3" xfId="632" xr:uid="{00000000-0005-0000-0000-000076020000}"/>
    <cellStyle name="20% - Accent4 4 2 3 2" xfId="633" xr:uid="{00000000-0005-0000-0000-000077020000}"/>
    <cellStyle name="20% - Accent4 4 2 4" xfId="634" xr:uid="{00000000-0005-0000-0000-000078020000}"/>
    <cellStyle name="20% - Accent4 4 2 5" xfId="635" xr:uid="{00000000-0005-0000-0000-000079020000}"/>
    <cellStyle name="20% - Accent4 4 3" xfId="636" xr:uid="{00000000-0005-0000-0000-00007A020000}"/>
    <cellStyle name="20% - Accent4 4 3 2" xfId="637" xr:uid="{00000000-0005-0000-0000-00007B020000}"/>
    <cellStyle name="20% - Accent4 4 3 2 2" xfId="638" xr:uid="{00000000-0005-0000-0000-00007C020000}"/>
    <cellStyle name="20% - Accent4 4 3 3" xfId="639" xr:uid="{00000000-0005-0000-0000-00007D020000}"/>
    <cellStyle name="20% - Accent4 4 3 4" xfId="640" xr:uid="{00000000-0005-0000-0000-00007E020000}"/>
    <cellStyle name="20% - Accent4 4 4" xfId="641" xr:uid="{00000000-0005-0000-0000-00007F020000}"/>
    <cellStyle name="20% - Accent4 4 4 2" xfId="642" xr:uid="{00000000-0005-0000-0000-000080020000}"/>
    <cellStyle name="20% - Accent4 4 5" xfId="643" xr:uid="{00000000-0005-0000-0000-000081020000}"/>
    <cellStyle name="20% - Accent4 4 5 2" xfId="644" xr:uid="{00000000-0005-0000-0000-000082020000}"/>
    <cellStyle name="20% - Accent4 4 6" xfId="645" xr:uid="{00000000-0005-0000-0000-000083020000}"/>
    <cellStyle name="20% - Accent4 4 7" xfId="646" xr:uid="{00000000-0005-0000-0000-000084020000}"/>
    <cellStyle name="20% - Accent4 5" xfId="647" xr:uid="{00000000-0005-0000-0000-000085020000}"/>
    <cellStyle name="20% - Accent4 5 2" xfId="648" xr:uid="{00000000-0005-0000-0000-000086020000}"/>
    <cellStyle name="20% - Accent4 5 2 2" xfId="649" xr:uid="{00000000-0005-0000-0000-000087020000}"/>
    <cellStyle name="20% - Accent4 5 2 2 2" xfId="650" xr:uid="{00000000-0005-0000-0000-000088020000}"/>
    <cellStyle name="20% - Accent4 5 2 2 2 2" xfId="651" xr:uid="{00000000-0005-0000-0000-000089020000}"/>
    <cellStyle name="20% - Accent4 5 2 2 3" xfId="652" xr:uid="{00000000-0005-0000-0000-00008A020000}"/>
    <cellStyle name="20% - Accent4 5 2 2 4" xfId="653" xr:uid="{00000000-0005-0000-0000-00008B020000}"/>
    <cellStyle name="20% - Accent4 5 2 3" xfId="654" xr:uid="{00000000-0005-0000-0000-00008C020000}"/>
    <cellStyle name="20% - Accent4 5 2 3 2" xfId="655" xr:uid="{00000000-0005-0000-0000-00008D020000}"/>
    <cellStyle name="20% - Accent4 5 2 4" xfId="656" xr:uid="{00000000-0005-0000-0000-00008E020000}"/>
    <cellStyle name="20% - Accent4 5 2 5" xfId="657" xr:uid="{00000000-0005-0000-0000-00008F020000}"/>
    <cellStyle name="20% - Accent4 5 3" xfId="658" xr:uid="{00000000-0005-0000-0000-000090020000}"/>
    <cellStyle name="20% - Accent4 5 3 2" xfId="659" xr:uid="{00000000-0005-0000-0000-000091020000}"/>
    <cellStyle name="20% - Accent4 5 3 2 2" xfId="660" xr:uid="{00000000-0005-0000-0000-000092020000}"/>
    <cellStyle name="20% - Accent4 5 3 3" xfId="661" xr:uid="{00000000-0005-0000-0000-000093020000}"/>
    <cellStyle name="20% - Accent4 5 3 4" xfId="662" xr:uid="{00000000-0005-0000-0000-000094020000}"/>
    <cellStyle name="20% - Accent4 5 4" xfId="663" xr:uid="{00000000-0005-0000-0000-000095020000}"/>
    <cellStyle name="20% - Accent4 5 4 2" xfId="664" xr:uid="{00000000-0005-0000-0000-000096020000}"/>
    <cellStyle name="20% - Accent4 5 5" xfId="665" xr:uid="{00000000-0005-0000-0000-000097020000}"/>
    <cellStyle name="20% - Accent4 5 5 2" xfId="666" xr:uid="{00000000-0005-0000-0000-000098020000}"/>
    <cellStyle name="20% - Accent4 5 6" xfId="667" xr:uid="{00000000-0005-0000-0000-000099020000}"/>
    <cellStyle name="20% - Accent4 5 7" xfId="668" xr:uid="{00000000-0005-0000-0000-00009A020000}"/>
    <cellStyle name="20% - Accent4 6" xfId="669" xr:uid="{00000000-0005-0000-0000-00009B020000}"/>
    <cellStyle name="20% - Accent4 7" xfId="670" xr:uid="{00000000-0005-0000-0000-00009C020000}"/>
    <cellStyle name="20% - Accent4 7 2" xfId="671" xr:uid="{00000000-0005-0000-0000-00009D020000}"/>
    <cellStyle name="20% - Accent4 7 2 2" xfId="672" xr:uid="{00000000-0005-0000-0000-00009E020000}"/>
    <cellStyle name="20% - Accent4 7 2 2 2" xfId="673" xr:uid="{00000000-0005-0000-0000-00009F020000}"/>
    <cellStyle name="20% - Accent4 7 2 2 2 2" xfId="674" xr:uid="{00000000-0005-0000-0000-0000A0020000}"/>
    <cellStyle name="20% - Accent4 7 2 2 3" xfId="675" xr:uid="{00000000-0005-0000-0000-0000A1020000}"/>
    <cellStyle name="20% - Accent4 7 2 2 4" xfId="676" xr:uid="{00000000-0005-0000-0000-0000A2020000}"/>
    <cellStyle name="20% - Accent4 7 2 3" xfId="677" xr:uid="{00000000-0005-0000-0000-0000A3020000}"/>
    <cellStyle name="20% - Accent4 7 2 3 2" xfId="678" xr:uid="{00000000-0005-0000-0000-0000A4020000}"/>
    <cellStyle name="20% - Accent4 7 2 4" xfId="679" xr:uid="{00000000-0005-0000-0000-0000A5020000}"/>
    <cellStyle name="20% - Accent4 7 2 5" xfId="680" xr:uid="{00000000-0005-0000-0000-0000A6020000}"/>
    <cellStyle name="20% - Accent4 7 3" xfId="681" xr:uid="{00000000-0005-0000-0000-0000A7020000}"/>
    <cellStyle name="20% - Accent4 7 3 2" xfId="682" xr:uid="{00000000-0005-0000-0000-0000A8020000}"/>
    <cellStyle name="20% - Accent4 7 3 2 2" xfId="683" xr:uid="{00000000-0005-0000-0000-0000A9020000}"/>
    <cellStyle name="20% - Accent4 7 3 3" xfId="684" xr:uid="{00000000-0005-0000-0000-0000AA020000}"/>
    <cellStyle name="20% - Accent4 7 3 4" xfId="685" xr:uid="{00000000-0005-0000-0000-0000AB020000}"/>
    <cellStyle name="20% - Accent4 7 4" xfId="686" xr:uid="{00000000-0005-0000-0000-0000AC020000}"/>
    <cellStyle name="20% - Accent4 7 4 2" xfId="687" xr:uid="{00000000-0005-0000-0000-0000AD020000}"/>
    <cellStyle name="20% - Accent4 7 5" xfId="688" xr:uid="{00000000-0005-0000-0000-0000AE020000}"/>
    <cellStyle name="20% - Accent4 7 6" xfId="689" xr:uid="{00000000-0005-0000-0000-0000AF020000}"/>
    <cellStyle name="20% - Accent4 8" xfId="690" xr:uid="{00000000-0005-0000-0000-0000B0020000}"/>
    <cellStyle name="20% - Accent4 8 2" xfId="691" xr:uid="{00000000-0005-0000-0000-0000B1020000}"/>
    <cellStyle name="20% - Accent4 8 2 2" xfId="692" xr:uid="{00000000-0005-0000-0000-0000B2020000}"/>
    <cellStyle name="20% - Accent4 8 2 2 2" xfId="693" xr:uid="{00000000-0005-0000-0000-0000B3020000}"/>
    <cellStyle name="20% - Accent4 8 2 2 2 2" xfId="694" xr:uid="{00000000-0005-0000-0000-0000B4020000}"/>
    <cellStyle name="20% - Accent4 8 2 2 3" xfId="695" xr:uid="{00000000-0005-0000-0000-0000B5020000}"/>
    <cellStyle name="20% - Accent4 8 2 2 4" xfId="696" xr:uid="{00000000-0005-0000-0000-0000B6020000}"/>
    <cellStyle name="20% - Accent4 8 2 3" xfId="697" xr:uid="{00000000-0005-0000-0000-0000B7020000}"/>
    <cellStyle name="20% - Accent4 8 2 3 2" xfId="698" xr:uid="{00000000-0005-0000-0000-0000B8020000}"/>
    <cellStyle name="20% - Accent4 8 2 4" xfId="699" xr:uid="{00000000-0005-0000-0000-0000B9020000}"/>
    <cellStyle name="20% - Accent4 8 2 5" xfId="700" xr:uid="{00000000-0005-0000-0000-0000BA020000}"/>
    <cellStyle name="20% - Accent4 8 3" xfId="701" xr:uid="{00000000-0005-0000-0000-0000BB020000}"/>
    <cellStyle name="20% - Accent4 8 3 2" xfId="702" xr:uid="{00000000-0005-0000-0000-0000BC020000}"/>
    <cellStyle name="20% - Accent4 8 3 2 2" xfId="703" xr:uid="{00000000-0005-0000-0000-0000BD020000}"/>
    <cellStyle name="20% - Accent4 8 3 3" xfId="704" xr:uid="{00000000-0005-0000-0000-0000BE020000}"/>
    <cellStyle name="20% - Accent4 8 3 4" xfId="705" xr:uid="{00000000-0005-0000-0000-0000BF020000}"/>
    <cellStyle name="20% - Accent4 8 4" xfId="706" xr:uid="{00000000-0005-0000-0000-0000C0020000}"/>
    <cellStyle name="20% - Accent4 8 4 2" xfId="707" xr:uid="{00000000-0005-0000-0000-0000C1020000}"/>
    <cellStyle name="20% - Accent4 8 5" xfId="708" xr:uid="{00000000-0005-0000-0000-0000C2020000}"/>
    <cellStyle name="20% - Accent4 8 6" xfId="709" xr:uid="{00000000-0005-0000-0000-0000C3020000}"/>
    <cellStyle name="20% - Accent4 9" xfId="710" xr:uid="{00000000-0005-0000-0000-0000C4020000}"/>
    <cellStyle name="20% - Accent4 9 2" xfId="711" xr:uid="{00000000-0005-0000-0000-0000C5020000}"/>
    <cellStyle name="20% - Accent4 9 2 2" xfId="712" xr:uid="{00000000-0005-0000-0000-0000C6020000}"/>
    <cellStyle name="20% - Accent4 9 2 2 2" xfId="713" xr:uid="{00000000-0005-0000-0000-0000C7020000}"/>
    <cellStyle name="20% - Accent4 9 2 2 2 2" xfId="714" xr:uid="{00000000-0005-0000-0000-0000C8020000}"/>
    <cellStyle name="20% - Accent4 9 2 2 3" xfId="715" xr:uid="{00000000-0005-0000-0000-0000C9020000}"/>
    <cellStyle name="20% - Accent4 9 2 2 4" xfId="716" xr:uid="{00000000-0005-0000-0000-0000CA020000}"/>
    <cellStyle name="20% - Accent4 9 2 3" xfId="717" xr:uid="{00000000-0005-0000-0000-0000CB020000}"/>
    <cellStyle name="20% - Accent4 9 2 3 2" xfId="718" xr:uid="{00000000-0005-0000-0000-0000CC020000}"/>
    <cellStyle name="20% - Accent4 9 2 4" xfId="719" xr:uid="{00000000-0005-0000-0000-0000CD020000}"/>
    <cellStyle name="20% - Accent4 9 2 5" xfId="720" xr:uid="{00000000-0005-0000-0000-0000CE020000}"/>
    <cellStyle name="20% - Accent4 9 3" xfId="721" xr:uid="{00000000-0005-0000-0000-0000CF020000}"/>
    <cellStyle name="20% - Accent4 9 3 2" xfId="722" xr:uid="{00000000-0005-0000-0000-0000D0020000}"/>
    <cellStyle name="20% - Accent4 9 3 2 2" xfId="723" xr:uid="{00000000-0005-0000-0000-0000D1020000}"/>
    <cellStyle name="20% - Accent4 9 3 3" xfId="724" xr:uid="{00000000-0005-0000-0000-0000D2020000}"/>
    <cellStyle name="20% - Accent4 9 3 4" xfId="725" xr:uid="{00000000-0005-0000-0000-0000D3020000}"/>
    <cellStyle name="20% - Accent4 9 4" xfId="726" xr:uid="{00000000-0005-0000-0000-0000D4020000}"/>
    <cellStyle name="20% - Accent4 9 4 2" xfId="727" xr:uid="{00000000-0005-0000-0000-0000D5020000}"/>
    <cellStyle name="20% - Accent4 9 5" xfId="728" xr:uid="{00000000-0005-0000-0000-0000D6020000}"/>
    <cellStyle name="20% - Accent4 9 6" xfId="729" xr:uid="{00000000-0005-0000-0000-0000D7020000}"/>
    <cellStyle name="20% - Accent5 10" xfId="730" xr:uid="{00000000-0005-0000-0000-0000D8020000}"/>
    <cellStyle name="20% - Accent5 10 2" xfId="731" xr:uid="{00000000-0005-0000-0000-0000D9020000}"/>
    <cellStyle name="20% - Accent5 10 2 2" xfId="732" xr:uid="{00000000-0005-0000-0000-0000DA020000}"/>
    <cellStyle name="20% - Accent5 10 2 2 2" xfId="733" xr:uid="{00000000-0005-0000-0000-0000DB020000}"/>
    <cellStyle name="20% - Accent5 10 2 3" xfId="734" xr:uid="{00000000-0005-0000-0000-0000DC020000}"/>
    <cellStyle name="20% - Accent5 10 2 4" xfId="735" xr:uid="{00000000-0005-0000-0000-0000DD020000}"/>
    <cellStyle name="20% - Accent5 10 3" xfId="736" xr:uid="{00000000-0005-0000-0000-0000DE020000}"/>
    <cellStyle name="20% - Accent5 10 3 2" xfId="737" xr:uid="{00000000-0005-0000-0000-0000DF020000}"/>
    <cellStyle name="20% - Accent5 10 4" xfId="738" xr:uid="{00000000-0005-0000-0000-0000E0020000}"/>
    <cellStyle name="20% - Accent5 10 5" xfId="739" xr:uid="{00000000-0005-0000-0000-0000E1020000}"/>
    <cellStyle name="20% - Accent5 11" xfId="740" xr:uid="{00000000-0005-0000-0000-0000E2020000}"/>
    <cellStyle name="20% - Accent5 11 2" xfId="741" xr:uid="{00000000-0005-0000-0000-0000E3020000}"/>
    <cellStyle name="20% - Accent5 11 2 2" xfId="742" xr:uid="{00000000-0005-0000-0000-0000E4020000}"/>
    <cellStyle name="20% - Accent5 11 2 2 2" xfId="743" xr:uid="{00000000-0005-0000-0000-0000E5020000}"/>
    <cellStyle name="20% - Accent5 11 2 3" xfId="744" xr:uid="{00000000-0005-0000-0000-0000E6020000}"/>
    <cellStyle name="20% - Accent5 11 2 4" xfId="745" xr:uid="{00000000-0005-0000-0000-0000E7020000}"/>
    <cellStyle name="20% - Accent5 11 3" xfId="746" xr:uid="{00000000-0005-0000-0000-0000E8020000}"/>
    <cellStyle name="20% - Accent5 11 3 2" xfId="747" xr:uid="{00000000-0005-0000-0000-0000E9020000}"/>
    <cellStyle name="20% - Accent5 11 4" xfId="748" xr:uid="{00000000-0005-0000-0000-0000EA020000}"/>
    <cellStyle name="20% - Accent5 11 5" xfId="749" xr:uid="{00000000-0005-0000-0000-0000EB020000}"/>
    <cellStyle name="20% - Accent5 12" xfId="750" xr:uid="{00000000-0005-0000-0000-0000EC020000}"/>
    <cellStyle name="20% - Accent5 12 2" xfId="751" xr:uid="{00000000-0005-0000-0000-0000ED020000}"/>
    <cellStyle name="20% - Accent5 12 2 2" xfId="752" xr:uid="{00000000-0005-0000-0000-0000EE020000}"/>
    <cellStyle name="20% - Accent5 12 3" xfId="753" xr:uid="{00000000-0005-0000-0000-0000EF020000}"/>
    <cellStyle name="20% - Accent5 12 4" xfId="754" xr:uid="{00000000-0005-0000-0000-0000F0020000}"/>
    <cellStyle name="20% - Accent5 13" xfId="755" xr:uid="{00000000-0005-0000-0000-0000F1020000}"/>
    <cellStyle name="20% - Accent5 13 2" xfId="756" xr:uid="{00000000-0005-0000-0000-0000F2020000}"/>
    <cellStyle name="20% - Accent5 14" xfId="757" xr:uid="{00000000-0005-0000-0000-0000F3020000}"/>
    <cellStyle name="20% - Accent5 14 2" xfId="758" xr:uid="{00000000-0005-0000-0000-0000F4020000}"/>
    <cellStyle name="20% - Accent5 15" xfId="759" xr:uid="{00000000-0005-0000-0000-0000F5020000}"/>
    <cellStyle name="20% - Accent5 16" xfId="760" xr:uid="{00000000-0005-0000-0000-0000F6020000}"/>
    <cellStyle name="20% - Accent5 2" xfId="761" xr:uid="{00000000-0005-0000-0000-0000F7020000}"/>
    <cellStyle name="20% - Accent5 2 2" xfId="762" xr:uid="{00000000-0005-0000-0000-0000F8020000}"/>
    <cellStyle name="20% - Accent5 2 2 2" xfId="763" xr:uid="{00000000-0005-0000-0000-0000F9020000}"/>
    <cellStyle name="20% - Accent5 2 2 2 2" xfId="764" xr:uid="{00000000-0005-0000-0000-0000FA020000}"/>
    <cellStyle name="20% - Accent5 2 2 2 2 2" xfId="765" xr:uid="{00000000-0005-0000-0000-0000FB020000}"/>
    <cellStyle name="20% - Accent5 2 2 2 2 2 2" xfId="766" xr:uid="{00000000-0005-0000-0000-0000FC020000}"/>
    <cellStyle name="20% - Accent5 2 2 2 2 3" xfId="767" xr:uid="{00000000-0005-0000-0000-0000FD020000}"/>
    <cellStyle name="20% - Accent5 2 2 2 2 4" xfId="768" xr:uid="{00000000-0005-0000-0000-0000FE020000}"/>
    <cellStyle name="20% - Accent5 2 2 2 3" xfId="769" xr:uid="{00000000-0005-0000-0000-0000FF020000}"/>
    <cellStyle name="20% - Accent5 2 2 2 3 2" xfId="770" xr:uid="{00000000-0005-0000-0000-000000030000}"/>
    <cellStyle name="20% - Accent5 2 2 2 4" xfId="771" xr:uid="{00000000-0005-0000-0000-000001030000}"/>
    <cellStyle name="20% - Accent5 2 2 2 5" xfId="772" xr:uid="{00000000-0005-0000-0000-000002030000}"/>
    <cellStyle name="20% - Accent5 2 2 3" xfId="773" xr:uid="{00000000-0005-0000-0000-000003030000}"/>
    <cellStyle name="20% - Accent5 2 2 3 2" xfId="774" xr:uid="{00000000-0005-0000-0000-000004030000}"/>
    <cellStyle name="20% - Accent5 2 2 3 2 2" xfId="775" xr:uid="{00000000-0005-0000-0000-000005030000}"/>
    <cellStyle name="20% - Accent5 2 2 3 3" xfId="776" xr:uid="{00000000-0005-0000-0000-000006030000}"/>
    <cellStyle name="20% - Accent5 2 2 3 4" xfId="777" xr:uid="{00000000-0005-0000-0000-000007030000}"/>
    <cellStyle name="20% - Accent5 2 2 4" xfId="778" xr:uid="{00000000-0005-0000-0000-000008030000}"/>
    <cellStyle name="20% - Accent5 2 2 4 2" xfId="779" xr:uid="{00000000-0005-0000-0000-000009030000}"/>
    <cellStyle name="20% - Accent5 2 2 5" xfId="780" xr:uid="{00000000-0005-0000-0000-00000A030000}"/>
    <cellStyle name="20% - Accent5 2 2 5 2" xfId="781" xr:uid="{00000000-0005-0000-0000-00000B030000}"/>
    <cellStyle name="20% - Accent5 2 2 6" xfId="782" xr:uid="{00000000-0005-0000-0000-00000C030000}"/>
    <cellStyle name="20% - Accent5 2 2 7" xfId="783" xr:uid="{00000000-0005-0000-0000-00000D030000}"/>
    <cellStyle name="20% - Accent5 2 3" xfId="784" xr:uid="{00000000-0005-0000-0000-00000E030000}"/>
    <cellStyle name="20% - Accent5 2 3 2" xfId="785" xr:uid="{00000000-0005-0000-0000-00000F030000}"/>
    <cellStyle name="20% - Accent5 2 3 2 2" xfId="786" xr:uid="{00000000-0005-0000-0000-000010030000}"/>
    <cellStyle name="20% - Accent5 2 3 2 2 2" xfId="787" xr:uid="{00000000-0005-0000-0000-000011030000}"/>
    <cellStyle name="20% - Accent5 2 3 2 3" xfId="788" xr:uid="{00000000-0005-0000-0000-000012030000}"/>
    <cellStyle name="20% - Accent5 2 3 2 4" xfId="789" xr:uid="{00000000-0005-0000-0000-000013030000}"/>
    <cellStyle name="20% - Accent5 2 3 3" xfId="790" xr:uid="{00000000-0005-0000-0000-000014030000}"/>
    <cellStyle name="20% - Accent5 2 3 3 2" xfId="791" xr:uid="{00000000-0005-0000-0000-000015030000}"/>
    <cellStyle name="20% - Accent5 2 3 4" xfId="792" xr:uid="{00000000-0005-0000-0000-000016030000}"/>
    <cellStyle name="20% - Accent5 2 3 5" xfId="793" xr:uid="{00000000-0005-0000-0000-000017030000}"/>
    <cellStyle name="20% - Accent5 2 4" xfId="794" xr:uid="{00000000-0005-0000-0000-000018030000}"/>
    <cellStyle name="20% - Accent5 2 4 2" xfId="795" xr:uid="{00000000-0005-0000-0000-000019030000}"/>
    <cellStyle name="20% - Accent5 2 4 2 2" xfId="796" xr:uid="{00000000-0005-0000-0000-00001A030000}"/>
    <cellStyle name="20% - Accent5 2 4 3" xfId="797" xr:uid="{00000000-0005-0000-0000-00001B030000}"/>
    <cellStyle name="20% - Accent5 2 4 4" xfId="798" xr:uid="{00000000-0005-0000-0000-00001C030000}"/>
    <cellStyle name="20% - Accent5 2 5" xfId="799" xr:uid="{00000000-0005-0000-0000-00001D030000}"/>
    <cellStyle name="20% - Accent5 2 5 2" xfId="800" xr:uid="{00000000-0005-0000-0000-00001E030000}"/>
    <cellStyle name="20% - Accent5 2 6" xfId="801" xr:uid="{00000000-0005-0000-0000-00001F030000}"/>
    <cellStyle name="20% - Accent5 2 6 2" xfId="802" xr:uid="{00000000-0005-0000-0000-000020030000}"/>
    <cellStyle name="20% - Accent5 2 7" xfId="803" xr:uid="{00000000-0005-0000-0000-000021030000}"/>
    <cellStyle name="20% - Accent5 2 8" xfId="804" xr:uid="{00000000-0005-0000-0000-000022030000}"/>
    <cellStyle name="20% - Accent5 3" xfId="805" xr:uid="{00000000-0005-0000-0000-000023030000}"/>
    <cellStyle name="20% - Accent5 3 2" xfId="806" xr:uid="{00000000-0005-0000-0000-000024030000}"/>
    <cellStyle name="20% - Accent5 4" xfId="807" xr:uid="{00000000-0005-0000-0000-000025030000}"/>
    <cellStyle name="20% - Accent5 4 2" xfId="808" xr:uid="{00000000-0005-0000-0000-000026030000}"/>
    <cellStyle name="20% - Accent5 4 2 2" xfId="809" xr:uid="{00000000-0005-0000-0000-000027030000}"/>
    <cellStyle name="20% - Accent5 4 2 2 2" xfId="810" xr:uid="{00000000-0005-0000-0000-000028030000}"/>
    <cellStyle name="20% - Accent5 4 2 2 2 2" xfId="811" xr:uid="{00000000-0005-0000-0000-000029030000}"/>
    <cellStyle name="20% - Accent5 4 2 2 3" xfId="812" xr:uid="{00000000-0005-0000-0000-00002A030000}"/>
    <cellStyle name="20% - Accent5 4 2 2 4" xfId="813" xr:uid="{00000000-0005-0000-0000-00002B030000}"/>
    <cellStyle name="20% - Accent5 4 2 3" xfId="814" xr:uid="{00000000-0005-0000-0000-00002C030000}"/>
    <cellStyle name="20% - Accent5 4 2 3 2" xfId="815" xr:uid="{00000000-0005-0000-0000-00002D030000}"/>
    <cellStyle name="20% - Accent5 4 2 4" xfId="816" xr:uid="{00000000-0005-0000-0000-00002E030000}"/>
    <cellStyle name="20% - Accent5 4 2 5" xfId="817" xr:uid="{00000000-0005-0000-0000-00002F030000}"/>
    <cellStyle name="20% - Accent5 4 3" xfId="818" xr:uid="{00000000-0005-0000-0000-000030030000}"/>
    <cellStyle name="20% - Accent5 4 3 2" xfId="819" xr:uid="{00000000-0005-0000-0000-000031030000}"/>
    <cellStyle name="20% - Accent5 4 3 2 2" xfId="820" xr:uid="{00000000-0005-0000-0000-000032030000}"/>
    <cellStyle name="20% - Accent5 4 3 3" xfId="821" xr:uid="{00000000-0005-0000-0000-000033030000}"/>
    <cellStyle name="20% - Accent5 4 3 4" xfId="822" xr:uid="{00000000-0005-0000-0000-000034030000}"/>
    <cellStyle name="20% - Accent5 4 4" xfId="823" xr:uid="{00000000-0005-0000-0000-000035030000}"/>
    <cellStyle name="20% - Accent5 4 4 2" xfId="824" xr:uid="{00000000-0005-0000-0000-000036030000}"/>
    <cellStyle name="20% - Accent5 4 5" xfId="825" xr:uid="{00000000-0005-0000-0000-000037030000}"/>
    <cellStyle name="20% - Accent5 4 5 2" xfId="826" xr:uid="{00000000-0005-0000-0000-000038030000}"/>
    <cellStyle name="20% - Accent5 4 6" xfId="827" xr:uid="{00000000-0005-0000-0000-000039030000}"/>
    <cellStyle name="20% - Accent5 4 7" xfId="828" xr:uid="{00000000-0005-0000-0000-00003A030000}"/>
    <cellStyle name="20% - Accent5 5" xfId="829" xr:uid="{00000000-0005-0000-0000-00003B030000}"/>
    <cellStyle name="20% - Accent5 5 2" xfId="830" xr:uid="{00000000-0005-0000-0000-00003C030000}"/>
    <cellStyle name="20% - Accent5 5 2 2" xfId="831" xr:uid="{00000000-0005-0000-0000-00003D030000}"/>
    <cellStyle name="20% - Accent5 5 2 2 2" xfId="832" xr:uid="{00000000-0005-0000-0000-00003E030000}"/>
    <cellStyle name="20% - Accent5 5 2 2 2 2" xfId="833" xr:uid="{00000000-0005-0000-0000-00003F030000}"/>
    <cellStyle name="20% - Accent5 5 2 2 3" xfId="834" xr:uid="{00000000-0005-0000-0000-000040030000}"/>
    <cellStyle name="20% - Accent5 5 2 2 4" xfId="835" xr:uid="{00000000-0005-0000-0000-000041030000}"/>
    <cellStyle name="20% - Accent5 5 2 3" xfId="836" xr:uid="{00000000-0005-0000-0000-000042030000}"/>
    <cellStyle name="20% - Accent5 5 2 3 2" xfId="837" xr:uid="{00000000-0005-0000-0000-000043030000}"/>
    <cellStyle name="20% - Accent5 5 2 4" xfId="838" xr:uid="{00000000-0005-0000-0000-000044030000}"/>
    <cellStyle name="20% - Accent5 5 2 5" xfId="839" xr:uid="{00000000-0005-0000-0000-000045030000}"/>
    <cellStyle name="20% - Accent5 5 3" xfId="840" xr:uid="{00000000-0005-0000-0000-000046030000}"/>
    <cellStyle name="20% - Accent5 5 3 2" xfId="841" xr:uid="{00000000-0005-0000-0000-000047030000}"/>
    <cellStyle name="20% - Accent5 5 3 2 2" xfId="842" xr:uid="{00000000-0005-0000-0000-000048030000}"/>
    <cellStyle name="20% - Accent5 5 3 3" xfId="843" xr:uid="{00000000-0005-0000-0000-000049030000}"/>
    <cellStyle name="20% - Accent5 5 3 4" xfId="844" xr:uid="{00000000-0005-0000-0000-00004A030000}"/>
    <cellStyle name="20% - Accent5 5 4" xfId="845" xr:uid="{00000000-0005-0000-0000-00004B030000}"/>
    <cellStyle name="20% - Accent5 5 4 2" xfId="846" xr:uid="{00000000-0005-0000-0000-00004C030000}"/>
    <cellStyle name="20% - Accent5 5 5" xfId="847" xr:uid="{00000000-0005-0000-0000-00004D030000}"/>
    <cellStyle name="20% - Accent5 5 5 2" xfId="848" xr:uid="{00000000-0005-0000-0000-00004E030000}"/>
    <cellStyle name="20% - Accent5 5 6" xfId="849" xr:uid="{00000000-0005-0000-0000-00004F030000}"/>
    <cellStyle name="20% - Accent5 5 7" xfId="850" xr:uid="{00000000-0005-0000-0000-000050030000}"/>
    <cellStyle name="20% - Accent5 6" xfId="851" xr:uid="{00000000-0005-0000-0000-000051030000}"/>
    <cellStyle name="20% - Accent5 7" xfId="852" xr:uid="{00000000-0005-0000-0000-000052030000}"/>
    <cellStyle name="20% - Accent5 7 2" xfId="853" xr:uid="{00000000-0005-0000-0000-000053030000}"/>
    <cellStyle name="20% - Accent5 7 2 2" xfId="854" xr:uid="{00000000-0005-0000-0000-000054030000}"/>
    <cellStyle name="20% - Accent5 7 2 2 2" xfId="855" xr:uid="{00000000-0005-0000-0000-000055030000}"/>
    <cellStyle name="20% - Accent5 7 2 2 2 2" xfId="856" xr:uid="{00000000-0005-0000-0000-000056030000}"/>
    <cellStyle name="20% - Accent5 7 2 2 3" xfId="857" xr:uid="{00000000-0005-0000-0000-000057030000}"/>
    <cellStyle name="20% - Accent5 7 2 2 4" xfId="858" xr:uid="{00000000-0005-0000-0000-000058030000}"/>
    <cellStyle name="20% - Accent5 7 2 3" xfId="859" xr:uid="{00000000-0005-0000-0000-000059030000}"/>
    <cellStyle name="20% - Accent5 7 2 3 2" xfId="860" xr:uid="{00000000-0005-0000-0000-00005A030000}"/>
    <cellStyle name="20% - Accent5 7 2 4" xfId="861" xr:uid="{00000000-0005-0000-0000-00005B030000}"/>
    <cellStyle name="20% - Accent5 7 2 5" xfId="862" xr:uid="{00000000-0005-0000-0000-00005C030000}"/>
    <cellStyle name="20% - Accent5 7 3" xfId="863" xr:uid="{00000000-0005-0000-0000-00005D030000}"/>
    <cellStyle name="20% - Accent5 7 3 2" xfId="864" xr:uid="{00000000-0005-0000-0000-00005E030000}"/>
    <cellStyle name="20% - Accent5 7 3 2 2" xfId="865" xr:uid="{00000000-0005-0000-0000-00005F030000}"/>
    <cellStyle name="20% - Accent5 7 3 3" xfId="866" xr:uid="{00000000-0005-0000-0000-000060030000}"/>
    <cellStyle name="20% - Accent5 7 3 4" xfId="867" xr:uid="{00000000-0005-0000-0000-000061030000}"/>
    <cellStyle name="20% - Accent5 7 4" xfId="868" xr:uid="{00000000-0005-0000-0000-000062030000}"/>
    <cellStyle name="20% - Accent5 7 4 2" xfId="869" xr:uid="{00000000-0005-0000-0000-000063030000}"/>
    <cellStyle name="20% - Accent5 7 5" xfId="870" xr:uid="{00000000-0005-0000-0000-000064030000}"/>
    <cellStyle name="20% - Accent5 7 6" xfId="871" xr:uid="{00000000-0005-0000-0000-000065030000}"/>
    <cellStyle name="20% - Accent5 8" xfId="872" xr:uid="{00000000-0005-0000-0000-000066030000}"/>
    <cellStyle name="20% - Accent5 8 2" xfId="873" xr:uid="{00000000-0005-0000-0000-000067030000}"/>
    <cellStyle name="20% - Accent5 8 2 2" xfId="874" xr:uid="{00000000-0005-0000-0000-000068030000}"/>
    <cellStyle name="20% - Accent5 8 2 2 2" xfId="875" xr:uid="{00000000-0005-0000-0000-000069030000}"/>
    <cellStyle name="20% - Accent5 8 2 2 2 2" xfId="876" xr:uid="{00000000-0005-0000-0000-00006A030000}"/>
    <cellStyle name="20% - Accent5 8 2 2 3" xfId="877" xr:uid="{00000000-0005-0000-0000-00006B030000}"/>
    <cellStyle name="20% - Accent5 8 2 2 4" xfId="878" xr:uid="{00000000-0005-0000-0000-00006C030000}"/>
    <cellStyle name="20% - Accent5 8 2 3" xfId="879" xr:uid="{00000000-0005-0000-0000-00006D030000}"/>
    <cellStyle name="20% - Accent5 8 2 3 2" xfId="880" xr:uid="{00000000-0005-0000-0000-00006E030000}"/>
    <cellStyle name="20% - Accent5 8 2 4" xfId="881" xr:uid="{00000000-0005-0000-0000-00006F030000}"/>
    <cellStyle name="20% - Accent5 8 2 5" xfId="882" xr:uid="{00000000-0005-0000-0000-000070030000}"/>
    <cellStyle name="20% - Accent5 8 3" xfId="883" xr:uid="{00000000-0005-0000-0000-000071030000}"/>
    <cellStyle name="20% - Accent5 8 3 2" xfId="884" xr:uid="{00000000-0005-0000-0000-000072030000}"/>
    <cellStyle name="20% - Accent5 8 3 2 2" xfId="885" xr:uid="{00000000-0005-0000-0000-000073030000}"/>
    <cellStyle name="20% - Accent5 8 3 3" xfId="886" xr:uid="{00000000-0005-0000-0000-000074030000}"/>
    <cellStyle name="20% - Accent5 8 3 4" xfId="887" xr:uid="{00000000-0005-0000-0000-000075030000}"/>
    <cellStyle name="20% - Accent5 8 4" xfId="888" xr:uid="{00000000-0005-0000-0000-000076030000}"/>
    <cellStyle name="20% - Accent5 8 4 2" xfId="889" xr:uid="{00000000-0005-0000-0000-000077030000}"/>
    <cellStyle name="20% - Accent5 8 5" xfId="890" xr:uid="{00000000-0005-0000-0000-000078030000}"/>
    <cellStyle name="20% - Accent5 8 6" xfId="891" xr:uid="{00000000-0005-0000-0000-000079030000}"/>
    <cellStyle name="20% - Accent5 9" xfId="892" xr:uid="{00000000-0005-0000-0000-00007A030000}"/>
    <cellStyle name="20% - Accent5 9 2" xfId="893" xr:uid="{00000000-0005-0000-0000-00007B030000}"/>
    <cellStyle name="20% - Accent5 9 2 2" xfId="894" xr:uid="{00000000-0005-0000-0000-00007C030000}"/>
    <cellStyle name="20% - Accent5 9 2 2 2" xfId="895" xr:uid="{00000000-0005-0000-0000-00007D030000}"/>
    <cellStyle name="20% - Accent5 9 2 2 2 2" xfId="896" xr:uid="{00000000-0005-0000-0000-00007E030000}"/>
    <cellStyle name="20% - Accent5 9 2 2 3" xfId="897" xr:uid="{00000000-0005-0000-0000-00007F030000}"/>
    <cellStyle name="20% - Accent5 9 2 2 4" xfId="898" xr:uid="{00000000-0005-0000-0000-000080030000}"/>
    <cellStyle name="20% - Accent5 9 2 3" xfId="899" xr:uid="{00000000-0005-0000-0000-000081030000}"/>
    <cellStyle name="20% - Accent5 9 2 3 2" xfId="900" xr:uid="{00000000-0005-0000-0000-000082030000}"/>
    <cellStyle name="20% - Accent5 9 2 4" xfId="901" xr:uid="{00000000-0005-0000-0000-000083030000}"/>
    <cellStyle name="20% - Accent5 9 2 5" xfId="902" xr:uid="{00000000-0005-0000-0000-000084030000}"/>
    <cellStyle name="20% - Accent5 9 3" xfId="903" xr:uid="{00000000-0005-0000-0000-000085030000}"/>
    <cellStyle name="20% - Accent5 9 3 2" xfId="904" xr:uid="{00000000-0005-0000-0000-000086030000}"/>
    <cellStyle name="20% - Accent5 9 3 2 2" xfId="905" xr:uid="{00000000-0005-0000-0000-000087030000}"/>
    <cellStyle name="20% - Accent5 9 3 3" xfId="906" xr:uid="{00000000-0005-0000-0000-000088030000}"/>
    <cellStyle name="20% - Accent5 9 3 4" xfId="907" xr:uid="{00000000-0005-0000-0000-000089030000}"/>
    <cellStyle name="20% - Accent5 9 4" xfId="908" xr:uid="{00000000-0005-0000-0000-00008A030000}"/>
    <cellStyle name="20% - Accent5 9 4 2" xfId="909" xr:uid="{00000000-0005-0000-0000-00008B030000}"/>
    <cellStyle name="20% - Accent5 9 5" xfId="910" xr:uid="{00000000-0005-0000-0000-00008C030000}"/>
    <cellStyle name="20% - Accent5 9 6" xfId="911" xr:uid="{00000000-0005-0000-0000-00008D030000}"/>
    <cellStyle name="20% - Accent6 10" xfId="912" xr:uid="{00000000-0005-0000-0000-00008E030000}"/>
    <cellStyle name="20% - Accent6 10 2" xfId="913" xr:uid="{00000000-0005-0000-0000-00008F030000}"/>
    <cellStyle name="20% - Accent6 10 2 2" xfId="914" xr:uid="{00000000-0005-0000-0000-000090030000}"/>
    <cellStyle name="20% - Accent6 10 2 2 2" xfId="915" xr:uid="{00000000-0005-0000-0000-000091030000}"/>
    <cellStyle name="20% - Accent6 10 2 3" xfId="916" xr:uid="{00000000-0005-0000-0000-000092030000}"/>
    <cellStyle name="20% - Accent6 10 2 4" xfId="917" xr:uid="{00000000-0005-0000-0000-000093030000}"/>
    <cellStyle name="20% - Accent6 10 3" xfId="918" xr:uid="{00000000-0005-0000-0000-000094030000}"/>
    <cellStyle name="20% - Accent6 10 3 2" xfId="919" xr:uid="{00000000-0005-0000-0000-000095030000}"/>
    <cellStyle name="20% - Accent6 10 4" xfId="920" xr:uid="{00000000-0005-0000-0000-000096030000}"/>
    <cellStyle name="20% - Accent6 10 5" xfId="921" xr:uid="{00000000-0005-0000-0000-000097030000}"/>
    <cellStyle name="20% - Accent6 11" xfId="922" xr:uid="{00000000-0005-0000-0000-000098030000}"/>
    <cellStyle name="20% - Accent6 11 2" xfId="923" xr:uid="{00000000-0005-0000-0000-000099030000}"/>
    <cellStyle name="20% - Accent6 11 2 2" xfId="924" xr:uid="{00000000-0005-0000-0000-00009A030000}"/>
    <cellStyle name="20% - Accent6 11 2 2 2" xfId="925" xr:uid="{00000000-0005-0000-0000-00009B030000}"/>
    <cellStyle name="20% - Accent6 11 2 3" xfId="926" xr:uid="{00000000-0005-0000-0000-00009C030000}"/>
    <cellStyle name="20% - Accent6 11 2 4" xfId="927" xr:uid="{00000000-0005-0000-0000-00009D030000}"/>
    <cellStyle name="20% - Accent6 11 3" xfId="928" xr:uid="{00000000-0005-0000-0000-00009E030000}"/>
    <cellStyle name="20% - Accent6 11 3 2" xfId="929" xr:uid="{00000000-0005-0000-0000-00009F030000}"/>
    <cellStyle name="20% - Accent6 11 4" xfId="930" xr:uid="{00000000-0005-0000-0000-0000A0030000}"/>
    <cellStyle name="20% - Accent6 11 5" xfId="931" xr:uid="{00000000-0005-0000-0000-0000A1030000}"/>
    <cellStyle name="20% - Accent6 12" xfId="932" xr:uid="{00000000-0005-0000-0000-0000A2030000}"/>
    <cellStyle name="20% - Accent6 12 2" xfId="933" xr:uid="{00000000-0005-0000-0000-0000A3030000}"/>
    <cellStyle name="20% - Accent6 12 2 2" xfId="934" xr:uid="{00000000-0005-0000-0000-0000A4030000}"/>
    <cellStyle name="20% - Accent6 12 3" xfId="935" xr:uid="{00000000-0005-0000-0000-0000A5030000}"/>
    <cellStyle name="20% - Accent6 12 4" xfId="936" xr:uid="{00000000-0005-0000-0000-0000A6030000}"/>
    <cellStyle name="20% - Accent6 13" xfId="937" xr:uid="{00000000-0005-0000-0000-0000A7030000}"/>
    <cellStyle name="20% - Accent6 13 2" xfId="938" xr:uid="{00000000-0005-0000-0000-0000A8030000}"/>
    <cellStyle name="20% - Accent6 14" xfId="939" xr:uid="{00000000-0005-0000-0000-0000A9030000}"/>
    <cellStyle name="20% - Accent6 14 2" xfId="940" xr:uid="{00000000-0005-0000-0000-0000AA030000}"/>
    <cellStyle name="20% - Accent6 15" xfId="941" xr:uid="{00000000-0005-0000-0000-0000AB030000}"/>
    <cellStyle name="20% - Accent6 16" xfId="942" xr:uid="{00000000-0005-0000-0000-0000AC030000}"/>
    <cellStyle name="20% - Accent6 2" xfId="943" xr:uid="{00000000-0005-0000-0000-0000AD030000}"/>
    <cellStyle name="20% - Accent6 2 2" xfId="944" xr:uid="{00000000-0005-0000-0000-0000AE030000}"/>
    <cellStyle name="20% - Accent6 2 2 2" xfId="945" xr:uid="{00000000-0005-0000-0000-0000AF030000}"/>
    <cellStyle name="20% - Accent6 2 2 2 2" xfId="946" xr:uid="{00000000-0005-0000-0000-0000B0030000}"/>
    <cellStyle name="20% - Accent6 2 2 2 2 2" xfId="947" xr:uid="{00000000-0005-0000-0000-0000B1030000}"/>
    <cellStyle name="20% - Accent6 2 2 2 2 2 2" xfId="948" xr:uid="{00000000-0005-0000-0000-0000B2030000}"/>
    <cellStyle name="20% - Accent6 2 2 2 2 3" xfId="949" xr:uid="{00000000-0005-0000-0000-0000B3030000}"/>
    <cellStyle name="20% - Accent6 2 2 2 2 4" xfId="950" xr:uid="{00000000-0005-0000-0000-0000B4030000}"/>
    <cellStyle name="20% - Accent6 2 2 2 3" xfId="951" xr:uid="{00000000-0005-0000-0000-0000B5030000}"/>
    <cellStyle name="20% - Accent6 2 2 2 3 2" xfId="952" xr:uid="{00000000-0005-0000-0000-0000B6030000}"/>
    <cellStyle name="20% - Accent6 2 2 2 4" xfId="953" xr:uid="{00000000-0005-0000-0000-0000B7030000}"/>
    <cellStyle name="20% - Accent6 2 2 2 5" xfId="954" xr:uid="{00000000-0005-0000-0000-0000B8030000}"/>
    <cellStyle name="20% - Accent6 2 2 3" xfId="955" xr:uid="{00000000-0005-0000-0000-0000B9030000}"/>
    <cellStyle name="20% - Accent6 2 2 3 2" xfId="956" xr:uid="{00000000-0005-0000-0000-0000BA030000}"/>
    <cellStyle name="20% - Accent6 2 2 3 2 2" xfId="957" xr:uid="{00000000-0005-0000-0000-0000BB030000}"/>
    <cellStyle name="20% - Accent6 2 2 3 3" xfId="958" xr:uid="{00000000-0005-0000-0000-0000BC030000}"/>
    <cellStyle name="20% - Accent6 2 2 3 4" xfId="959" xr:uid="{00000000-0005-0000-0000-0000BD030000}"/>
    <cellStyle name="20% - Accent6 2 2 4" xfId="960" xr:uid="{00000000-0005-0000-0000-0000BE030000}"/>
    <cellStyle name="20% - Accent6 2 2 4 2" xfId="961" xr:uid="{00000000-0005-0000-0000-0000BF030000}"/>
    <cellStyle name="20% - Accent6 2 2 5" xfId="962" xr:uid="{00000000-0005-0000-0000-0000C0030000}"/>
    <cellStyle name="20% - Accent6 2 2 5 2" xfId="963" xr:uid="{00000000-0005-0000-0000-0000C1030000}"/>
    <cellStyle name="20% - Accent6 2 2 6" xfId="964" xr:uid="{00000000-0005-0000-0000-0000C2030000}"/>
    <cellStyle name="20% - Accent6 2 2 7" xfId="965" xr:uid="{00000000-0005-0000-0000-0000C3030000}"/>
    <cellStyle name="20% - Accent6 2 3" xfId="966" xr:uid="{00000000-0005-0000-0000-0000C4030000}"/>
    <cellStyle name="20% - Accent6 2 3 2" xfId="967" xr:uid="{00000000-0005-0000-0000-0000C5030000}"/>
    <cellStyle name="20% - Accent6 2 3 2 2" xfId="968" xr:uid="{00000000-0005-0000-0000-0000C6030000}"/>
    <cellStyle name="20% - Accent6 2 3 2 2 2" xfId="969" xr:uid="{00000000-0005-0000-0000-0000C7030000}"/>
    <cellStyle name="20% - Accent6 2 3 2 3" xfId="970" xr:uid="{00000000-0005-0000-0000-0000C8030000}"/>
    <cellStyle name="20% - Accent6 2 3 2 4" xfId="971" xr:uid="{00000000-0005-0000-0000-0000C9030000}"/>
    <cellStyle name="20% - Accent6 2 3 3" xfId="972" xr:uid="{00000000-0005-0000-0000-0000CA030000}"/>
    <cellStyle name="20% - Accent6 2 3 3 2" xfId="973" xr:uid="{00000000-0005-0000-0000-0000CB030000}"/>
    <cellStyle name="20% - Accent6 2 3 4" xfId="974" xr:uid="{00000000-0005-0000-0000-0000CC030000}"/>
    <cellStyle name="20% - Accent6 2 3 5" xfId="975" xr:uid="{00000000-0005-0000-0000-0000CD030000}"/>
    <cellStyle name="20% - Accent6 2 4" xfId="976" xr:uid="{00000000-0005-0000-0000-0000CE030000}"/>
    <cellStyle name="20% - Accent6 2 4 2" xfId="977" xr:uid="{00000000-0005-0000-0000-0000CF030000}"/>
    <cellStyle name="20% - Accent6 2 4 2 2" xfId="978" xr:uid="{00000000-0005-0000-0000-0000D0030000}"/>
    <cellStyle name="20% - Accent6 2 4 3" xfId="979" xr:uid="{00000000-0005-0000-0000-0000D1030000}"/>
    <cellStyle name="20% - Accent6 2 4 4" xfId="980" xr:uid="{00000000-0005-0000-0000-0000D2030000}"/>
    <cellStyle name="20% - Accent6 2 5" xfId="981" xr:uid="{00000000-0005-0000-0000-0000D3030000}"/>
    <cellStyle name="20% - Accent6 2 5 2" xfId="982" xr:uid="{00000000-0005-0000-0000-0000D4030000}"/>
    <cellStyle name="20% - Accent6 2 6" xfId="983" xr:uid="{00000000-0005-0000-0000-0000D5030000}"/>
    <cellStyle name="20% - Accent6 2 6 2" xfId="984" xr:uid="{00000000-0005-0000-0000-0000D6030000}"/>
    <cellStyle name="20% - Accent6 2 7" xfId="985" xr:uid="{00000000-0005-0000-0000-0000D7030000}"/>
    <cellStyle name="20% - Accent6 2 8" xfId="986" xr:uid="{00000000-0005-0000-0000-0000D8030000}"/>
    <cellStyle name="20% - Accent6 3" xfId="987" xr:uid="{00000000-0005-0000-0000-0000D9030000}"/>
    <cellStyle name="20% - Accent6 3 2" xfId="988" xr:uid="{00000000-0005-0000-0000-0000DA030000}"/>
    <cellStyle name="20% - Accent6 4" xfId="989" xr:uid="{00000000-0005-0000-0000-0000DB030000}"/>
    <cellStyle name="20% - Accent6 4 2" xfId="990" xr:uid="{00000000-0005-0000-0000-0000DC030000}"/>
    <cellStyle name="20% - Accent6 4 2 2" xfId="991" xr:uid="{00000000-0005-0000-0000-0000DD030000}"/>
    <cellStyle name="20% - Accent6 4 2 2 2" xfId="992" xr:uid="{00000000-0005-0000-0000-0000DE030000}"/>
    <cellStyle name="20% - Accent6 4 2 2 2 2" xfId="993" xr:uid="{00000000-0005-0000-0000-0000DF030000}"/>
    <cellStyle name="20% - Accent6 4 2 2 3" xfId="994" xr:uid="{00000000-0005-0000-0000-0000E0030000}"/>
    <cellStyle name="20% - Accent6 4 2 2 4" xfId="995" xr:uid="{00000000-0005-0000-0000-0000E1030000}"/>
    <cellStyle name="20% - Accent6 4 2 3" xfId="996" xr:uid="{00000000-0005-0000-0000-0000E2030000}"/>
    <cellStyle name="20% - Accent6 4 2 3 2" xfId="997" xr:uid="{00000000-0005-0000-0000-0000E3030000}"/>
    <cellStyle name="20% - Accent6 4 2 4" xfId="998" xr:uid="{00000000-0005-0000-0000-0000E4030000}"/>
    <cellStyle name="20% - Accent6 4 2 5" xfId="999" xr:uid="{00000000-0005-0000-0000-0000E5030000}"/>
    <cellStyle name="20% - Accent6 4 3" xfId="1000" xr:uid="{00000000-0005-0000-0000-0000E6030000}"/>
    <cellStyle name="20% - Accent6 4 3 2" xfId="1001" xr:uid="{00000000-0005-0000-0000-0000E7030000}"/>
    <cellStyle name="20% - Accent6 4 3 2 2" xfId="1002" xr:uid="{00000000-0005-0000-0000-0000E8030000}"/>
    <cellStyle name="20% - Accent6 4 3 3" xfId="1003" xr:uid="{00000000-0005-0000-0000-0000E9030000}"/>
    <cellStyle name="20% - Accent6 4 3 4" xfId="1004" xr:uid="{00000000-0005-0000-0000-0000EA030000}"/>
    <cellStyle name="20% - Accent6 4 4" xfId="1005" xr:uid="{00000000-0005-0000-0000-0000EB030000}"/>
    <cellStyle name="20% - Accent6 4 4 2" xfId="1006" xr:uid="{00000000-0005-0000-0000-0000EC030000}"/>
    <cellStyle name="20% - Accent6 4 5" xfId="1007" xr:uid="{00000000-0005-0000-0000-0000ED030000}"/>
    <cellStyle name="20% - Accent6 4 5 2" xfId="1008" xr:uid="{00000000-0005-0000-0000-0000EE030000}"/>
    <cellStyle name="20% - Accent6 4 6" xfId="1009" xr:uid="{00000000-0005-0000-0000-0000EF030000}"/>
    <cellStyle name="20% - Accent6 4 7" xfId="1010" xr:uid="{00000000-0005-0000-0000-0000F0030000}"/>
    <cellStyle name="20% - Accent6 5" xfId="1011" xr:uid="{00000000-0005-0000-0000-0000F1030000}"/>
    <cellStyle name="20% - Accent6 5 2" xfId="1012" xr:uid="{00000000-0005-0000-0000-0000F2030000}"/>
    <cellStyle name="20% - Accent6 5 2 2" xfId="1013" xr:uid="{00000000-0005-0000-0000-0000F3030000}"/>
    <cellStyle name="20% - Accent6 5 2 2 2" xfId="1014" xr:uid="{00000000-0005-0000-0000-0000F4030000}"/>
    <cellStyle name="20% - Accent6 5 2 2 2 2" xfId="1015" xr:uid="{00000000-0005-0000-0000-0000F5030000}"/>
    <cellStyle name="20% - Accent6 5 2 2 3" xfId="1016" xr:uid="{00000000-0005-0000-0000-0000F6030000}"/>
    <cellStyle name="20% - Accent6 5 2 2 4" xfId="1017" xr:uid="{00000000-0005-0000-0000-0000F7030000}"/>
    <cellStyle name="20% - Accent6 5 2 3" xfId="1018" xr:uid="{00000000-0005-0000-0000-0000F8030000}"/>
    <cellStyle name="20% - Accent6 5 2 3 2" xfId="1019" xr:uid="{00000000-0005-0000-0000-0000F9030000}"/>
    <cellStyle name="20% - Accent6 5 2 4" xfId="1020" xr:uid="{00000000-0005-0000-0000-0000FA030000}"/>
    <cellStyle name="20% - Accent6 5 2 5" xfId="1021" xr:uid="{00000000-0005-0000-0000-0000FB030000}"/>
    <cellStyle name="20% - Accent6 5 3" xfId="1022" xr:uid="{00000000-0005-0000-0000-0000FC030000}"/>
    <cellStyle name="20% - Accent6 5 3 2" xfId="1023" xr:uid="{00000000-0005-0000-0000-0000FD030000}"/>
    <cellStyle name="20% - Accent6 5 3 2 2" xfId="1024" xr:uid="{00000000-0005-0000-0000-0000FE030000}"/>
    <cellStyle name="20% - Accent6 5 3 3" xfId="1025" xr:uid="{00000000-0005-0000-0000-0000FF030000}"/>
    <cellStyle name="20% - Accent6 5 3 4" xfId="1026" xr:uid="{00000000-0005-0000-0000-000000040000}"/>
    <cellStyle name="20% - Accent6 5 4" xfId="1027" xr:uid="{00000000-0005-0000-0000-000001040000}"/>
    <cellStyle name="20% - Accent6 5 4 2" xfId="1028" xr:uid="{00000000-0005-0000-0000-000002040000}"/>
    <cellStyle name="20% - Accent6 5 5" xfId="1029" xr:uid="{00000000-0005-0000-0000-000003040000}"/>
    <cellStyle name="20% - Accent6 5 5 2" xfId="1030" xr:uid="{00000000-0005-0000-0000-000004040000}"/>
    <cellStyle name="20% - Accent6 5 6" xfId="1031" xr:uid="{00000000-0005-0000-0000-000005040000}"/>
    <cellStyle name="20% - Accent6 5 7" xfId="1032" xr:uid="{00000000-0005-0000-0000-000006040000}"/>
    <cellStyle name="20% - Accent6 6" xfId="1033" xr:uid="{00000000-0005-0000-0000-000007040000}"/>
    <cellStyle name="20% - Accent6 7" xfId="1034" xr:uid="{00000000-0005-0000-0000-000008040000}"/>
    <cellStyle name="20% - Accent6 7 2" xfId="1035" xr:uid="{00000000-0005-0000-0000-000009040000}"/>
    <cellStyle name="20% - Accent6 7 2 2" xfId="1036" xr:uid="{00000000-0005-0000-0000-00000A040000}"/>
    <cellStyle name="20% - Accent6 7 2 2 2" xfId="1037" xr:uid="{00000000-0005-0000-0000-00000B040000}"/>
    <cellStyle name="20% - Accent6 7 2 2 2 2" xfId="1038" xr:uid="{00000000-0005-0000-0000-00000C040000}"/>
    <cellStyle name="20% - Accent6 7 2 2 3" xfId="1039" xr:uid="{00000000-0005-0000-0000-00000D040000}"/>
    <cellStyle name="20% - Accent6 7 2 2 4" xfId="1040" xr:uid="{00000000-0005-0000-0000-00000E040000}"/>
    <cellStyle name="20% - Accent6 7 2 3" xfId="1041" xr:uid="{00000000-0005-0000-0000-00000F040000}"/>
    <cellStyle name="20% - Accent6 7 2 3 2" xfId="1042" xr:uid="{00000000-0005-0000-0000-000010040000}"/>
    <cellStyle name="20% - Accent6 7 2 4" xfId="1043" xr:uid="{00000000-0005-0000-0000-000011040000}"/>
    <cellStyle name="20% - Accent6 7 2 5" xfId="1044" xr:uid="{00000000-0005-0000-0000-000012040000}"/>
    <cellStyle name="20% - Accent6 7 3" xfId="1045" xr:uid="{00000000-0005-0000-0000-000013040000}"/>
    <cellStyle name="20% - Accent6 7 3 2" xfId="1046" xr:uid="{00000000-0005-0000-0000-000014040000}"/>
    <cellStyle name="20% - Accent6 7 3 2 2" xfId="1047" xr:uid="{00000000-0005-0000-0000-000015040000}"/>
    <cellStyle name="20% - Accent6 7 3 3" xfId="1048" xr:uid="{00000000-0005-0000-0000-000016040000}"/>
    <cellStyle name="20% - Accent6 7 3 4" xfId="1049" xr:uid="{00000000-0005-0000-0000-000017040000}"/>
    <cellStyle name="20% - Accent6 7 4" xfId="1050" xr:uid="{00000000-0005-0000-0000-000018040000}"/>
    <cellStyle name="20% - Accent6 7 4 2" xfId="1051" xr:uid="{00000000-0005-0000-0000-000019040000}"/>
    <cellStyle name="20% - Accent6 7 5" xfId="1052" xr:uid="{00000000-0005-0000-0000-00001A040000}"/>
    <cellStyle name="20% - Accent6 7 6" xfId="1053" xr:uid="{00000000-0005-0000-0000-00001B040000}"/>
    <cellStyle name="20% - Accent6 8" xfId="1054" xr:uid="{00000000-0005-0000-0000-00001C040000}"/>
    <cellStyle name="20% - Accent6 8 2" xfId="1055" xr:uid="{00000000-0005-0000-0000-00001D040000}"/>
    <cellStyle name="20% - Accent6 8 2 2" xfId="1056" xr:uid="{00000000-0005-0000-0000-00001E040000}"/>
    <cellStyle name="20% - Accent6 8 2 2 2" xfId="1057" xr:uid="{00000000-0005-0000-0000-00001F040000}"/>
    <cellStyle name="20% - Accent6 8 2 2 2 2" xfId="1058" xr:uid="{00000000-0005-0000-0000-000020040000}"/>
    <cellStyle name="20% - Accent6 8 2 2 3" xfId="1059" xr:uid="{00000000-0005-0000-0000-000021040000}"/>
    <cellStyle name="20% - Accent6 8 2 2 4" xfId="1060" xr:uid="{00000000-0005-0000-0000-000022040000}"/>
    <cellStyle name="20% - Accent6 8 2 3" xfId="1061" xr:uid="{00000000-0005-0000-0000-000023040000}"/>
    <cellStyle name="20% - Accent6 8 2 3 2" xfId="1062" xr:uid="{00000000-0005-0000-0000-000024040000}"/>
    <cellStyle name="20% - Accent6 8 2 4" xfId="1063" xr:uid="{00000000-0005-0000-0000-000025040000}"/>
    <cellStyle name="20% - Accent6 8 2 5" xfId="1064" xr:uid="{00000000-0005-0000-0000-000026040000}"/>
    <cellStyle name="20% - Accent6 8 3" xfId="1065" xr:uid="{00000000-0005-0000-0000-000027040000}"/>
    <cellStyle name="20% - Accent6 8 3 2" xfId="1066" xr:uid="{00000000-0005-0000-0000-000028040000}"/>
    <cellStyle name="20% - Accent6 8 3 2 2" xfId="1067" xr:uid="{00000000-0005-0000-0000-000029040000}"/>
    <cellStyle name="20% - Accent6 8 3 3" xfId="1068" xr:uid="{00000000-0005-0000-0000-00002A040000}"/>
    <cellStyle name="20% - Accent6 8 3 4" xfId="1069" xr:uid="{00000000-0005-0000-0000-00002B040000}"/>
    <cellStyle name="20% - Accent6 8 4" xfId="1070" xr:uid="{00000000-0005-0000-0000-00002C040000}"/>
    <cellStyle name="20% - Accent6 8 4 2" xfId="1071" xr:uid="{00000000-0005-0000-0000-00002D040000}"/>
    <cellStyle name="20% - Accent6 8 5" xfId="1072" xr:uid="{00000000-0005-0000-0000-00002E040000}"/>
    <cellStyle name="20% - Accent6 8 6" xfId="1073" xr:uid="{00000000-0005-0000-0000-00002F040000}"/>
    <cellStyle name="20% - Accent6 9" xfId="1074" xr:uid="{00000000-0005-0000-0000-000030040000}"/>
    <cellStyle name="20% - Accent6 9 2" xfId="1075" xr:uid="{00000000-0005-0000-0000-000031040000}"/>
    <cellStyle name="20% - Accent6 9 2 2" xfId="1076" xr:uid="{00000000-0005-0000-0000-000032040000}"/>
    <cellStyle name="20% - Accent6 9 2 2 2" xfId="1077" xr:uid="{00000000-0005-0000-0000-000033040000}"/>
    <cellStyle name="20% - Accent6 9 2 2 2 2" xfId="1078" xr:uid="{00000000-0005-0000-0000-000034040000}"/>
    <cellStyle name="20% - Accent6 9 2 2 3" xfId="1079" xr:uid="{00000000-0005-0000-0000-000035040000}"/>
    <cellStyle name="20% - Accent6 9 2 2 4" xfId="1080" xr:uid="{00000000-0005-0000-0000-000036040000}"/>
    <cellStyle name="20% - Accent6 9 2 3" xfId="1081" xr:uid="{00000000-0005-0000-0000-000037040000}"/>
    <cellStyle name="20% - Accent6 9 2 3 2" xfId="1082" xr:uid="{00000000-0005-0000-0000-000038040000}"/>
    <cellStyle name="20% - Accent6 9 2 4" xfId="1083" xr:uid="{00000000-0005-0000-0000-000039040000}"/>
    <cellStyle name="20% - Accent6 9 2 5" xfId="1084" xr:uid="{00000000-0005-0000-0000-00003A040000}"/>
    <cellStyle name="20% - Accent6 9 3" xfId="1085" xr:uid="{00000000-0005-0000-0000-00003B040000}"/>
    <cellStyle name="20% - Accent6 9 3 2" xfId="1086" xr:uid="{00000000-0005-0000-0000-00003C040000}"/>
    <cellStyle name="20% - Accent6 9 3 2 2" xfId="1087" xr:uid="{00000000-0005-0000-0000-00003D040000}"/>
    <cellStyle name="20% - Accent6 9 3 3" xfId="1088" xr:uid="{00000000-0005-0000-0000-00003E040000}"/>
    <cellStyle name="20% - Accent6 9 3 4" xfId="1089" xr:uid="{00000000-0005-0000-0000-00003F040000}"/>
    <cellStyle name="20% - Accent6 9 4" xfId="1090" xr:uid="{00000000-0005-0000-0000-000040040000}"/>
    <cellStyle name="20% - Accent6 9 4 2" xfId="1091" xr:uid="{00000000-0005-0000-0000-000041040000}"/>
    <cellStyle name="20% - Accent6 9 5" xfId="1092" xr:uid="{00000000-0005-0000-0000-000042040000}"/>
    <cellStyle name="20% - Accent6 9 6" xfId="1093" xr:uid="{00000000-0005-0000-0000-000043040000}"/>
    <cellStyle name="40% - Accent1 10" xfId="1094" xr:uid="{00000000-0005-0000-0000-000044040000}"/>
    <cellStyle name="40% - Accent1 10 2" xfId="1095" xr:uid="{00000000-0005-0000-0000-000045040000}"/>
    <cellStyle name="40% - Accent1 10 2 2" xfId="1096" xr:uid="{00000000-0005-0000-0000-000046040000}"/>
    <cellStyle name="40% - Accent1 10 2 2 2" xfId="1097" xr:uid="{00000000-0005-0000-0000-000047040000}"/>
    <cellStyle name="40% - Accent1 10 2 3" xfId="1098" xr:uid="{00000000-0005-0000-0000-000048040000}"/>
    <cellStyle name="40% - Accent1 10 2 4" xfId="1099" xr:uid="{00000000-0005-0000-0000-000049040000}"/>
    <cellStyle name="40% - Accent1 10 3" xfId="1100" xr:uid="{00000000-0005-0000-0000-00004A040000}"/>
    <cellStyle name="40% - Accent1 10 3 2" xfId="1101" xr:uid="{00000000-0005-0000-0000-00004B040000}"/>
    <cellStyle name="40% - Accent1 10 4" xfId="1102" xr:uid="{00000000-0005-0000-0000-00004C040000}"/>
    <cellStyle name="40% - Accent1 10 5" xfId="1103" xr:uid="{00000000-0005-0000-0000-00004D040000}"/>
    <cellStyle name="40% - Accent1 11" xfId="1104" xr:uid="{00000000-0005-0000-0000-00004E040000}"/>
    <cellStyle name="40% - Accent1 11 2" xfId="1105" xr:uid="{00000000-0005-0000-0000-00004F040000}"/>
    <cellStyle name="40% - Accent1 11 2 2" xfId="1106" xr:uid="{00000000-0005-0000-0000-000050040000}"/>
    <cellStyle name="40% - Accent1 11 2 2 2" xfId="1107" xr:uid="{00000000-0005-0000-0000-000051040000}"/>
    <cellStyle name="40% - Accent1 11 2 3" xfId="1108" xr:uid="{00000000-0005-0000-0000-000052040000}"/>
    <cellStyle name="40% - Accent1 11 2 4" xfId="1109" xr:uid="{00000000-0005-0000-0000-000053040000}"/>
    <cellStyle name="40% - Accent1 11 3" xfId="1110" xr:uid="{00000000-0005-0000-0000-000054040000}"/>
    <cellStyle name="40% - Accent1 11 3 2" xfId="1111" xr:uid="{00000000-0005-0000-0000-000055040000}"/>
    <cellStyle name="40% - Accent1 11 4" xfId="1112" xr:uid="{00000000-0005-0000-0000-000056040000}"/>
    <cellStyle name="40% - Accent1 11 5" xfId="1113" xr:uid="{00000000-0005-0000-0000-000057040000}"/>
    <cellStyle name="40% - Accent1 12" xfId="1114" xr:uid="{00000000-0005-0000-0000-000058040000}"/>
    <cellStyle name="40% - Accent1 12 2" xfId="1115" xr:uid="{00000000-0005-0000-0000-000059040000}"/>
    <cellStyle name="40% - Accent1 12 2 2" xfId="1116" xr:uid="{00000000-0005-0000-0000-00005A040000}"/>
    <cellStyle name="40% - Accent1 12 3" xfId="1117" xr:uid="{00000000-0005-0000-0000-00005B040000}"/>
    <cellStyle name="40% - Accent1 12 4" xfId="1118" xr:uid="{00000000-0005-0000-0000-00005C040000}"/>
    <cellStyle name="40% - Accent1 13" xfId="1119" xr:uid="{00000000-0005-0000-0000-00005D040000}"/>
    <cellStyle name="40% - Accent1 13 2" xfId="1120" xr:uid="{00000000-0005-0000-0000-00005E040000}"/>
    <cellStyle name="40% - Accent1 14" xfId="1121" xr:uid="{00000000-0005-0000-0000-00005F040000}"/>
    <cellStyle name="40% - Accent1 14 2" xfId="1122" xr:uid="{00000000-0005-0000-0000-000060040000}"/>
    <cellStyle name="40% - Accent1 15" xfId="1123" xr:uid="{00000000-0005-0000-0000-000061040000}"/>
    <cellStyle name="40% - Accent1 16" xfId="1124" xr:uid="{00000000-0005-0000-0000-000062040000}"/>
    <cellStyle name="40% - Accent1 2" xfId="1125" xr:uid="{00000000-0005-0000-0000-000063040000}"/>
    <cellStyle name="40% - Accent1 2 2" xfId="1126" xr:uid="{00000000-0005-0000-0000-000064040000}"/>
    <cellStyle name="40% - Accent1 2 2 2" xfId="1127" xr:uid="{00000000-0005-0000-0000-000065040000}"/>
    <cellStyle name="40% - Accent1 2 2 2 2" xfId="1128" xr:uid="{00000000-0005-0000-0000-000066040000}"/>
    <cellStyle name="40% - Accent1 2 2 2 2 2" xfId="1129" xr:uid="{00000000-0005-0000-0000-000067040000}"/>
    <cellStyle name="40% - Accent1 2 2 2 2 2 2" xfId="1130" xr:uid="{00000000-0005-0000-0000-000068040000}"/>
    <cellStyle name="40% - Accent1 2 2 2 2 3" xfId="1131" xr:uid="{00000000-0005-0000-0000-000069040000}"/>
    <cellStyle name="40% - Accent1 2 2 2 2 4" xfId="1132" xr:uid="{00000000-0005-0000-0000-00006A040000}"/>
    <cellStyle name="40% - Accent1 2 2 2 3" xfId="1133" xr:uid="{00000000-0005-0000-0000-00006B040000}"/>
    <cellStyle name="40% - Accent1 2 2 2 3 2" xfId="1134" xr:uid="{00000000-0005-0000-0000-00006C040000}"/>
    <cellStyle name="40% - Accent1 2 2 2 4" xfId="1135" xr:uid="{00000000-0005-0000-0000-00006D040000}"/>
    <cellStyle name="40% - Accent1 2 2 2 5" xfId="1136" xr:uid="{00000000-0005-0000-0000-00006E040000}"/>
    <cellStyle name="40% - Accent1 2 2 3" xfId="1137" xr:uid="{00000000-0005-0000-0000-00006F040000}"/>
    <cellStyle name="40% - Accent1 2 2 3 2" xfId="1138" xr:uid="{00000000-0005-0000-0000-000070040000}"/>
    <cellStyle name="40% - Accent1 2 2 3 2 2" xfId="1139" xr:uid="{00000000-0005-0000-0000-000071040000}"/>
    <cellStyle name="40% - Accent1 2 2 3 3" xfId="1140" xr:uid="{00000000-0005-0000-0000-000072040000}"/>
    <cellStyle name="40% - Accent1 2 2 3 4" xfId="1141" xr:uid="{00000000-0005-0000-0000-000073040000}"/>
    <cellStyle name="40% - Accent1 2 2 4" xfId="1142" xr:uid="{00000000-0005-0000-0000-000074040000}"/>
    <cellStyle name="40% - Accent1 2 2 4 2" xfId="1143" xr:uid="{00000000-0005-0000-0000-000075040000}"/>
    <cellStyle name="40% - Accent1 2 2 5" xfId="1144" xr:uid="{00000000-0005-0000-0000-000076040000}"/>
    <cellStyle name="40% - Accent1 2 2 5 2" xfId="1145" xr:uid="{00000000-0005-0000-0000-000077040000}"/>
    <cellStyle name="40% - Accent1 2 2 6" xfId="1146" xr:uid="{00000000-0005-0000-0000-000078040000}"/>
    <cellStyle name="40% - Accent1 2 2 7" xfId="1147" xr:uid="{00000000-0005-0000-0000-000079040000}"/>
    <cellStyle name="40% - Accent1 2 3" xfId="1148" xr:uid="{00000000-0005-0000-0000-00007A040000}"/>
    <cellStyle name="40% - Accent1 2 3 2" xfId="1149" xr:uid="{00000000-0005-0000-0000-00007B040000}"/>
    <cellStyle name="40% - Accent1 2 3 2 2" xfId="1150" xr:uid="{00000000-0005-0000-0000-00007C040000}"/>
    <cellStyle name="40% - Accent1 2 3 2 2 2" xfId="1151" xr:uid="{00000000-0005-0000-0000-00007D040000}"/>
    <cellStyle name="40% - Accent1 2 3 2 3" xfId="1152" xr:uid="{00000000-0005-0000-0000-00007E040000}"/>
    <cellStyle name="40% - Accent1 2 3 2 4" xfId="1153" xr:uid="{00000000-0005-0000-0000-00007F040000}"/>
    <cellStyle name="40% - Accent1 2 3 3" xfId="1154" xr:uid="{00000000-0005-0000-0000-000080040000}"/>
    <cellStyle name="40% - Accent1 2 3 3 2" xfId="1155" xr:uid="{00000000-0005-0000-0000-000081040000}"/>
    <cellStyle name="40% - Accent1 2 3 4" xfId="1156" xr:uid="{00000000-0005-0000-0000-000082040000}"/>
    <cellStyle name="40% - Accent1 2 3 5" xfId="1157" xr:uid="{00000000-0005-0000-0000-000083040000}"/>
    <cellStyle name="40% - Accent1 2 4" xfId="1158" xr:uid="{00000000-0005-0000-0000-000084040000}"/>
    <cellStyle name="40% - Accent1 2 4 2" xfId="1159" xr:uid="{00000000-0005-0000-0000-000085040000}"/>
    <cellStyle name="40% - Accent1 2 4 2 2" xfId="1160" xr:uid="{00000000-0005-0000-0000-000086040000}"/>
    <cellStyle name="40% - Accent1 2 4 3" xfId="1161" xr:uid="{00000000-0005-0000-0000-000087040000}"/>
    <cellStyle name="40% - Accent1 2 4 4" xfId="1162" xr:uid="{00000000-0005-0000-0000-000088040000}"/>
    <cellStyle name="40% - Accent1 2 5" xfId="1163" xr:uid="{00000000-0005-0000-0000-000089040000}"/>
    <cellStyle name="40% - Accent1 2 5 2" xfId="1164" xr:uid="{00000000-0005-0000-0000-00008A040000}"/>
    <cellStyle name="40% - Accent1 2 6" xfId="1165" xr:uid="{00000000-0005-0000-0000-00008B040000}"/>
    <cellStyle name="40% - Accent1 2 6 2" xfId="1166" xr:uid="{00000000-0005-0000-0000-00008C040000}"/>
    <cellStyle name="40% - Accent1 2 7" xfId="1167" xr:uid="{00000000-0005-0000-0000-00008D040000}"/>
    <cellStyle name="40% - Accent1 2 8" xfId="1168" xr:uid="{00000000-0005-0000-0000-00008E040000}"/>
    <cellStyle name="40% - Accent1 3" xfId="1169" xr:uid="{00000000-0005-0000-0000-00008F040000}"/>
    <cellStyle name="40% - Accent1 3 2" xfId="1170" xr:uid="{00000000-0005-0000-0000-000090040000}"/>
    <cellStyle name="40% - Accent1 4" xfId="1171" xr:uid="{00000000-0005-0000-0000-000091040000}"/>
    <cellStyle name="40% - Accent1 4 2" xfId="1172" xr:uid="{00000000-0005-0000-0000-000092040000}"/>
    <cellStyle name="40% - Accent1 4 2 2" xfId="1173" xr:uid="{00000000-0005-0000-0000-000093040000}"/>
    <cellStyle name="40% - Accent1 4 2 2 2" xfId="1174" xr:uid="{00000000-0005-0000-0000-000094040000}"/>
    <cellStyle name="40% - Accent1 4 2 2 2 2" xfId="1175" xr:uid="{00000000-0005-0000-0000-000095040000}"/>
    <cellStyle name="40% - Accent1 4 2 2 3" xfId="1176" xr:uid="{00000000-0005-0000-0000-000096040000}"/>
    <cellStyle name="40% - Accent1 4 2 2 4" xfId="1177" xr:uid="{00000000-0005-0000-0000-000097040000}"/>
    <cellStyle name="40% - Accent1 4 2 3" xfId="1178" xr:uid="{00000000-0005-0000-0000-000098040000}"/>
    <cellStyle name="40% - Accent1 4 2 3 2" xfId="1179" xr:uid="{00000000-0005-0000-0000-000099040000}"/>
    <cellStyle name="40% - Accent1 4 2 4" xfId="1180" xr:uid="{00000000-0005-0000-0000-00009A040000}"/>
    <cellStyle name="40% - Accent1 4 2 5" xfId="1181" xr:uid="{00000000-0005-0000-0000-00009B040000}"/>
    <cellStyle name="40% - Accent1 4 3" xfId="1182" xr:uid="{00000000-0005-0000-0000-00009C040000}"/>
    <cellStyle name="40% - Accent1 4 3 2" xfId="1183" xr:uid="{00000000-0005-0000-0000-00009D040000}"/>
    <cellStyle name="40% - Accent1 4 3 2 2" xfId="1184" xr:uid="{00000000-0005-0000-0000-00009E040000}"/>
    <cellStyle name="40% - Accent1 4 3 3" xfId="1185" xr:uid="{00000000-0005-0000-0000-00009F040000}"/>
    <cellStyle name="40% - Accent1 4 3 4" xfId="1186" xr:uid="{00000000-0005-0000-0000-0000A0040000}"/>
    <cellStyle name="40% - Accent1 4 4" xfId="1187" xr:uid="{00000000-0005-0000-0000-0000A1040000}"/>
    <cellStyle name="40% - Accent1 4 4 2" xfId="1188" xr:uid="{00000000-0005-0000-0000-0000A2040000}"/>
    <cellStyle name="40% - Accent1 4 5" xfId="1189" xr:uid="{00000000-0005-0000-0000-0000A3040000}"/>
    <cellStyle name="40% - Accent1 4 5 2" xfId="1190" xr:uid="{00000000-0005-0000-0000-0000A4040000}"/>
    <cellStyle name="40% - Accent1 4 6" xfId="1191" xr:uid="{00000000-0005-0000-0000-0000A5040000}"/>
    <cellStyle name="40% - Accent1 4 7" xfId="1192" xr:uid="{00000000-0005-0000-0000-0000A6040000}"/>
    <cellStyle name="40% - Accent1 5" xfId="1193" xr:uid="{00000000-0005-0000-0000-0000A7040000}"/>
    <cellStyle name="40% - Accent1 5 2" xfId="1194" xr:uid="{00000000-0005-0000-0000-0000A8040000}"/>
    <cellStyle name="40% - Accent1 5 2 2" xfId="1195" xr:uid="{00000000-0005-0000-0000-0000A9040000}"/>
    <cellStyle name="40% - Accent1 5 2 2 2" xfId="1196" xr:uid="{00000000-0005-0000-0000-0000AA040000}"/>
    <cellStyle name="40% - Accent1 5 2 2 2 2" xfId="1197" xr:uid="{00000000-0005-0000-0000-0000AB040000}"/>
    <cellStyle name="40% - Accent1 5 2 2 3" xfId="1198" xr:uid="{00000000-0005-0000-0000-0000AC040000}"/>
    <cellStyle name="40% - Accent1 5 2 2 4" xfId="1199" xr:uid="{00000000-0005-0000-0000-0000AD040000}"/>
    <cellStyle name="40% - Accent1 5 2 3" xfId="1200" xr:uid="{00000000-0005-0000-0000-0000AE040000}"/>
    <cellStyle name="40% - Accent1 5 2 3 2" xfId="1201" xr:uid="{00000000-0005-0000-0000-0000AF040000}"/>
    <cellStyle name="40% - Accent1 5 2 4" xfId="1202" xr:uid="{00000000-0005-0000-0000-0000B0040000}"/>
    <cellStyle name="40% - Accent1 5 2 5" xfId="1203" xr:uid="{00000000-0005-0000-0000-0000B1040000}"/>
    <cellStyle name="40% - Accent1 5 3" xfId="1204" xr:uid="{00000000-0005-0000-0000-0000B2040000}"/>
    <cellStyle name="40% - Accent1 5 3 2" xfId="1205" xr:uid="{00000000-0005-0000-0000-0000B3040000}"/>
    <cellStyle name="40% - Accent1 5 3 2 2" xfId="1206" xr:uid="{00000000-0005-0000-0000-0000B4040000}"/>
    <cellStyle name="40% - Accent1 5 3 3" xfId="1207" xr:uid="{00000000-0005-0000-0000-0000B5040000}"/>
    <cellStyle name="40% - Accent1 5 3 4" xfId="1208" xr:uid="{00000000-0005-0000-0000-0000B6040000}"/>
    <cellStyle name="40% - Accent1 5 4" xfId="1209" xr:uid="{00000000-0005-0000-0000-0000B7040000}"/>
    <cellStyle name="40% - Accent1 5 4 2" xfId="1210" xr:uid="{00000000-0005-0000-0000-0000B8040000}"/>
    <cellStyle name="40% - Accent1 5 5" xfId="1211" xr:uid="{00000000-0005-0000-0000-0000B9040000}"/>
    <cellStyle name="40% - Accent1 5 5 2" xfId="1212" xr:uid="{00000000-0005-0000-0000-0000BA040000}"/>
    <cellStyle name="40% - Accent1 5 6" xfId="1213" xr:uid="{00000000-0005-0000-0000-0000BB040000}"/>
    <cellStyle name="40% - Accent1 5 7" xfId="1214" xr:uid="{00000000-0005-0000-0000-0000BC040000}"/>
    <cellStyle name="40% - Accent1 6" xfId="1215" xr:uid="{00000000-0005-0000-0000-0000BD040000}"/>
    <cellStyle name="40% - Accent1 7" xfId="1216" xr:uid="{00000000-0005-0000-0000-0000BE040000}"/>
    <cellStyle name="40% - Accent1 7 2" xfId="1217" xr:uid="{00000000-0005-0000-0000-0000BF040000}"/>
    <cellStyle name="40% - Accent1 7 2 2" xfId="1218" xr:uid="{00000000-0005-0000-0000-0000C0040000}"/>
    <cellStyle name="40% - Accent1 7 2 2 2" xfId="1219" xr:uid="{00000000-0005-0000-0000-0000C1040000}"/>
    <cellStyle name="40% - Accent1 7 2 2 2 2" xfId="1220" xr:uid="{00000000-0005-0000-0000-0000C2040000}"/>
    <cellStyle name="40% - Accent1 7 2 2 3" xfId="1221" xr:uid="{00000000-0005-0000-0000-0000C3040000}"/>
    <cellStyle name="40% - Accent1 7 2 2 4" xfId="1222" xr:uid="{00000000-0005-0000-0000-0000C4040000}"/>
    <cellStyle name="40% - Accent1 7 2 3" xfId="1223" xr:uid="{00000000-0005-0000-0000-0000C5040000}"/>
    <cellStyle name="40% - Accent1 7 2 3 2" xfId="1224" xr:uid="{00000000-0005-0000-0000-0000C6040000}"/>
    <cellStyle name="40% - Accent1 7 2 4" xfId="1225" xr:uid="{00000000-0005-0000-0000-0000C7040000}"/>
    <cellStyle name="40% - Accent1 7 2 5" xfId="1226" xr:uid="{00000000-0005-0000-0000-0000C8040000}"/>
    <cellStyle name="40% - Accent1 7 3" xfId="1227" xr:uid="{00000000-0005-0000-0000-0000C9040000}"/>
    <cellStyle name="40% - Accent1 7 3 2" xfId="1228" xr:uid="{00000000-0005-0000-0000-0000CA040000}"/>
    <cellStyle name="40% - Accent1 7 3 2 2" xfId="1229" xr:uid="{00000000-0005-0000-0000-0000CB040000}"/>
    <cellStyle name="40% - Accent1 7 3 3" xfId="1230" xr:uid="{00000000-0005-0000-0000-0000CC040000}"/>
    <cellStyle name="40% - Accent1 7 3 4" xfId="1231" xr:uid="{00000000-0005-0000-0000-0000CD040000}"/>
    <cellStyle name="40% - Accent1 7 4" xfId="1232" xr:uid="{00000000-0005-0000-0000-0000CE040000}"/>
    <cellStyle name="40% - Accent1 7 4 2" xfId="1233" xr:uid="{00000000-0005-0000-0000-0000CF040000}"/>
    <cellStyle name="40% - Accent1 7 5" xfId="1234" xr:uid="{00000000-0005-0000-0000-0000D0040000}"/>
    <cellStyle name="40% - Accent1 7 6" xfId="1235" xr:uid="{00000000-0005-0000-0000-0000D1040000}"/>
    <cellStyle name="40% - Accent1 8" xfId="1236" xr:uid="{00000000-0005-0000-0000-0000D2040000}"/>
    <cellStyle name="40% - Accent1 8 2" xfId="1237" xr:uid="{00000000-0005-0000-0000-0000D3040000}"/>
    <cellStyle name="40% - Accent1 8 2 2" xfId="1238" xr:uid="{00000000-0005-0000-0000-0000D4040000}"/>
    <cellStyle name="40% - Accent1 8 2 2 2" xfId="1239" xr:uid="{00000000-0005-0000-0000-0000D5040000}"/>
    <cellStyle name="40% - Accent1 8 2 2 2 2" xfId="1240" xr:uid="{00000000-0005-0000-0000-0000D6040000}"/>
    <cellStyle name="40% - Accent1 8 2 2 3" xfId="1241" xr:uid="{00000000-0005-0000-0000-0000D7040000}"/>
    <cellStyle name="40% - Accent1 8 2 2 4" xfId="1242" xr:uid="{00000000-0005-0000-0000-0000D8040000}"/>
    <cellStyle name="40% - Accent1 8 2 3" xfId="1243" xr:uid="{00000000-0005-0000-0000-0000D9040000}"/>
    <cellStyle name="40% - Accent1 8 2 3 2" xfId="1244" xr:uid="{00000000-0005-0000-0000-0000DA040000}"/>
    <cellStyle name="40% - Accent1 8 2 4" xfId="1245" xr:uid="{00000000-0005-0000-0000-0000DB040000}"/>
    <cellStyle name="40% - Accent1 8 2 5" xfId="1246" xr:uid="{00000000-0005-0000-0000-0000DC040000}"/>
    <cellStyle name="40% - Accent1 8 3" xfId="1247" xr:uid="{00000000-0005-0000-0000-0000DD040000}"/>
    <cellStyle name="40% - Accent1 8 3 2" xfId="1248" xr:uid="{00000000-0005-0000-0000-0000DE040000}"/>
    <cellStyle name="40% - Accent1 8 3 2 2" xfId="1249" xr:uid="{00000000-0005-0000-0000-0000DF040000}"/>
    <cellStyle name="40% - Accent1 8 3 3" xfId="1250" xr:uid="{00000000-0005-0000-0000-0000E0040000}"/>
    <cellStyle name="40% - Accent1 8 3 4" xfId="1251" xr:uid="{00000000-0005-0000-0000-0000E1040000}"/>
    <cellStyle name="40% - Accent1 8 4" xfId="1252" xr:uid="{00000000-0005-0000-0000-0000E2040000}"/>
    <cellStyle name="40% - Accent1 8 4 2" xfId="1253" xr:uid="{00000000-0005-0000-0000-0000E3040000}"/>
    <cellStyle name="40% - Accent1 8 5" xfId="1254" xr:uid="{00000000-0005-0000-0000-0000E4040000}"/>
    <cellStyle name="40% - Accent1 8 6" xfId="1255" xr:uid="{00000000-0005-0000-0000-0000E5040000}"/>
    <cellStyle name="40% - Accent1 9" xfId="1256" xr:uid="{00000000-0005-0000-0000-0000E6040000}"/>
    <cellStyle name="40% - Accent1 9 2" xfId="1257" xr:uid="{00000000-0005-0000-0000-0000E7040000}"/>
    <cellStyle name="40% - Accent1 9 2 2" xfId="1258" xr:uid="{00000000-0005-0000-0000-0000E8040000}"/>
    <cellStyle name="40% - Accent1 9 2 2 2" xfId="1259" xr:uid="{00000000-0005-0000-0000-0000E9040000}"/>
    <cellStyle name="40% - Accent1 9 2 2 2 2" xfId="1260" xr:uid="{00000000-0005-0000-0000-0000EA040000}"/>
    <cellStyle name="40% - Accent1 9 2 2 3" xfId="1261" xr:uid="{00000000-0005-0000-0000-0000EB040000}"/>
    <cellStyle name="40% - Accent1 9 2 2 4" xfId="1262" xr:uid="{00000000-0005-0000-0000-0000EC040000}"/>
    <cellStyle name="40% - Accent1 9 2 3" xfId="1263" xr:uid="{00000000-0005-0000-0000-0000ED040000}"/>
    <cellStyle name="40% - Accent1 9 2 3 2" xfId="1264" xr:uid="{00000000-0005-0000-0000-0000EE040000}"/>
    <cellStyle name="40% - Accent1 9 2 4" xfId="1265" xr:uid="{00000000-0005-0000-0000-0000EF040000}"/>
    <cellStyle name="40% - Accent1 9 2 5" xfId="1266" xr:uid="{00000000-0005-0000-0000-0000F0040000}"/>
    <cellStyle name="40% - Accent1 9 3" xfId="1267" xr:uid="{00000000-0005-0000-0000-0000F1040000}"/>
    <cellStyle name="40% - Accent1 9 3 2" xfId="1268" xr:uid="{00000000-0005-0000-0000-0000F2040000}"/>
    <cellStyle name="40% - Accent1 9 3 2 2" xfId="1269" xr:uid="{00000000-0005-0000-0000-0000F3040000}"/>
    <cellStyle name="40% - Accent1 9 3 3" xfId="1270" xr:uid="{00000000-0005-0000-0000-0000F4040000}"/>
    <cellStyle name="40% - Accent1 9 3 4" xfId="1271" xr:uid="{00000000-0005-0000-0000-0000F5040000}"/>
    <cellStyle name="40% - Accent1 9 4" xfId="1272" xr:uid="{00000000-0005-0000-0000-0000F6040000}"/>
    <cellStyle name="40% - Accent1 9 4 2" xfId="1273" xr:uid="{00000000-0005-0000-0000-0000F7040000}"/>
    <cellStyle name="40% - Accent1 9 5" xfId="1274" xr:uid="{00000000-0005-0000-0000-0000F8040000}"/>
    <cellStyle name="40% - Accent1 9 6" xfId="1275" xr:uid="{00000000-0005-0000-0000-0000F9040000}"/>
    <cellStyle name="40% - Accent2 10" xfId="1276" xr:uid="{00000000-0005-0000-0000-0000FA040000}"/>
    <cellStyle name="40% - Accent2 10 2" xfId="1277" xr:uid="{00000000-0005-0000-0000-0000FB040000}"/>
    <cellStyle name="40% - Accent2 10 2 2" xfId="1278" xr:uid="{00000000-0005-0000-0000-0000FC040000}"/>
    <cellStyle name="40% - Accent2 10 2 2 2" xfId="1279" xr:uid="{00000000-0005-0000-0000-0000FD040000}"/>
    <cellStyle name="40% - Accent2 10 2 3" xfId="1280" xr:uid="{00000000-0005-0000-0000-0000FE040000}"/>
    <cellStyle name="40% - Accent2 10 2 4" xfId="1281" xr:uid="{00000000-0005-0000-0000-0000FF040000}"/>
    <cellStyle name="40% - Accent2 10 3" xfId="1282" xr:uid="{00000000-0005-0000-0000-000000050000}"/>
    <cellStyle name="40% - Accent2 10 3 2" xfId="1283" xr:uid="{00000000-0005-0000-0000-000001050000}"/>
    <cellStyle name="40% - Accent2 10 4" xfId="1284" xr:uid="{00000000-0005-0000-0000-000002050000}"/>
    <cellStyle name="40% - Accent2 10 5" xfId="1285" xr:uid="{00000000-0005-0000-0000-000003050000}"/>
    <cellStyle name="40% - Accent2 11" xfId="1286" xr:uid="{00000000-0005-0000-0000-000004050000}"/>
    <cellStyle name="40% - Accent2 11 2" xfId="1287" xr:uid="{00000000-0005-0000-0000-000005050000}"/>
    <cellStyle name="40% - Accent2 11 2 2" xfId="1288" xr:uid="{00000000-0005-0000-0000-000006050000}"/>
    <cellStyle name="40% - Accent2 11 2 2 2" xfId="1289" xr:uid="{00000000-0005-0000-0000-000007050000}"/>
    <cellStyle name="40% - Accent2 11 2 3" xfId="1290" xr:uid="{00000000-0005-0000-0000-000008050000}"/>
    <cellStyle name="40% - Accent2 11 2 4" xfId="1291" xr:uid="{00000000-0005-0000-0000-000009050000}"/>
    <cellStyle name="40% - Accent2 11 3" xfId="1292" xr:uid="{00000000-0005-0000-0000-00000A050000}"/>
    <cellStyle name="40% - Accent2 11 3 2" xfId="1293" xr:uid="{00000000-0005-0000-0000-00000B050000}"/>
    <cellStyle name="40% - Accent2 11 4" xfId="1294" xr:uid="{00000000-0005-0000-0000-00000C050000}"/>
    <cellStyle name="40% - Accent2 11 5" xfId="1295" xr:uid="{00000000-0005-0000-0000-00000D050000}"/>
    <cellStyle name="40% - Accent2 12" xfId="1296" xr:uid="{00000000-0005-0000-0000-00000E050000}"/>
    <cellStyle name="40% - Accent2 12 2" xfId="1297" xr:uid="{00000000-0005-0000-0000-00000F050000}"/>
    <cellStyle name="40% - Accent2 12 2 2" xfId="1298" xr:uid="{00000000-0005-0000-0000-000010050000}"/>
    <cellStyle name="40% - Accent2 12 3" xfId="1299" xr:uid="{00000000-0005-0000-0000-000011050000}"/>
    <cellStyle name="40% - Accent2 12 4" xfId="1300" xr:uid="{00000000-0005-0000-0000-000012050000}"/>
    <cellStyle name="40% - Accent2 13" xfId="1301" xr:uid="{00000000-0005-0000-0000-000013050000}"/>
    <cellStyle name="40% - Accent2 13 2" xfId="1302" xr:uid="{00000000-0005-0000-0000-000014050000}"/>
    <cellStyle name="40% - Accent2 14" xfId="1303" xr:uid="{00000000-0005-0000-0000-000015050000}"/>
    <cellStyle name="40% - Accent2 14 2" xfId="1304" xr:uid="{00000000-0005-0000-0000-000016050000}"/>
    <cellStyle name="40% - Accent2 15" xfId="1305" xr:uid="{00000000-0005-0000-0000-000017050000}"/>
    <cellStyle name="40% - Accent2 16" xfId="1306" xr:uid="{00000000-0005-0000-0000-000018050000}"/>
    <cellStyle name="40% - Accent2 2" xfId="1307" xr:uid="{00000000-0005-0000-0000-000019050000}"/>
    <cellStyle name="40% - Accent2 2 2" xfId="1308" xr:uid="{00000000-0005-0000-0000-00001A050000}"/>
    <cellStyle name="40% - Accent2 2 2 2" xfId="1309" xr:uid="{00000000-0005-0000-0000-00001B050000}"/>
    <cellStyle name="40% - Accent2 2 2 2 2" xfId="1310" xr:uid="{00000000-0005-0000-0000-00001C050000}"/>
    <cellStyle name="40% - Accent2 2 2 2 2 2" xfId="1311" xr:uid="{00000000-0005-0000-0000-00001D050000}"/>
    <cellStyle name="40% - Accent2 2 2 2 2 2 2" xfId="1312" xr:uid="{00000000-0005-0000-0000-00001E050000}"/>
    <cellStyle name="40% - Accent2 2 2 2 2 3" xfId="1313" xr:uid="{00000000-0005-0000-0000-00001F050000}"/>
    <cellStyle name="40% - Accent2 2 2 2 2 4" xfId="1314" xr:uid="{00000000-0005-0000-0000-000020050000}"/>
    <cellStyle name="40% - Accent2 2 2 2 3" xfId="1315" xr:uid="{00000000-0005-0000-0000-000021050000}"/>
    <cellStyle name="40% - Accent2 2 2 2 3 2" xfId="1316" xr:uid="{00000000-0005-0000-0000-000022050000}"/>
    <cellStyle name="40% - Accent2 2 2 2 4" xfId="1317" xr:uid="{00000000-0005-0000-0000-000023050000}"/>
    <cellStyle name="40% - Accent2 2 2 2 5" xfId="1318" xr:uid="{00000000-0005-0000-0000-000024050000}"/>
    <cellStyle name="40% - Accent2 2 2 3" xfId="1319" xr:uid="{00000000-0005-0000-0000-000025050000}"/>
    <cellStyle name="40% - Accent2 2 2 3 2" xfId="1320" xr:uid="{00000000-0005-0000-0000-000026050000}"/>
    <cellStyle name="40% - Accent2 2 2 3 2 2" xfId="1321" xr:uid="{00000000-0005-0000-0000-000027050000}"/>
    <cellStyle name="40% - Accent2 2 2 3 3" xfId="1322" xr:uid="{00000000-0005-0000-0000-000028050000}"/>
    <cellStyle name="40% - Accent2 2 2 3 4" xfId="1323" xr:uid="{00000000-0005-0000-0000-000029050000}"/>
    <cellStyle name="40% - Accent2 2 2 4" xfId="1324" xr:uid="{00000000-0005-0000-0000-00002A050000}"/>
    <cellStyle name="40% - Accent2 2 2 4 2" xfId="1325" xr:uid="{00000000-0005-0000-0000-00002B050000}"/>
    <cellStyle name="40% - Accent2 2 2 5" xfId="1326" xr:uid="{00000000-0005-0000-0000-00002C050000}"/>
    <cellStyle name="40% - Accent2 2 2 5 2" xfId="1327" xr:uid="{00000000-0005-0000-0000-00002D050000}"/>
    <cellStyle name="40% - Accent2 2 2 6" xfId="1328" xr:uid="{00000000-0005-0000-0000-00002E050000}"/>
    <cellStyle name="40% - Accent2 2 2 7" xfId="1329" xr:uid="{00000000-0005-0000-0000-00002F050000}"/>
    <cellStyle name="40% - Accent2 2 3" xfId="1330" xr:uid="{00000000-0005-0000-0000-000030050000}"/>
    <cellStyle name="40% - Accent2 2 3 2" xfId="1331" xr:uid="{00000000-0005-0000-0000-000031050000}"/>
    <cellStyle name="40% - Accent2 2 3 2 2" xfId="1332" xr:uid="{00000000-0005-0000-0000-000032050000}"/>
    <cellStyle name="40% - Accent2 2 3 2 2 2" xfId="1333" xr:uid="{00000000-0005-0000-0000-000033050000}"/>
    <cellStyle name="40% - Accent2 2 3 2 3" xfId="1334" xr:uid="{00000000-0005-0000-0000-000034050000}"/>
    <cellStyle name="40% - Accent2 2 3 2 4" xfId="1335" xr:uid="{00000000-0005-0000-0000-000035050000}"/>
    <cellStyle name="40% - Accent2 2 3 3" xfId="1336" xr:uid="{00000000-0005-0000-0000-000036050000}"/>
    <cellStyle name="40% - Accent2 2 3 3 2" xfId="1337" xr:uid="{00000000-0005-0000-0000-000037050000}"/>
    <cellStyle name="40% - Accent2 2 3 4" xfId="1338" xr:uid="{00000000-0005-0000-0000-000038050000}"/>
    <cellStyle name="40% - Accent2 2 3 5" xfId="1339" xr:uid="{00000000-0005-0000-0000-000039050000}"/>
    <cellStyle name="40% - Accent2 2 4" xfId="1340" xr:uid="{00000000-0005-0000-0000-00003A050000}"/>
    <cellStyle name="40% - Accent2 2 4 2" xfId="1341" xr:uid="{00000000-0005-0000-0000-00003B050000}"/>
    <cellStyle name="40% - Accent2 2 4 2 2" xfId="1342" xr:uid="{00000000-0005-0000-0000-00003C050000}"/>
    <cellStyle name="40% - Accent2 2 4 3" xfId="1343" xr:uid="{00000000-0005-0000-0000-00003D050000}"/>
    <cellStyle name="40% - Accent2 2 4 4" xfId="1344" xr:uid="{00000000-0005-0000-0000-00003E050000}"/>
    <cellStyle name="40% - Accent2 2 5" xfId="1345" xr:uid="{00000000-0005-0000-0000-00003F050000}"/>
    <cellStyle name="40% - Accent2 2 5 2" xfId="1346" xr:uid="{00000000-0005-0000-0000-000040050000}"/>
    <cellStyle name="40% - Accent2 2 6" xfId="1347" xr:uid="{00000000-0005-0000-0000-000041050000}"/>
    <cellStyle name="40% - Accent2 2 6 2" xfId="1348" xr:uid="{00000000-0005-0000-0000-000042050000}"/>
    <cellStyle name="40% - Accent2 2 7" xfId="1349" xr:uid="{00000000-0005-0000-0000-000043050000}"/>
    <cellStyle name="40% - Accent2 2 8" xfId="1350" xr:uid="{00000000-0005-0000-0000-000044050000}"/>
    <cellStyle name="40% - Accent2 3" xfId="1351" xr:uid="{00000000-0005-0000-0000-000045050000}"/>
    <cellStyle name="40% - Accent2 3 2" xfId="1352" xr:uid="{00000000-0005-0000-0000-000046050000}"/>
    <cellStyle name="40% - Accent2 4" xfId="1353" xr:uid="{00000000-0005-0000-0000-000047050000}"/>
    <cellStyle name="40% - Accent2 4 2" xfId="1354" xr:uid="{00000000-0005-0000-0000-000048050000}"/>
    <cellStyle name="40% - Accent2 4 2 2" xfId="1355" xr:uid="{00000000-0005-0000-0000-000049050000}"/>
    <cellStyle name="40% - Accent2 4 2 2 2" xfId="1356" xr:uid="{00000000-0005-0000-0000-00004A050000}"/>
    <cellStyle name="40% - Accent2 4 2 2 2 2" xfId="1357" xr:uid="{00000000-0005-0000-0000-00004B050000}"/>
    <cellStyle name="40% - Accent2 4 2 2 3" xfId="1358" xr:uid="{00000000-0005-0000-0000-00004C050000}"/>
    <cellStyle name="40% - Accent2 4 2 2 4" xfId="1359" xr:uid="{00000000-0005-0000-0000-00004D050000}"/>
    <cellStyle name="40% - Accent2 4 2 3" xfId="1360" xr:uid="{00000000-0005-0000-0000-00004E050000}"/>
    <cellStyle name="40% - Accent2 4 2 3 2" xfId="1361" xr:uid="{00000000-0005-0000-0000-00004F050000}"/>
    <cellStyle name="40% - Accent2 4 2 4" xfId="1362" xr:uid="{00000000-0005-0000-0000-000050050000}"/>
    <cellStyle name="40% - Accent2 4 2 5" xfId="1363" xr:uid="{00000000-0005-0000-0000-000051050000}"/>
    <cellStyle name="40% - Accent2 4 3" xfId="1364" xr:uid="{00000000-0005-0000-0000-000052050000}"/>
    <cellStyle name="40% - Accent2 4 3 2" xfId="1365" xr:uid="{00000000-0005-0000-0000-000053050000}"/>
    <cellStyle name="40% - Accent2 4 3 2 2" xfId="1366" xr:uid="{00000000-0005-0000-0000-000054050000}"/>
    <cellStyle name="40% - Accent2 4 3 3" xfId="1367" xr:uid="{00000000-0005-0000-0000-000055050000}"/>
    <cellStyle name="40% - Accent2 4 3 4" xfId="1368" xr:uid="{00000000-0005-0000-0000-000056050000}"/>
    <cellStyle name="40% - Accent2 4 4" xfId="1369" xr:uid="{00000000-0005-0000-0000-000057050000}"/>
    <cellStyle name="40% - Accent2 4 4 2" xfId="1370" xr:uid="{00000000-0005-0000-0000-000058050000}"/>
    <cellStyle name="40% - Accent2 4 5" xfId="1371" xr:uid="{00000000-0005-0000-0000-000059050000}"/>
    <cellStyle name="40% - Accent2 4 5 2" xfId="1372" xr:uid="{00000000-0005-0000-0000-00005A050000}"/>
    <cellStyle name="40% - Accent2 4 6" xfId="1373" xr:uid="{00000000-0005-0000-0000-00005B050000}"/>
    <cellStyle name="40% - Accent2 4 7" xfId="1374" xr:uid="{00000000-0005-0000-0000-00005C050000}"/>
    <cellStyle name="40% - Accent2 5" xfId="1375" xr:uid="{00000000-0005-0000-0000-00005D050000}"/>
    <cellStyle name="40% - Accent2 5 2" xfId="1376" xr:uid="{00000000-0005-0000-0000-00005E050000}"/>
    <cellStyle name="40% - Accent2 5 2 2" xfId="1377" xr:uid="{00000000-0005-0000-0000-00005F050000}"/>
    <cellStyle name="40% - Accent2 5 2 2 2" xfId="1378" xr:uid="{00000000-0005-0000-0000-000060050000}"/>
    <cellStyle name="40% - Accent2 5 2 2 2 2" xfId="1379" xr:uid="{00000000-0005-0000-0000-000061050000}"/>
    <cellStyle name="40% - Accent2 5 2 2 3" xfId="1380" xr:uid="{00000000-0005-0000-0000-000062050000}"/>
    <cellStyle name="40% - Accent2 5 2 2 4" xfId="1381" xr:uid="{00000000-0005-0000-0000-000063050000}"/>
    <cellStyle name="40% - Accent2 5 2 3" xfId="1382" xr:uid="{00000000-0005-0000-0000-000064050000}"/>
    <cellStyle name="40% - Accent2 5 2 3 2" xfId="1383" xr:uid="{00000000-0005-0000-0000-000065050000}"/>
    <cellStyle name="40% - Accent2 5 2 4" xfId="1384" xr:uid="{00000000-0005-0000-0000-000066050000}"/>
    <cellStyle name="40% - Accent2 5 2 5" xfId="1385" xr:uid="{00000000-0005-0000-0000-000067050000}"/>
    <cellStyle name="40% - Accent2 5 3" xfId="1386" xr:uid="{00000000-0005-0000-0000-000068050000}"/>
    <cellStyle name="40% - Accent2 5 3 2" xfId="1387" xr:uid="{00000000-0005-0000-0000-000069050000}"/>
    <cellStyle name="40% - Accent2 5 3 2 2" xfId="1388" xr:uid="{00000000-0005-0000-0000-00006A050000}"/>
    <cellStyle name="40% - Accent2 5 3 3" xfId="1389" xr:uid="{00000000-0005-0000-0000-00006B050000}"/>
    <cellStyle name="40% - Accent2 5 3 4" xfId="1390" xr:uid="{00000000-0005-0000-0000-00006C050000}"/>
    <cellStyle name="40% - Accent2 5 4" xfId="1391" xr:uid="{00000000-0005-0000-0000-00006D050000}"/>
    <cellStyle name="40% - Accent2 5 4 2" xfId="1392" xr:uid="{00000000-0005-0000-0000-00006E050000}"/>
    <cellStyle name="40% - Accent2 5 5" xfId="1393" xr:uid="{00000000-0005-0000-0000-00006F050000}"/>
    <cellStyle name="40% - Accent2 5 5 2" xfId="1394" xr:uid="{00000000-0005-0000-0000-000070050000}"/>
    <cellStyle name="40% - Accent2 5 6" xfId="1395" xr:uid="{00000000-0005-0000-0000-000071050000}"/>
    <cellStyle name="40% - Accent2 5 7" xfId="1396" xr:uid="{00000000-0005-0000-0000-000072050000}"/>
    <cellStyle name="40% - Accent2 6" xfId="1397" xr:uid="{00000000-0005-0000-0000-000073050000}"/>
    <cellStyle name="40% - Accent2 7" xfId="1398" xr:uid="{00000000-0005-0000-0000-000074050000}"/>
    <cellStyle name="40% - Accent2 7 2" xfId="1399" xr:uid="{00000000-0005-0000-0000-000075050000}"/>
    <cellStyle name="40% - Accent2 7 2 2" xfId="1400" xr:uid="{00000000-0005-0000-0000-000076050000}"/>
    <cellStyle name="40% - Accent2 7 2 2 2" xfId="1401" xr:uid="{00000000-0005-0000-0000-000077050000}"/>
    <cellStyle name="40% - Accent2 7 2 2 2 2" xfId="1402" xr:uid="{00000000-0005-0000-0000-000078050000}"/>
    <cellStyle name="40% - Accent2 7 2 2 3" xfId="1403" xr:uid="{00000000-0005-0000-0000-000079050000}"/>
    <cellStyle name="40% - Accent2 7 2 2 4" xfId="1404" xr:uid="{00000000-0005-0000-0000-00007A050000}"/>
    <cellStyle name="40% - Accent2 7 2 3" xfId="1405" xr:uid="{00000000-0005-0000-0000-00007B050000}"/>
    <cellStyle name="40% - Accent2 7 2 3 2" xfId="1406" xr:uid="{00000000-0005-0000-0000-00007C050000}"/>
    <cellStyle name="40% - Accent2 7 2 4" xfId="1407" xr:uid="{00000000-0005-0000-0000-00007D050000}"/>
    <cellStyle name="40% - Accent2 7 2 5" xfId="1408" xr:uid="{00000000-0005-0000-0000-00007E050000}"/>
    <cellStyle name="40% - Accent2 7 3" xfId="1409" xr:uid="{00000000-0005-0000-0000-00007F050000}"/>
    <cellStyle name="40% - Accent2 7 3 2" xfId="1410" xr:uid="{00000000-0005-0000-0000-000080050000}"/>
    <cellStyle name="40% - Accent2 7 3 2 2" xfId="1411" xr:uid="{00000000-0005-0000-0000-000081050000}"/>
    <cellStyle name="40% - Accent2 7 3 3" xfId="1412" xr:uid="{00000000-0005-0000-0000-000082050000}"/>
    <cellStyle name="40% - Accent2 7 3 4" xfId="1413" xr:uid="{00000000-0005-0000-0000-000083050000}"/>
    <cellStyle name="40% - Accent2 7 4" xfId="1414" xr:uid="{00000000-0005-0000-0000-000084050000}"/>
    <cellStyle name="40% - Accent2 7 4 2" xfId="1415" xr:uid="{00000000-0005-0000-0000-000085050000}"/>
    <cellStyle name="40% - Accent2 7 5" xfId="1416" xr:uid="{00000000-0005-0000-0000-000086050000}"/>
    <cellStyle name="40% - Accent2 7 6" xfId="1417" xr:uid="{00000000-0005-0000-0000-000087050000}"/>
    <cellStyle name="40% - Accent2 8" xfId="1418" xr:uid="{00000000-0005-0000-0000-000088050000}"/>
    <cellStyle name="40% - Accent2 8 2" xfId="1419" xr:uid="{00000000-0005-0000-0000-000089050000}"/>
    <cellStyle name="40% - Accent2 8 2 2" xfId="1420" xr:uid="{00000000-0005-0000-0000-00008A050000}"/>
    <cellStyle name="40% - Accent2 8 2 2 2" xfId="1421" xr:uid="{00000000-0005-0000-0000-00008B050000}"/>
    <cellStyle name="40% - Accent2 8 2 2 2 2" xfId="1422" xr:uid="{00000000-0005-0000-0000-00008C050000}"/>
    <cellStyle name="40% - Accent2 8 2 2 3" xfId="1423" xr:uid="{00000000-0005-0000-0000-00008D050000}"/>
    <cellStyle name="40% - Accent2 8 2 2 4" xfId="1424" xr:uid="{00000000-0005-0000-0000-00008E050000}"/>
    <cellStyle name="40% - Accent2 8 2 3" xfId="1425" xr:uid="{00000000-0005-0000-0000-00008F050000}"/>
    <cellStyle name="40% - Accent2 8 2 3 2" xfId="1426" xr:uid="{00000000-0005-0000-0000-000090050000}"/>
    <cellStyle name="40% - Accent2 8 2 4" xfId="1427" xr:uid="{00000000-0005-0000-0000-000091050000}"/>
    <cellStyle name="40% - Accent2 8 2 5" xfId="1428" xr:uid="{00000000-0005-0000-0000-000092050000}"/>
    <cellStyle name="40% - Accent2 8 3" xfId="1429" xr:uid="{00000000-0005-0000-0000-000093050000}"/>
    <cellStyle name="40% - Accent2 8 3 2" xfId="1430" xr:uid="{00000000-0005-0000-0000-000094050000}"/>
    <cellStyle name="40% - Accent2 8 3 2 2" xfId="1431" xr:uid="{00000000-0005-0000-0000-000095050000}"/>
    <cellStyle name="40% - Accent2 8 3 3" xfId="1432" xr:uid="{00000000-0005-0000-0000-000096050000}"/>
    <cellStyle name="40% - Accent2 8 3 4" xfId="1433" xr:uid="{00000000-0005-0000-0000-000097050000}"/>
    <cellStyle name="40% - Accent2 8 4" xfId="1434" xr:uid="{00000000-0005-0000-0000-000098050000}"/>
    <cellStyle name="40% - Accent2 8 4 2" xfId="1435" xr:uid="{00000000-0005-0000-0000-000099050000}"/>
    <cellStyle name="40% - Accent2 8 5" xfId="1436" xr:uid="{00000000-0005-0000-0000-00009A050000}"/>
    <cellStyle name="40% - Accent2 8 6" xfId="1437" xr:uid="{00000000-0005-0000-0000-00009B050000}"/>
    <cellStyle name="40% - Accent2 9" xfId="1438" xr:uid="{00000000-0005-0000-0000-00009C050000}"/>
    <cellStyle name="40% - Accent2 9 2" xfId="1439" xr:uid="{00000000-0005-0000-0000-00009D050000}"/>
    <cellStyle name="40% - Accent2 9 2 2" xfId="1440" xr:uid="{00000000-0005-0000-0000-00009E050000}"/>
    <cellStyle name="40% - Accent2 9 2 2 2" xfId="1441" xr:uid="{00000000-0005-0000-0000-00009F050000}"/>
    <cellStyle name="40% - Accent2 9 2 2 2 2" xfId="1442" xr:uid="{00000000-0005-0000-0000-0000A0050000}"/>
    <cellStyle name="40% - Accent2 9 2 2 3" xfId="1443" xr:uid="{00000000-0005-0000-0000-0000A1050000}"/>
    <cellStyle name="40% - Accent2 9 2 2 4" xfId="1444" xr:uid="{00000000-0005-0000-0000-0000A2050000}"/>
    <cellStyle name="40% - Accent2 9 2 3" xfId="1445" xr:uid="{00000000-0005-0000-0000-0000A3050000}"/>
    <cellStyle name="40% - Accent2 9 2 3 2" xfId="1446" xr:uid="{00000000-0005-0000-0000-0000A4050000}"/>
    <cellStyle name="40% - Accent2 9 2 4" xfId="1447" xr:uid="{00000000-0005-0000-0000-0000A5050000}"/>
    <cellStyle name="40% - Accent2 9 2 5" xfId="1448" xr:uid="{00000000-0005-0000-0000-0000A6050000}"/>
    <cellStyle name="40% - Accent2 9 3" xfId="1449" xr:uid="{00000000-0005-0000-0000-0000A7050000}"/>
    <cellStyle name="40% - Accent2 9 3 2" xfId="1450" xr:uid="{00000000-0005-0000-0000-0000A8050000}"/>
    <cellStyle name="40% - Accent2 9 3 2 2" xfId="1451" xr:uid="{00000000-0005-0000-0000-0000A9050000}"/>
    <cellStyle name="40% - Accent2 9 3 3" xfId="1452" xr:uid="{00000000-0005-0000-0000-0000AA050000}"/>
    <cellStyle name="40% - Accent2 9 3 4" xfId="1453" xr:uid="{00000000-0005-0000-0000-0000AB050000}"/>
    <cellStyle name="40% - Accent2 9 4" xfId="1454" xr:uid="{00000000-0005-0000-0000-0000AC050000}"/>
    <cellStyle name="40% - Accent2 9 4 2" xfId="1455" xr:uid="{00000000-0005-0000-0000-0000AD050000}"/>
    <cellStyle name="40% - Accent2 9 5" xfId="1456" xr:uid="{00000000-0005-0000-0000-0000AE050000}"/>
    <cellStyle name="40% - Accent2 9 6" xfId="1457" xr:uid="{00000000-0005-0000-0000-0000AF050000}"/>
    <cellStyle name="40% - Accent3 10" xfId="1458" xr:uid="{00000000-0005-0000-0000-0000B0050000}"/>
    <cellStyle name="40% - Accent3 10 2" xfId="1459" xr:uid="{00000000-0005-0000-0000-0000B1050000}"/>
    <cellStyle name="40% - Accent3 10 2 2" xfId="1460" xr:uid="{00000000-0005-0000-0000-0000B2050000}"/>
    <cellStyle name="40% - Accent3 10 2 2 2" xfId="1461" xr:uid="{00000000-0005-0000-0000-0000B3050000}"/>
    <cellStyle name="40% - Accent3 10 2 3" xfId="1462" xr:uid="{00000000-0005-0000-0000-0000B4050000}"/>
    <cellStyle name="40% - Accent3 10 2 4" xfId="1463" xr:uid="{00000000-0005-0000-0000-0000B5050000}"/>
    <cellStyle name="40% - Accent3 10 3" xfId="1464" xr:uid="{00000000-0005-0000-0000-0000B6050000}"/>
    <cellStyle name="40% - Accent3 10 3 2" xfId="1465" xr:uid="{00000000-0005-0000-0000-0000B7050000}"/>
    <cellStyle name="40% - Accent3 10 4" xfId="1466" xr:uid="{00000000-0005-0000-0000-0000B8050000}"/>
    <cellStyle name="40% - Accent3 10 5" xfId="1467" xr:uid="{00000000-0005-0000-0000-0000B9050000}"/>
    <cellStyle name="40% - Accent3 11" xfId="1468" xr:uid="{00000000-0005-0000-0000-0000BA050000}"/>
    <cellStyle name="40% - Accent3 11 2" xfId="1469" xr:uid="{00000000-0005-0000-0000-0000BB050000}"/>
    <cellStyle name="40% - Accent3 11 2 2" xfId="1470" xr:uid="{00000000-0005-0000-0000-0000BC050000}"/>
    <cellStyle name="40% - Accent3 11 2 2 2" xfId="1471" xr:uid="{00000000-0005-0000-0000-0000BD050000}"/>
    <cellStyle name="40% - Accent3 11 2 3" xfId="1472" xr:uid="{00000000-0005-0000-0000-0000BE050000}"/>
    <cellStyle name="40% - Accent3 11 2 4" xfId="1473" xr:uid="{00000000-0005-0000-0000-0000BF050000}"/>
    <cellStyle name="40% - Accent3 11 3" xfId="1474" xr:uid="{00000000-0005-0000-0000-0000C0050000}"/>
    <cellStyle name="40% - Accent3 11 3 2" xfId="1475" xr:uid="{00000000-0005-0000-0000-0000C1050000}"/>
    <cellStyle name="40% - Accent3 11 4" xfId="1476" xr:uid="{00000000-0005-0000-0000-0000C2050000}"/>
    <cellStyle name="40% - Accent3 11 5" xfId="1477" xr:uid="{00000000-0005-0000-0000-0000C3050000}"/>
    <cellStyle name="40% - Accent3 12" xfId="1478" xr:uid="{00000000-0005-0000-0000-0000C4050000}"/>
    <cellStyle name="40% - Accent3 12 2" xfId="1479" xr:uid="{00000000-0005-0000-0000-0000C5050000}"/>
    <cellStyle name="40% - Accent3 12 2 2" xfId="1480" xr:uid="{00000000-0005-0000-0000-0000C6050000}"/>
    <cellStyle name="40% - Accent3 12 3" xfId="1481" xr:uid="{00000000-0005-0000-0000-0000C7050000}"/>
    <cellStyle name="40% - Accent3 12 4" xfId="1482" xr:uid="{00000000-0005-0000-0000-0000C8050000}"/>
    <cellStyle name="40% - Accent3 13" xfId="1483" xr:uid="{00000000-0005-0000-0000-0000C9050000}"/>
    <cellStyle name="40% - Accent3 13 2" xfId="1484" xr:uid="{00000000-0005-0000-0000-0000CA050000}"/>
    <cellStyle name="40% - Accent3 14" xfId="1485" xr:uid="{00000000-0005-0000-0000-0000CB050000}"/>
    <cellStyle name="40% - Accent3 14 2" xfId="1486" xr:uid="{00000000-0005-0000-0000-0000CC050000}"/>
    <cellStyle name="40% - Accent3 15" xfId="1487" xr:uid="{00000000-0005-0000-0000-0000CD050000}"/>
    <cellStyle name="40% - Accent3 16" xfId="1488" xr:uid="{00000000-0005-0000-0000-0000CE050000}"/>
    <cellStyle name="40% - Accent3 2" xfId="1489" xr:uid="{00000000-0005-0000-0000-0000CF050000}"/>
    <cellStyle name="40% - Accent3 2 2" xfId="1490" xr:uid="{00000000-0005-0000-0000-0000D0050000}"/>
    <cellStyle name="40% - Accent3 2 2 2" xfId="1491" xr:uid="{00000000-0005-0000-0000-0000D1050000}"/>
    <cellStyle name="40% - Accent3 2 2 2 2" xfId="1492" xr:uid="{00000000-0005-0000-0000-0000D2050000}"/>
    <cellStyle name="40% - Accent3 2 2 2 2 2" xfId="1493" xr:uid="{00000000-0005-0000-0000-0000D3050000}"/>
    <cellStyle name="40% - Accent3 2 2 2 2 2 2" xfId="1494" xr:uid="{00000000-0005-0000-0000-0000D4050000}"/>
    <cellStyle name="40% - Accent3 2 2 2 2 3" xfId="1495" xr:uid="{00000000-0005-0000-0000-0000D5050000}"/>
    <cellStyle name="40% - Accent3 2 2 2 2 4" xfId="1496" xr:uid="{00000000-0005-0000-0000-0000D6050000}"/>
    <cellStyle name="40% - Accent3 2 2 2 3" xfId="1497" xr:uid="{00000000-0005-0000-0000-0000D7050000}"/>
    <cellStyle name="40% - Accent3 2 2 2 3 2" xfId="1498" xr:uid="{00000000-0005-0000-0000-0000D8050000}"/>
    <cellStyle name="40% - Accent3 2 2 2 4" xfId="1499" xr:uid="{00000000-0005-0000-0000-0000D9050000}"/>
    <cellStyle name="40% - Accent3 2 2 2 5" xfId="1500" xr:uid="{00000000-0005-0000-0000-0000DA050000}"/>
    <cellStyle name="40% - Accent3 2 2 3" xfId="1501" xr:uid="{00000000-0005-0000-0000-0000DB050000}"/>
    <cellStyle name="40% - Accent3 2 2 3 2" xfId="1502" xr:uid="{00000000-0005-0000-0000-0000DC050000}"/>
    <cellStyle name="40% - Accent3 2 2 3 2 2" xfId="1503" xr:uid="{00000000-0005-0000-0000-0000DD050000}"/>
    <cellStyle name="40% - Accent3 2 2 3 3" xfId="1504" xr:uid="{00000000-0005-0000-0000-0000DE050000}"/>
    <cellStyle name="40% - Accent3 2 2 3 4" xfId="1505" xr:uid="{00000000-0005-0000-0000-0000DF050000}"/>
    <cellStyle name="40% - Accent3 2 2 4" xfId="1506" xr:uid="{00000000-0005-0000-0000-0000E0050000}"/>
    <cellStyle name="40% - Accent3 2 2 4 2" xfId="1507" xr:uid="{00000000-0005-0000-0000-0000E1050000}"/>
    <cellStyle name="40% - Accent3 2 2 5" xfId="1508" xr:uid="{00000000-0005-0000-0000-0000E2050000}"/>
    <cellStyle name="40% - Accent3 2 2 5 2" xfId="1509" xr:uid="{00000000-0005-0000-0000-0000E3050000}"/>
    <cellStyle name="40% - Accent3 2 2 6" xfId="1510" xr:uid="{00000000-0005-0000-0000-0000E4050000}"/>
    <cellStyle name="40% - Accent3 2 2 7" xfId="1511" xr:uid="{00000000-0005-0000-0000-0000E5050000}"/>
    <cellStyle name="40% - Accent3 2 3" xfId="1512" xr:uid="{00000000-0005-0000-0000-0000E6050000}"/>
    <cellStyle name="40% - Accent3 2 3 2" xfId="1513" xr:uid="{00000000-0005-0000-0000-0000E7050000}"/>
    <cellStyle name="40% - Accent3 2 3 2 2" xfId="1514" xr:uid="{00000000-0005-0000-0000-0000E8050000}"/>
    <cellStyle name="40% - Accent3 2 3 2 2 2" xfId="1515" xr:uid="{00000000-0005-0000-0000-0000E9050000}"/>
    <cellStyle name="40% - Accent3 2 3 2 3" xfId="1516" xr:uid="{00000000-0005-0000-0000-0000EA050000}"/>
    <cellStyle name="40% - Accent3 2 3 2 4" xfId="1517" xr:uid="{00000000-0005-0000-0000-0000EB050000}"/>
    <cellStyle name="40% - Accent3 2 3 3" xfId="1518" xr:uid="{00000000-0005-0000-0000-0000EC050000}"/>
    <cellStyle name="40% - Accent3 2 3 3 2" xfId="1519" xr:uid="{00000000-0005-0000-0000-0000ED050000}"/>
    <cellStyle name="40% - Accent3 2 3 4" xfId="1520" xr:uid="{00000000-0005-0000-0000-0000EE050000}"/>
    <cellStyle name="40% - Accent3 2 3 5" xfId="1521" xr:uid="{00000000-0005-0000-0000-0000EF050000}"/>
    <cellStyle name="40% - Accent3 2 4" xfId="1522" xr:uid="{00000000-0005-0000-0000-0000F0050000}"/>
    <cellStyle name="40% - Accent3 2 4 2" xfId="1523" xr:uid="{00000000-0005-0000-0000-0000F1050000}"/>
    <cellStyle name="40% - Accent3 2 4 2 2" xfId="1524" xr:uid="{00000000-0005-0000-0000-0000F2050000}"/>
    <cellStyle name="40% - Accent3 2 4 3" xfId="1525" xr:uid="{00000000-0005-0000-0000-0000F3050000}"/>
    <cellStyle name="40% - Accent3 2 4 4" xfId="1526" xr:uid="{00000000-0005-0000-0000-0000F4050000}"/>
    <cellStyle name="40% - Accent3 2 5" xfId="1527" xr:uid="{00000000-0005-0000-0000-0000F5050000}"/>
    <cellStyle name="40% - Accent3 2 5 2" xfId="1528" xr:uid="{00000000-0005-0000-0000-0000F6050000}"/>
    <cellStyle name="40% - Accent3 2 6" xfId="1529" xr:uid="{00000000-0005-0000-0000-0000F7050000}"/>
    <cellStyle name="40% - Accent3 2 6 2" xfId="1530" xr:uid="{00000000-0005-0000-0000-0000F8050000}"/>
    <cellStyle name="40% - Accent3 2 7" xfId="1531" xr:uid="{00000000-0005-0000-0000-0000F9050000}"/>
    <cellStyle name="40% - Accent3 2 8" xfId="1532" xr:uid="{00000000-0005-0000-0000-0000FA050000}"/>
    <cellStyle name="40% - Accent3 3" xfId="1533" xr:uid="{00000000-0005-0000-0000-0000FB050000}"/>
    <cellStyle name="40% - Accent3 3 2" xfId="1534" xr:uid="{00000000-0005-0000-0000-0000FC050000}"/>
    <cellStyle name="40% - Accent3 4" xfId="1535" xr:uid="{00000000-0005-0000-0000-0000FD050000}"/>
    <cellStyle name="40% - Accent3 4 2" xfId="1536" xr:uid="{00000000-0005-0000-0000-0000FE050000}"/>
    <cellStyle name="40% - Accent3 4 2 2" xfId="1537" xr:uid="{00000000-0005-0000-0000-0000FF050000}"/>
    <cellStyle name="40% - Accent3 4 2 2 2" xfId="1538" xr:uid="{00000000-0005-0000-0000-000000060000}"/>
    <cellStyle name="40% - Accent3 4 2 2 2 2" xfId="1539" xr:uid="{00000000-0005-0000-0000-000001060000}"/>
    <cellStyle name="40% - Accent3 4 2 2 3" xfId="1540" xr:uid="{00000000-0005-0000-0000-000002060000}"/>
    <cellStyle name="40% - Accent3 4 2 2 4" xfId="1541" xr:uid="{00000000-0005-0000-0000-000003060000}"/>
    <cellStyle name="40% - Accent3 4 2 3" xfId="1542" xr:uid="{00000000-0005-0000-0000-000004060000}"/>
    <cellStyle name="40% - Accent3 4 2 3 2" xfId="1543" xr:uid="{00000000-0005-0000-0000-000005060000}"/>
    <cellStyle name="40% - Accent3 4 2 4" xfId="1544" xr:uid="{00000000-0005-0000-0000-000006060000}"/>
    <cellStyle name="40% - Accent3 4 2 5" xfId="1545" xr:uid="{00000000-0005-0000-0000-000007060000}"/>
    <cellStyle name="40% - Accent3 4 3" xfId="1546" xr:uid="{00000000-0005-0000-0000-000008060000}"/>
    <cellStyle name="40% - Accent3 4 3 2" xfId="1547" xr:uid="{00000000-0005-0000-0000-000009060000}"/>
    <cellStyle name="40% - Accent3 4 3 2 2" xfId="1548" xr:uid="{00000000-0005-0000-0000-00000A060000}"/>
    <cellStyle name="40% - Accent3 4 3 3" xfId="1549" xr:uid="{00000000-0005-0000-0000-00000B060000}"/>
    <cellStyle name="40% - Accent3 4 3 4" xfId="1550" xr:uid="{00000000-0005-0000-0000-00000C060000}"/>
    <cellStyle name="40% - Accent3 4 4" xfId="1551" xr:uid="{00000000-0005-0000-0000-00000D060000}"/>
    <cellStyle name="40% - Accent3 4 4 2" xfId="1552" xr:uid="{00000000-0005-0000-0000-00000E060000}"/>
    <cellStyle name="40% - Accent3 4 5" xfId="1553" xr:uid="{00000000-0005-0000-0000-00000F060000}"/>
    <cellStyle name="40% - Accent3 4 5 2" xfId="1554" xr:uid="{00000000-0005-0000-0000-000010060000}"/>
    <cellStyle name="40% - Accent3 4 6" xfId="1555" xr:uid="{00000000-0005-0000-0000-000011060000}"/>
    <cellStyle name="40% - Accent3 4 7" xfId="1556" xr:uid="{00000000-0005-0000-0000-000012060000}"/>
    <cellStyle name="40% - Accent3 5" xfId="1557" xr:uid="{00000000-0005-0000-0000-000013060000}"/>
    <cellStyle name="40% - Accent3 5 2" xfId="1558" xr:uid="{00000000-0005-0000-0000-000014060000}"/>
    <cellStyle name="40% - Accent3 5 2 2" xfId="1559" xr:uid="{00000000-0005-0000-0000-000015060000}"/>
    <cellStyle name="40% - Accent3 5 2 2 2" xfId="1560" xr:uid="{00000000-0005-0000-0000-000016060000}"/>
    <cellStyle name="40% - Accent3 5 2 2 2 2" xfId="1561" xr:uid="{00000000-0005-0000-0000-000017060000}"/>
    <cellStyle name="40% - Accent3 5 2 2 3" xfId="1562" xr:uid="{00000000-0005-0000-0000-000018060000}"/>
    <cellStyle name="40% - Accent3 5 2 2 4" xfId="1563" xr:uid="{00000000-0005-0000-0000-000019060000}"/>
    <cellStyle name="40% - Accent3 5 2 3" xfId="1564" xr:uid="{00000000-0005-0000-0000-00001A060000}"/>
    <cellStyle name="40% - Accent3 5 2 3 2" xfId="1565" xr:uid="{00000000-0005-0000-0000-00001B060000}"/>
    <cellStyle name="40% - Accent3 5 2 4" xfId="1566" xr:uid="{00000000-0005-0000-0000-00001C060000}"/>
    <cellStyle name="40% - Accent3 5 2 5" xfId="1567" xr:uid="{00000000-0005-0000-0000-00001D060000}"/>
    <cellStyle name="40% - Accent3 5 3" xfId="1568" xr:uid="{00000000-0005-0000-0000-00001E060000}"/>
    <cellStyle name="40% - Accent3 5 3 2" xfId="1569" xr:uid="{00000000-0005-0000-0000-00001F060000}"/>
    <cellStyle name="40% - Accent3 5 3 2 2" xfId="1570" xr:uid="{00000000-0005-0000-0000-000020060000}"/>
    <cellStyle name="40% - Accent3 5 3 3" xfId="1571" xr:uid="{00000000-0005-0000-0000-000021060000}"/>
    <cellStyle name="40% - Accent3 5 3 4" xfId="1572" xr:uid="{00000000-0005-0000-0000-000022060000}"/>
    <cellStyle name="40% - Accent3 5 4" xfId="1573" xr:uid="{00000000-0005-0000-0000-000023060000}"/>
    <cellStyle name="40% - Accent3 5 4 2" xfId="1574" xr:uid="{00000000-0005-0000-0000-000024060000}"/>
    <cellStyle name="40% - Accent3 5 5" xfId="1575" xr:uid="{00000000-0005-0000-0000-000025060000}"/>
    <cellStyle name="40% - Accent3 5 5 2" xfId="1576" xr:uid="{00000000-0005-0000-0000-000026060000}"/>
    <cellStyle name="40% - Accent3 5 6" xfId="1577" xr:uid="{00000000-0005-0000-0000-000027060000}"/>
    <cellStyle name="40% - Accent3 5 7" xfId="1578" xr:uid="{00000000-0005-0000-0000-000028060000}"/>
    <cellStyle name="40% - Accent3 6" xfId="1579" xr:uid="{00000000-0005-0000-0000-000029060000}"/>
    <cellStyle name="40% - Accent3 7" xfId="1580" xr:uid="{00000000-0005-0000-0000-00002A060000}"/>
    <cellStyle name="40% - Accent3 7 2" xfId="1581" xr:uid="{00000000-0005-0000-0000-00002B060000}"/>
    <cellStyle name="40% - Accent3 7 2 2" xfId="1582" xr:uid="{00000000-0005-0000-0000-00002C060000}"/>
    <cellStyle name="40% - Accent3 7 2 2 2" xfId="1583" xr:uid="{00000000-0005-0000-0000-00002D060000}"/>
    <cellStyle name="40% - Accent3 7 2 2 2 2" xfId="1584" xr:uid="{00000000-0005-0000-0000-00002E060000}"/>
    <cellStyle name="40% - Accent3 7 2 2 3" xfId="1585" xr:uid="{00000000-0005-0000-0000-00002F060000}"/>
    <cellStyle name="40% - Accent3 7 2 2 4" xfId="1586" xr:uid="{00000000-0005-0000-0000-000030060000}"/>
    <cellStyle name="40% - Accent3 7 2 3" xfId="1587" xr:uid="{00000000-0005-0000-0000-000031060000}"/>
    <cellStyle name="40% - Accent3 7 2 3 2" xfId="1588" xr:uid="{00000000-0005-0000-0000-000032060000}"/>
    <cellStyle name="40% - Accent3 7 2 4" xfId="1589" xr:uid="{00000000-0005-0000-0000-000033060000}"/>
    <cellStyle name="40% - Accent3 7 2 5" xfId="1590" xr:uid="{00000000-0005-0000-0000-000034060000}"/>
    <cellStyle name="40% - Accent3 7 3" xfId="1591" xr:uid="{00000000-0005-0000-0000-000035060000}"/>
    <cellStyle name="40% - Accent3 7 3 2" xfId="1592" xr:uid="{00000000-0005-0000-0000-000036060000}"/>
    <cellStyle name="40% - Accent3 7 3 2 2" xfId="1593" xr:uid="{00000000-0005-0000-0000-000037060000}"/>
    <cellStyle name="40% - Accent3 7 3 3" xfId="1594" xr:uid="{00000000-0005-0000-0000-000038060000}"/>
    <cellStyle name="40% - Accent3 7 3 4" xfId="1595" xr:uid="{00000000-0005-0000-0000-000039060000}"/>
    <cellStyle name="40% - Accent3 7 4" xfId="1596" xr:uid="{00000000-0005-0000-0000-00003A060000}"/>
    <cellStyle name="40% - Accent3 7 4 2" xfId="1597" xr:uid="{00000000-0005-0000-0000-00003B060000}"/>
    <cellStyle name="40% - Accent3 7 5" xfId="1598" xr:uid="{00000000-0005-0000-0000-00003C060000}"/>
    <cellStyle name="40% - Accent3 7 6" xfId="1599" xr:uid="{00000000-0005-0000-0000-00003D060000}"/>
    <cellStyle name="40% - Accent3 8" xfId="1600" xr:uid="{00000000-0005-0000-0000-00003E060000}"/>
    <cellStyle name="40% - Accent3 8 2" xfId="1601" xr:uid="{00000000-0005-0000-0000-00003F060000}"/>
    <cellStyle name="40% - Accent3 8 2 2" xfId="1602" xr:uid="{00000000-0005-0000-0000-000040060000}"/>
    <cellStyle name="40% - Accent3 8 2 2 2" xfId="1603" xr:uid="{00000000-0005-0000-0000-000041060000}"/>
    <cellStyle name="40% - Accent3 8 2 2 2 2" xfId="1604" xr:uid="{00000000-0005-0000-0000-000042060000}"/>
    <cellStyle name="40% - Accent3 8 2 2 3" xfId="1605" xr:uid="{00000000-0005-0000-0000-000043060000}"/>
    <cellStyle name="40% - Accent3 8 2 2 4" xfId="1606" xr:uid="{00000000-0005-0000-0000-000044060000}"/>
    <cellStyle name="40% - Accent3 8 2 3" xfId="1607" xr:uid="{00000000-0005-0000-0000-000045060000}"/>
    <cellStyle name="40% - Accent3 8 2 3 2" xfId="1608" xr:uid="{00000000-0005-0000-0000-000046060000}"/>
    <cellStyle name="40% - Accent3 8 2 4" xfId="1609" xr:uid="{00000000-0005-0000-0000-000047060000}"/>
    <cellStyle name="40% - Accent3 8 2 5" xfId="1610" xr:uid="{00000000-0005-0000-0000-000048060000}"/>
    <cellStyle name="40% - Accent3 8 3" xfId="1611" xr:uid="{00000000-0005-0000-0000-000049060000}"/>
    <cellStyle name="40% - Accent3 8 3 2" xfId="1612" xr:uid="{00000000-0005-0000-0000-00004A060000}"/>
    <cellStyle name="40% - Accent3 8 3 2 2" xfId="1613" xr:uid="{00000000-0005-0000-0000-00004B060000}"/>
    <cellStyle name="40% - Accent3 8 3 3" xfId="1614" xr:uid="{00000000-0005-0000-0000-00004C060000}"/>
    <cellStyle name="40% - Accent3 8 3 4" xfId="1615" xr:uid="{00000000-0005-0000-0000-00004D060000}"/>
    <cellStyle name="40% - Accent3 8 4" xfId="1616" xr:uid="{00000000-0005-0000-0000-00004E060000}"/>
    <cellStyle name="40% - Accent3 8 4 2" xfId="1617" xr:uid="{00000000-0005-0000-0000-00004F060000}"/>
    <cellStyle name="40% - Accent3 8 5" xfId="1618" xr:uid="{00000000-0005-0000-0000-000050060000}"/>
    <cellStyle name="40% - Accent3 8 6" xfId="1619" xr:uid="{00000000-0005-0000-0000-000051060000}"/>
    <cellStyle name="40% - Accent3 9" xfId="1620" xr:uid="{00000000-0005-0000-0000-000052060000}"/>
    <cellStyle name="40% - Accent3 9 2" xfId="1621" xr:uid="{00000000-0005-0000-0000-000053060000}"/>
    <cellStyle name="40% - Accent3 9 2 2" xfId="1622" xr:uid="{00000000-0005-0000-0000-000054060000}"/>
    <cellStyle name="40% - Accent3 9 2 2 2" xfId="1623" xr:uid="{00000000-0005-0000-0000-000055060000}"/>
    <cellStyle name="40% - Accent3 9 2 2 2 2" xfId="1624" xr:uid="{00000000-0005-0000-0000-000056060000}"/>
    <cellStyle name="40% - Accent3 9 2 2 3" xfId="1625" xr:uid="{00000000-0005-0000-0000-000057060000}"/>
    <cellStyle name="40% - Accent3 9 2 2 4" xfId="1626" xr:uid="{00000000-0005-0000-0000-000058060000}"/>
    <cellStyle name="40% - Accent3 9 2 3" xfId="1627" xr:uid="{00000000-0005-0000-0000-000059060000}"/>
    <cellStyle name="40% - Accent3 9 2 3 2" xfId="1628" xr:uid="{00000000-0005-0000-0000-00005A060000}"/>
    <cellStyle name="40% - Accent3 9 2 4" xfId="1629" xr:uid="{00000000-0005-0000-0000-00005B060000}"/>
    <cellStyle name="40% - Accent3 9 2 5" xfId="1630" xr:uid="{00000000-0005-0000-0000-00005C060000}"/>
    <cellStyle name="40% - Accent3 9 3" xfId="1631" xr:uid="{00000000-0005-0000-0000-00005D060000}"/>
    <cellStyle name="40% - Accent3 9 3 2" xfId="1632" xr:uid="{00000000-0005-0000-0000-00005E060000}"/>
    <cellStyle name="40% - Accent3 9 3 2 2" xfId="1633" xr:uid="{00000000-0005-0000-0000-00005F060000}"/>
    <cellStyle name="40% - Accent3 9 3 3" xfId="1634" xr:uid="{00000000-0005-0000-0000-000060060000}"/>
    <cellStyle name="40% - Accent3 9 3 4" xfId="1635" xr:uid="{00000000-0005-0000-0000-000061060000}"/>
    <cellStyle name="40% - Accent3 9 4" xfId="1636" xr:uid="{00000000-0005-0000-0000-000062060000}"/>
    <cellStyle name="40% - Accent3 9 4 2" xfId="1637" xr:uid="{00000000-0005-0000-0000-000063060000}"/>
    <cellStyle name="40% - Accent3 9 5" xfId="1638" xr:uid="{00000000-0005-0000-0000-000064060000}"/>
    <cellStyle name="40% - Accent3 9 6" xfId="1639" xr:uid="{00000000-0005-0000-0000-000065060000}"/>
    <cellStyle name="40% - Accent4 10" xfId="1640" xr:uid="{00000000-0005-0000-0000-000066060000}"/>
    <cellStyle name="40% - Accent4 10 2" xfId="1641" xr:uid="{00000000-0005-0000-0000-000067060000}"/>
    <cellStyle name="40% - Accent4 10 2 2" xfId="1642" xr:uid="{00000000-0005-0000-0000-000068060000}"/>
    <cellStyle name="40% - Accent4 10 2 2 2" xfId="1643" xr:uid="{00000000-0005-0000-0000-000069060000}"/>
    <cellStyle name="40% - Accent4 10 2 3" xfId="1644" xr:uid="{00000000-0005-0000-0000-00006A060000}"/>
    <cellStyle name="40% - Accent4 10 2 4" xfId="1645" xr:uid="{00000000-0005-0000-0000-00006B060000}"/>
    <cellStyle name="40% - Accent4 10 3" xfId="1646" xr:uid="{00000000-0005-0000-0000-00006C060000}"/>
    <cellStyle name="40% - Accent4 10 3 2" xfId="1647" xr:uid="{00000000-0005-0000-0000-00006D060000}"/>
    <cellStyle name="40% - Accent4 10 4" xfId="1648" xr:uid="{00000000-0005-0000-0000-00006E060000}"/>
    <cellStyle name="40% - Accent4 10 5" xfId="1649" xr:uid="{00000000-0005-0000-0000-00006F060000}"/>
    <cellStyle name="40% - Accent4 11" xfId="1650" xr:uid="{00000000-0005-0000-0000-000070060000}"/>
    <cellStyle name="40% - Accent4 11 2" xfId="1651" xr:uid="{00000000-0005-0000-0000-000071060000}"/>
    <cellStyle name="40% - Accent4 11 2 2" xfId="1652" xr:uid="{00000000-0005-0000-0000-000072060000}"/>
    <cellStyle name="40% - Accent4 11 2 2 2" xfId="1653" xr:uid="{00000000-0005-0000-0000-000073060000}"/>
    <cellStyle name="40% - Accent4 11 2 3" xfId="1654" xr:uid="{00000000-0005-0000-0000-000074060000}"/>
    <cellStyle name="40% - Accent4 11 2 4" xfId="1655" xr:uid="{00000000-0005-0000-0000-000075060000}"/>
    <cellStyle name="40% - Accent4 11 3" xfId="1656" xr:uid="{00000000-0005-0000-0000-000076060000}"/>
    <cellStyle name="40% - Accent4 11 3 2" xfId="1657" xr:uid="{00000000-0005-0000-0000-000077060000}"/>
    <cellStyle name="40% - Accent4 11 4" xfId="1658" xr:uid="{00000000-0005-0000-0000-000078060000}"/>
    <cellStyle name="40% - Accent4 11 5" xfId="1659" xr:uid="{00000000-0005-0000-0000-000079060000}"/>
    <cellStyle name="40% - Accent4 12" xfId="1660" xr:uid="{00000000-0005-0000-0000-00007A060000}"/>
    <cellStyle name="40% - Accent4 12 2" xfId="1661" xr:uid="{00000000-0005-0000-0000-00007B060000}"/>
    <cellStyle name="40% - Accent4 12 2 2" xfId="1662" xr:uid="{00000000-0005-0000-0000-00007C060000}"/>
    <cellStyle name="40% - Accent4 12 3" xfId="1663" xr:uid="{00000000-0005-0000-0000-00007D060000}"/>
    <cellStyle name="40% - Accent4 12 4" xfId="1664" xr:uid="{00000000-0005-0000-0000-00007E060000}"/>
    <cellStyle name="40% - Accent4 13" xfId="1665" xr:uid="{00000000-0005-0000-0000-00007F060000}"/>
    <cellStyle name="40% - Accent4 13 2" xfId="1666" xr:uid="{00000000-0005-0000-0000-000080060000}"/>
    <cellStyle name="40% - Accent4 14" xfId="1667" xr:uid="{00000000-0005-0000-0000-000081060000}"/>
    <cellStyle name="40% - Accent4 14 2" xfId="1668" xr:uid="{00000000-0005-0000-0000-000082060000}"/>
    <cellStyle name="40% - Accent4 15" xfId="1669" xr:uid="{00000000-0005-0000-0000-000083060000}"/>
    <cellStyle name="40% - Accent4 16" xfId="1670" xr:uid="{00000000-0005-0000-0000-000084060000}"/>
    <cellStyle name="40% - Accent4 2" xfId="1671" xr:uid="{00000000-0005-0000-0000-000085060000}"/>
    <cellStyle name="40% - Accent4 2 2" xfId="1672" xr:uid="{00000000-0005-0000-0000-000086060000}"/>
    <cellStyle name="40% - Accent4 2 2 2" xfId="1673" xr:uid="{00000000-0005-0000-0000-000087060000}"/>
    <cellStyle name="40% - Accent4 2 2 2 2" xfId="1674" xr:uid="{00000000-0005-0000-0000-000088060000}"/>
    <cellStyle name="40% - Accent4 2 2 2 2 2" xfId="1675" xr:uid="{00000000-0005-0000-0000-000089060000}"/>
    <cellStyle name="40% - Accent4 2 2 2 2 2 2" xfId="1676" xr:uid="{00000000-0005-0000-0000-00008A060000}"/>
    <cellStyle name="40% - Accent4 2 2 2 2 3" xfId="1677" xr:uid="{00000000-0005-0000-0000-00008B060000}"/>
    <cellStyle name="40% - Accent4 2 2 2 2 4" xfId="1678" xr:uid="{00000000-0005-0000-0000-00008C060000}"/>
    <cellStyle name="40% - Accent4 2 2 2 3" xfId="1679" xr:uid="{00000000-0005-0000-0000-00008D060000}"/>
    <cellStyle name="40% - Accent4 2 2 2 3 2" xfId="1680" xr:uid="{00000000-0005-0000-0000-00008E060000}"/>
    <cellStyle name="40% - Accent4 2 2 2 4" xfId="1681" xr:uid="{00000000-0005-0000-0000-00008F060000}"/>
    <cellStyle name="40% - Accent4 2 2 2 5" xfId="1682" xr:uid="{00000000-0005-0000-0000-000090060000}"/>
    <cellStyle name="40% - Accent4 2 2 3" xfId="1683" xr:uid="{00000000-0005-0000-0000-000091060000}"/>
    <cellStyle name="40% - Accent4 2 2 3 2" xfId="1684" xr:uid="{00000000-0005-0000-0000-000092060000}"/>
    <cellStyle name="40% - Accent4 2 2 3 2 2" xfId="1685" xr:uid="{00000000-0005-0000-0000-000093060000}"/>
    <cellStyle name="40% - Accent4 2 2 3 3" xfId="1686" xr:uid="{00000000-0005-0000-0000-000094060000}"/>
    <cellStyle name="40% - Accent4 2 2 3 4" xfId="1687" xr:uid="{00000000-0005-0000-0000-000095060000}"/>
    <cellStyle name="40% - Accent4 2 2 4" xfId="1688" xr:uid="{00000000-0005-0000-0000-000096060000}"/>
    <cellStyle name="40% - Accent4 2 2 4 2" xfId="1689" xr:uid="{00000000-0005-0000-0000-000097060000}"/>
    <cellStyle name="40% - Accent4 2 2 5" xfId="1690" xr:uid="{00000000-0005-0000-0000-000098060000}"/>
    <cellStyle name="40% - Accent4 2 2 5 2" xfId="1691" xr:uid="{00000000-0005-0000-0000-000099060000}"/>
    <cellStyle name="40% - Accent4 2 2 6" xfId="1692" xr:uid="{00000000-0005-0000-0000-00009A060000}"/>
    <cellStyle name="40% - Accent4 2 2 7" xfId="1693" xr:uid="{00000000-0005-0000-0000-00009B060000}"/>
    <cellStyle name="40% - Accent4 2 3" xfId="1694" xr:uid="{00000000-0005-0000-0000-00009C060000}"/>
    <cellStyle name="40% - Accent4 2 3 2" xfId="1695" xr:uid="{00000000-0005-0000-0000-00009D060000}"/>
    <cellStyle name="40% - Accent4 2 3 2 2" xfId="1696" xr:uid="{00000000-0005-0000-0000-00009E060000}"/>
    <cellStyle name="40% - Accent4 2 3 2 2 2" xfId="1697" xr:uid="{00000000-0005-0000-0000-00009F060000}"/>
    <cellStyle name="40% - Accent4 2 3 2 3" xfId="1698" xr:uid="{00000000-0005-0000-0000-0000A0060000}"/>
    <cellStyle name="40% - Accent4 2 3 2 4" xfId="1699" xr:uid="{00000000-0005-0000-0000-0000A1060000}"/>
    <cellStyle name="40% - Accent4 2 3 3" xfId="1700" xr:uid="{00000000-0005-0000-0000-0000A2060000}"/>
    <cellStyle name="40% - Accent4 2 3 3 2" xfId="1701" xr:uid="{00000000-0005-0000-0000-0000A3060000}"/>
    <cellStyle name="40% - Accent4 2 3 4" xfId="1702" xr:uid="{00000000-0005-0000-0000-0000A4060000}"/>
    <cellStyle name="40% - Accent4 2 3 5" xfId="1703" xr:uid="{00000000-0005-0000-0000-0000A5060000}"/>
    <cellStyle name="40% - Accent4 2 4" xfId="1704" xr:uid="{00000000-0005-0000-0000-0000A6060000}"/>
    <cellStyle name="40% - Accent4 2 4 2" xfId="1705" xr:uid="{00000000-0005-0000-0000-0000A7060000}"/>
    <cellStyle name="40% - Accent4 2 4 2 2" xfId="1706" xr:uid="{00000000-0005-0000-0000-0000A8060000}"/>
    <cellStyle name="40% - Accent4 2 4 3" xfId="1707" xr:uid="{00000000-0005-0000-0000-0000A9060000}"/>
    <cellStyle name="40% - Accent4 2 4 4" xfId="1708" xr:uid="{00000000-0005-0000-0000-0000AA060000}"/>
    <cellStyle name="40% - Accent4 2 5" xfId="1709" xr:uid="{00000000-0005-0000-0000-0000AB060000}"/>
    <cellStyle name="40% - Accent4 2 5 2" xfId="1710" xr:uid="{00000000-0005-0000-0000-0000AC060000}"/>
    <cellStyle name="40% - Accent4 2 6" xfId="1711" xr:uid="{00000000-0005-0000-0000-0000AD060000}"/>
    <cellStyle name="40% - Accent4 2 6 2" xfId="1712" xr:uid="{00000000-0005-0000-0000-0000AE060000}"/>
    <cellStyle name="40% - Accent4 2 7" xfId="1713" xr:uid="{00000000-0005-0000-0000-0000AF060000}"/>
    <cellStyle name="40% - Accent4 2 8" xfId="1714" xr:uid="{00000000-0005-0000-0000-0000B0060000}"/>
    <cellStyle name="40% - Accent4 3" xfId="1715" xr:uid="{00000000-0005-0000-0000-0000B1060000}"/>
    <cellStyle name="40% - Accent4 3 2" xfId="1716" xr:uid="{00000000-0005-0000-0000-0000B2060000}"/>
    <cellStyle name="40% - Accent4 4" xfId="1717" xr:uid="{00000000-0005-0000-0000-0000B3060000}"/>
    <cellStyle name="40% - Accent4 4 2" xfId="1718" xr:uid="{00000000-0005-0000-0000-0000B4060000}"/>
    <cellStyle name="40% - Accent4 4 2 2" xfId="1719" xr:uid="{00000000-0005-0000-0000-0000B5060000}"/>
    <cellStyle name="40% - Accent4 4 2 2 2" xfId="1720" xr:uid="{00000000-0005-0000-0000-0000B6060000}"/>
    <cellStyle name="40% - Accent4 4 2 2 2 2" xfId="1721" xr:uid="{00000000-0005-0000-0000-0000B7060000}"/>
    <cellStyle name="40% - Accent4 4 2 2 3" xfId="1722" xr:uid="{00000000-0005-0000-0000-0000B8060000}"/>
    <cellStyle name="40% - Accent4 4 2 2 4" xfId="1723" xr:uid="{00000000-0005-0000-0000-0000B9060000}"/>
    <cellStyle name="40% - Accent4 4 2 3" xfId="1724" xr:uid="{00000000-0005-0000-0000-0000BA060000}"/>
    <cellStyle name="40% - Accent4 4 2 3 2" xfId="1725" xr:uid="{00000000-0005-0000-0000-0000BB060000}"/>
    <cellStyle name="40% - Accent4 4 2 4" xfId="1726" xr:uid="{00000000-0005-0000-0000-0000BC060000}"/>
    <cellStyle name="40% - Accent4 4 2 5" xfId="1727" xr:uid="{00000000-0005-0000-0000-0000BD060000}"/>
    <cellStyle name="40% - Accent4 4 3" xfId="1728" xr:uid="{00000000-0005-0000-0000-0000BE060000}"/>
    <cellStyle name="40% - Accent4 4 3 2" xfId="1729" xr:uid="{00000000-0005-0000-0000-0000BF060000}"/>
    <cellStyle name="40% - Accent4 4 3 2 2" xfId="1730" xr:uid="{00000000-0005-0000-0000-0000C0060000}"/>
    <cellStyle name="40% - Accent4 4 3 3" xfId="1731" xr:uid="{00000000-0005-0000-0000-0000C1060000}"/>
    <cellStyle name="40% - Accent4 4 3 4" xfId="1732" xr:uid="{00000000-0005-0000-0000-0000C2060000}"/>
    <cellStyle name="40% - Accent4 4 4" xfId="1733" xr:uid="{00000000-0005-0000-0000-0000C3060000}"/>
    <cellStyle name="40% - Accent4 4 4 2" xfId="1734" xr:uid="{00000000-0005-0000-0000-0000C4060000}"/>
    <cellStyle name="40% - Accent4 4 5" xfId="1735" xr:uid="{00000000-0005-0000-0000-0000C5060000}"/>
    <cellStyle name="40% - Accent4 4 5 2" xfId="1736" xr:uid="{00000000-0005-0000-0000-0000C6060000}"/>
    <cellStyle name="40% - Accent4 4 6" xfId="1737" xr:uid="{00000000-0005-0000-0000-0000C7060000}"/>
    <cellStyle name="40% - Accent4 4 7" xfId="1738" xr:uid="{00000000-0005-0000-0000-0000C8060000}"/>
    <cellStyle name="40% - Accent4 5" xfId="1739" xr:uid="{00000000-0005-0000-0000-0000C9060000}"/>
    <cellStyle name="40% - Accent4 5 2" xfId="1740" xr:uid="{00000000-0005-0000-0000-0000CA060000}"/>
    <cellStyle name="40% - Accent4 5 2 2" xfId="1741" xr:uid="{00000000-0005-0000-0000-0000CB060000}"/>
    <cellStyle name="40% - Accent4 5 2 2 2" xfId="1742" xr:uid="{00000000-0005-0000-0000-0000CC060000}"/>
    <cellStyle name="40% - Accent4 5 2 2 2 2" xfId="1743" xr:uid="{00000000-0005-0000-0000-0000CD060000}"/>
    <cellStyle name="40% - Accent4 5 2 2 3" xfId="1744" xr:uid="{00000000-0005-0000-0000-0000CE060000}"/>
    <cellStyle name="40% - Accent4 5 2 2 4" xfId="1745" xr:uid="{00000000-0005-0000-0000-0000CF060000}"/>
    <cellStyle name="40% - Accent4 5 2 3" xfId="1746" xr:uid="{00000000-0005-0000-0000-0000D0060000}"/>
    <cellStyle name="40% - Accent4 5 2 3 2" xfId="1747" xr:uid="{00000000-0005-0000-0000-0000D1060000}"/>
    <cellStyle name="40% - Accent4 5 2 4" xfId="1748" xr:uid="{00000000-0005-0000-0000-0000D2060000}"/>
    <cellStyle name="40% - Accent4 5 2 5" xfId="1749" xr:uid="{00000000-0005-0000-0000-0000D3060000}"/>
    <cellStyle name="40% - Accent4 5 3" xfId="1750" xr:uid="{00000000-0005-0000-0000-0000D4060000}"/>
    <cellStyle name="40% - Accent4 5 3 2" xfId="1751" xr:uid="{00000000-0005-0000-0000-0000D5060000}"/>
    <cellStyle name="40% - Accent4 5 3 2 2" xfId="1752" xr:uid="{00000000-0005-0000-0000-0000D6060000}"/>
    <cellStyle name="40% - Accent4 5 3 3" xfId="1753" xr:uid="{00000000-0005-0000-0000-0000D7060000}"/>
    <cellStyle name="40% - Accent4 5 3 4" xfId="1754" xr:uid="{00000000-0005-0000-0000-0000D8060000}"/>
    <cellStyle name="40% - Accent4 5 4" xfId="1755" xr:uid="{00000000-0005-0000-0000-0000D9060000}"/>
    <cellStyle name="40% - Accent4 5 4 2" xfId="1756" xr:uid="{00000000-0005-0000-0000-0000DA060000}"/>
    <cellStyle name="40% - Accent4 5 5" xfId="1757" xr:uid="{00000000-0005-0000-0000-0000DB060000}"/>
    <cellStyle name="40% - Accent4 5 5 2" xfId="1758" xr:uid="{00000000-0005-0000-0000-0000DC060000}"/>
    <cellStyle name="40% - Accent4 5 6" xfId="1759" xr:uid="{00000000-0005-0000-0000-0000DD060000}"/>
    <cellStyle name="40% - Accent4 5 7" xfId="1760" xr:uid="{00000000-0005-0000-0000-0000DE060000}"/>
    <cellStyle name="40% - Accent4 6" xfId="1761" xr:uid="{00000000-0005-0000-0000-0000DF060000}"/>
    <cellStyle name="40% - Accent4 7" xfId="1762" xr:uid="{00000000-0005-0000-0000-0000E0060000}"/>
    <cellStyle name="40% - Accent4 7 2" xfId="1763" xr:uid="{00000000-0005-0000-0000-0000E1060000}"/>
    <cellStyle name="40% - Accent4 7 2 2" xfId="1764" xr:uid="{00000000-0005-0000-0000-0000E2060000}"/>
    <cellStyle name="40% - Accent4 7 2 2 2" xfId="1765" xr:uid="{00000000-0005-0000-0000-0000E3060000}"/>
    <cellStyle name="40% - Accent4 7 2 2 2 2" xfId="1766" xr:uid="{00000000-0005-0000-0000-0000E4060000}"/>
    <cellStyle name="40% - Accent4 7 2 2 3" xfId="1767" xr:uid="{00000000-0005-0000-0000-0000E5060000}"/>
    <cellStyle name="40% - Accent4 7 2 2 4" xfId="1768" xr:uid="{00000000-0005-0000-0000-0000E6060000}"/>
    <cellStyle name="40% - Accent4 7 2 3" xfId="1769" xr:uid="{00000000-0005-0000-0000-0000E7060000}"/>
    <cellStyle name="40% - Accent4 7 2 3 2" xfId="1770" xr:uid="{00000000-0005-0000-0000-0000E8060000}"/>
    <cellStyle name="40% - Accent4 7 2 4" xfId="1771" xr:uid="{00000000-0005-0000-0000-0000E9060000}"/>
    <cellStyle name="40% - Accent4 7 2 5" xfId="1772" xr:uid="{00000000-0005-0000-0000-0000EA060000}"/>
    <cellStyle name="40% - Accent4 7 3" xfId="1773" xr:uid="{00000000-0005-0000-0000-0000EB060000}"/>
    <cellStyle name="40% - Accent4 7 3 2" xfId="1774" xr:uid="{00000000-0005-0000-0000-0000EC060000}"/>
    <cellStyle name="40% - Accent4 7 3 2 2" xfId="1775" xr:uid="{00000000-0005-0000-0000-0000ED060000}"/>
    <cellStyle name="40% - Accent4 7 3 3" xfId="1776" xr:uid="{00000000-0005-0000-0000-0000EE060000}"/>
    <cellStyle name="40% - Accent4 7 3 4" xfId="1777" xr:uid="{00000000-0005-0000-0000-0000EF060000}"/>
    <cellStyle name="40% - Accent4 7 4" xfId="1778" xr:uid="{00000000-0005-0000-0000-0000F0060000}"/>
    <cellStyle name="40% - Accent4 7 4 2" xfId="1779" xr:uid="{00000000-0005-0000-0000-0000F1060000}"/>
    <cellStyle name="40% - Accent4 7 5" xfId="1780" xr:uid="{00000000-0005-0000-0000-0000F2060000}"/>
    <cellStyle name="40% - Accent4 7 6" xfId="1781" xr:uid="{00000000-0005-0000-0000-0000F3060000}"/>
    <cellStyle name="40% - Accent4 8" xfId="1782" xr:uid="{00000000-0005-0000-0000-0000F4060000}"/>
    <cellStyle name="40% - Accent4 8 2" xfId="1783" xr:uid="{00000000-0005-0000-0000-0000F5060000}"/>
    <cellStyle name="40% - Accent4 8 2 2" xfId="1784" xr:uid="{00000000-0005-0000-0000-0000F6060000}"/>
    <cellStyle name="40% - Accent4 8 2 2 2" xfId="1785" xr:uid="{00000000-0005-0000-0000-0000F7060000}"/>
    <cellStyle name="40% - Accent4 8 2 2 2 2" xfId="1786" xr:uid="{00000000-0005-0000-0000-0000F8060000}"/>
    <cellStyle name="40% - Accent4 8 2 2 3" xfId="1787" xr:uid="{00000000-0005-0000-0000-0000F9060000}"/>
    <cellStyle name="40% - Accent4 8 2 2 4" xfId="1788" xr:uid="{00000000-0005-0000-0000-0000FA060000}"/>
    <cellStyle name="40% - Accent4 8 2 3" xfId="1789" xr:uid="{00000000-0005-0000-0000-0000FB060000}"/>
    <cellStyle name="40% - Accent4 8 2 3 2" xfId="1790" xr:uid="{00000000-0005-0000-0000-0000FC060000}"/>
    <cellStyle name="40% - Accent4 8 2 4" xfId="1791" xr:uid="{00000000-0005-0000-0000-0000FD060000}"/>
    <cellStyle name="40% - Accent4 8 2 5" xfId="1792" xr:uid="{00000000-0005-0000-0000-0000FE060000}"/>
    <cellStyle name="40% - Accent4 8 3" xfId="1793" xr:uid="{00000000-0005-0000-0000-0000FF060000}"/>
    <cellStyle name="40% - Accent4 8 3 2" xfId="1794" xr:uid="{00000000-0005-0000-0000-000000070000}"/>
    <cellStyle name="40% - Accent4 8 3 2 2" xfId="1795" xr:uid="{00000000-0005-0000-0000-000001070000}"/>
    <cellStyle name="40% - Accent4 8 3 3" xfId="1796" xr:uid="{00000000-0005-0000-0000-000002070000}"/>
    <cellStyle name="40% - Accent4 8 3 4" xfId="1797" xr:uid="{00000000-0005-0000-0000-000003070000}"/>
    <cellStyle name="40% - Accent4 8 4" xfId="1798" xr:uid="{00000000-0005-0000-0000-000004070000}"/>
    <cellStyle name="40% - Accent4 8 4 2" xfId="1799" xr:uid="{00000000-0005-0000-0000-000005070000}"/>
    <cellStyle name="40% - Accent4 8 5" xfId="1800" xr:uid="{00000000-0005-0000-0000-000006070000}"/>
    <cellStyle name="40% - Accent4 8 6" xfId="1801" xr:uid="{00000000-0005-0000-0000-000007070000}"/>
    <cellStyle name="40% - Accent4 9" xfId="1802" xr:uid="{00000000-0005-0000-0000-000008070000}"/>
    <cellStyle name="40% - Accent4 9 2" xfId="1803" xr:uid="{00000000-0005-0000-0000-000009070000}"/>
    <cellStyle name="40% - Accent4 9 2 2" xfId="1804" xr:uid="{00000000-0005-0000-0000-00000A070000}"/>
    <cellStyle name="40% - Accent4 9 2 2 2" xfId="1805" xr:uid="{00000000-0005-0000-0000-00000B070000}"/>
    <cellStyle name="40% - Accent4 9 2 2 2 2" xfId="1806" xr:uid="{00000000-0005-0000-0000-00000C070000}"/>
    <cellStyle name="40% - Accent4 9 2 2 3" xfId="1807" xr:uid="{00000000-0005-0000-0000-00000D070000}"/>
    <cellStyle name="40% - Accent4 9 2 2 4" xfId="1808" xr:uid="{00000000-0005-0000-0000-00000E070000}"/>
    <cellStyle name="40% - Accent4 9 2 3" xfId="1809" xr:uid="{00000000-0005-0000-0000-00000F070000}"/>
    <cellStyle name="40% - Accent4 9 2 3 2" xfId="1810" xr:uid="{00000000-0005-0000-0000-000010070000}"/>
    <cellStyle name="40% - Accent4 9 2 4" xfId="1811" xr:uid="{00000000-0005-0000-0000-000011070000}"/>
    <cellStyle name="40% - Accent4 9 2 5" xfId="1812" xr:uid="{00000000-0005-0000-0000-000012070000}"/>
    <cellStyle name="40% - Accent4 9 3" xfId="1813" xr:uid="{00000000-0005-0000-0000-000013070000}"/>
    <cellStyle name="40% - Accent4 9 3 2" xfId="1814" xr:uid="{00000000-0005-0000-0000-000014070000}"/>
    <cellStyle name="40% - Accent4 9 3 2 2" xfId="1815" xr:uid="{00000000-0005-0000-0000-000015070000}"/>
    <cellStyle name="40% - Accent4 9 3 3" xfId="1816" xr:uid="{00000000-0005-0000-0000-000016070000}"/>
    <cellStyle name="40% - Accent4 9 3 4" xfId="1817" xr:uid="{00000000-0005-0000-0000-000017070000}"/>
    <cellStyle name="40% - Accent4 9 4" xfId="1818" xr:uid="{00000000-0005-0000-0000-000018070000}"/>
    <cellStyle name="40% - Accent4 9 4 2" xfId="1819" xr:uid="{00000000-0005-0000-0000-000019070000}"/>
    <cellStyle name="40% - Accent4 9 5" xfId="1820" xr:uid="{00000000-0005-0000-0000-00001A070000}"/>
    <cellStyle name="40% - Accent4 9 6" xfId="1821" xr:uid="{00000000-0005-0000-0000-00001B070000}"/>
    <cellStyle name="40% - Accent5 10" xfId="1822" xr:uid="{00000000-0005-0000-0000-00001C070000}"/>
    <cellStyle name="40% - Accent5 10 2" xfId="1823" xr:uid="{00000000-0005-0000-0000-00001D070000}"/>
    <cellStyle name="40% - Accent5 10 2 2" xfId="1824" xr:uid="{00000000-0005-0000-0000-00001E070000}"/>
    <cellStyle name="40% - Accent5 10 2 2 2" xfId="1825" xr:uid="{00000000-0005-0000-0000-00001F070000}"/>
    <cellStyle name="40% - Accent5 10 2 3" xfId="1826" xr:uid="{00000000-0005-0000-0000-000020070000}"/>
    <cellStyle name="40% - Accent5 10 2 4" xfId="1827" xr:uid="{00000000-0005-0000-0000-000021070000}"/>
    <cellStyle name="40% - Accent5 10 3" xfId="1828" xr:uid="{00000000-0005-0000-0000-000022070000}"/>
    <cellStyle name="40% - Accent5 10 3 2" xfId="1829" xr:uid="{00000000-0005-0000-0000-000023070000}"/>
    <cellStyle name="40% - Accent5 10 4" xfId="1830" xr:uid="{00000000-0005-0000-0000-000024070000}"/>
    <cellStyle name="40% - Accent5 10 5" xfId="1831" xr:uid="{00000000-0005-0000-0000-000025070000}"/>
    <cellStyle name="40% - Accent5 11" xfId="1832" xr:uid="{00000000-0005-0000-0000-000026070000}"/>
    <cellStyle name="40% - Accent5 11 2" xfId="1833" xr:uid="{00000000-0005-0000-0000-000027070000}"/>
    <cellStyle name="40% - Accent5 11 2 2" xfId="1834" xr:uid="{00000000-0005-0000-0000-000028070000}"/>
    <cellStyle name="40% - Accent5 11 2 2 2" xfId="1835" xr:uid="{00000000-0005-0000-0000-000029070000}"/>
    <cellStyle name="40% - Accent5 11 2 3" xfId="1836" xr:uid="{00000000-0005-0000-0000-00002A070000}"/>
    <cellStyle name="40% - Accent5 11 2 4" xfId="1837" xr:uid="{00000000-0005-0000-0000-00002B070000}"/>
    <cellStyle name="40% - Accent5 11 3" xfId="1838" xr:uid="{00000000-0005-0000-0000-00002C070000}"/>
    <cellStyle name="40% - Accent5 11 3 2" xfId="1839" xr:uid="{00000000-0005-0000-0000-00002D070000}"/>
    <cellStyle name="40% - Accent5 11 4" xfId="1840" xr:uid="{00000000-0005-0000-0000-00002E070000}"/>
    <cellStyle name="40% - Accent5 11 5" xfId="1841" xr:uid="{00000000-0005-0000-0000-00002F070000}"/>
    <cellStyle name="40% - Accent5 12" xfId="1842" xr:uid="{00000000-0005-0000-0000-000030070000}"/>
    <cellStyle name="40% - Accent5 12 2" xfId="1843" xr:uid="{00000000-0005-0000-0000-000031070000}"/>
    <cellStyle name="40% - Accent5 12 2 2" xfId="1844" xr:uid="{00000000-0005-0000-0000-000032070000}"/>
    <cellStyle name="40% - Accent5 12 3" xfId="1845" xr:uid="{00000000-0005-0000-0000-000033070000}"/>
    <cellStyle name="40% - Accent5 12 4" xfId="1846" xr:uid="{00000000-0005-0000-0000-000034070000}"/>
    <cellStyle name="40% - Accent5 13" xfId="1847" xr:uid="{00000000-0005-0000-0000-000035070000}"/>
    <cellStyle name="40% - Accent5 13 2" xfId="1848" xr:uid="{00000000-0005-0000-0000-000036070000}"/>
    <cellStyle name="40% - Accent5 14" xfId="1849" xr:uid="{00000000-0005-0000-0000-000037070000}"/>
    <cellStyle name="40% - Accent5 14 2" xfId="1850" xr:uid="{00000000-0005-0000-0000-000038070000}"/>
    <cellStyle name="40% - Accent5 15" xfId="1851" xr:uid="{00000000-0005-0000-0000-000039070000}"/>
    <cellStyle name="40% - Accent5 16" xfId="1852" xr:uid="{00000000-0005-0000-0000-00003A070000}"/>
    <cellStyle name="40% - Accent5 2" xfId="1853" xr:uid="{00000000-0005-0000-0000-00003B070000}"/>
    <cellStyle name="40% - Accent5 2 2" xfId="1854" xr:uid="{00000000-0005-0000-0000-00003C070000}"/>
    <cellStyle name="40% - Accent5 2 2 2" xfId="1855" xr:uid="{00000000-0005-0000-0000-00003D070000}"/>
    <cellStyle name="40% - Accent5 2 2 2 2" xfId="1856" xr:uid="{00000000-0005-0000-0000-00003E070000}"/>
    <cellStyle name="40% - Accent5 2 2 2 2 2" xfId="1857" xr:uid="{00000000-0005-0000-0000-00003F070000}"/>
    <cellStyle name="40% - Accent5 2 2 2 2 2 2" xfId="1858" xr:uid="{00000000-0005-0000-0000-000040070000}"/>
    <cellStyle name="40% - Accent5 2 2 2 2 3" xfId="1859" xr:uid="{00000000-0005-0000-0000-000041070000}"/>
    <cellStyle name="40% - Accent5 2 2 2 2 4" xfId="1860" xr:uid="{00000000-0005-0000-0000-000042070000}"/>
    <cellStyle name="40% - Accent5 2 2 2 3" xfId="1861" xr:uid="{00000000-0005-0000-0000-000043070000}"/>
    <cellStyle name="40% - Accent5 2 2 2 3 2" xfId="1862" xr:uid="{00000000-0005-0000-0000-000044070000}"/>
    <cellStyle name="40% - Accent5 2 2 2 4" xfId="1863" xr:uid="{00000000-0005-0000-0000-000045070000}"/>
    <cellStyle name="40% - Accent5 2 2 2 5" xfId="1864" xr:uid="{00000000-0005-0000-0000-000046070000}"/>
    <cellStyle name="40% - Accent5 2 2 3" xfId="1865" xr:uid="{00000000-0005-0000-0000-000047070000}"/>
    <cellStyle name="40% - Accent5 2 2 3 2" xfId="1866" xr:uid="{00000000-0005-0000-0000-000048070000}"/>
    <cellStyle name="40% - Accent5 2 2 3 2 2" xfId="1867" xr:uid="{00000000-0005-0000-0000-000049070000}"/>
    <cellStyle name="40% - Accent5 2 2 3 3" xfId="1868" xr:uid="{00000000-0005-0000-0000-00004A070000}"/>
    <cellStyle name="40% - Accent5 2 2 3 4" xfId="1869" xr:uid="{00000000-0005-0000-0000-00004B070000}"/>
    <cellStyle name="40% - Accent5 2 2 4" xfId="1870" xr:uid="{00000000-0005-0000-0000-00004C070000}"/>
    <cellStyle name="40% - Accent5 2 2 4 2" xfId="1871" xr:uid="{00000000-0005-0000-0000-00004D070000}"/>
    <cellStyle name="40% - Accent5 2 2 5" xfId="1872" xr:uid="{00000000-0005-0000-0000-00004E070000}"/>
    <cellStyle name="40% - Accent5 2 2 5 2" xfId="1873" xr:uid="{00000000-0005-0000-0000-00004F070000}"/>
    <cellStyle name="40% - Accent5 2 2 6" xfId="1874" xr:uid="{00000000-0005-0000-0000-000050070000}"/>
    <cellStyle name="40% - Accent5 2 2 7" xfId="1875" xr:uid="{00000000-0005-0000-0000-000051070000}"/>
    <cellStyle name="40% - Accent5 2 3" xfId="1876" xr:uid="{00000000-0005-0000-0000-000052070000}"/>
    <cellStyle name="40% - Accent5 2 3 2" xfId="1877" xr:uid="{00000000-0005-0000-0000-000053070000}"/>
    <cellStyle name="40% - Accent5 2 3 2 2" xfId="1878" xr:uid="{00000000-0005-0000-0000-000054070000}"/>
    <cellStyle name="40% - Accent5 2 3 2 2 2" xfId="1879" xr:uid="{00000000-0005-0000-0000-000055070000}"/>
    <cellStyle name="40% - Accent5 2 3 2 3" xfId="1880" xr:uid="{00000000-0005-0000-0000-000056070000}"/>
    <cellStyle name="40% - Accent5 2 3 2 4" xfId="1881" xr:uid="{00000000-0005-0000-0000-000057070000}"/>
    <cellStyle name="40% - Accent5 2 3 3" xfId="1882" xr:uid="{00000000-0005-0000-0000-000058070000}"/>
    <cellStyle name="40% - Accent5 2 3 3 2" xfId="1883" xr:uid="{00000000-0005-0000-0000-000059070000}"/>
    <cellStyle name="40% - Accent5 2 3 4" xfId="1884" xr:uid="{00000000-0005-0000-0000-00005A070000}"/>
    <cellStyle name="40% - Accent5 2 3 5" xfId="1885" xr:uid="{00000000-0005-0000-0000-00005B070000}"/>
    <cellStyle name="40% - Accent5 2 4" xfId="1886" xr:uid="{00000000-0005-0000-0000-00005C070000}"/>
    <cellStyle name="40% - Accent5 2 4 2" xfId="1887" xr:uid="{00000000-0005-0000-0000-00005D070000}"/>
    <cellStyle name="40% - Accent5 2 4 2 2" xfId="1888" xr:uid="{00000000-0005-0000-0000-00005E070000}"/>
    <cellStyle name="40% - Accent5 2 4 3" xfId="1889" xr:uid="{00000000-0005-0000-0000-00005F070000}"/>
    <cellStyle name="40% - Accent5 2 4 4" xfId="1890" xr:uid="{00000000-0005-0000-0000-000060070000}"/>
    <cellStyle name="40% - Accent5 2 5" xfId="1891" xr:uid="{00000000-0005-0000-0000-000061070000}"/>
    <cellStyle name="40% - Accent5 2 5 2" xfId="1892" xr:uid="{00000000-0005-0000-0000-000062070000}"/>
    <cellStyle name="40% - Accent5 2 6" xfId="1893" xr:uid="{00000000-0005-0000-0000-000063070000}"/>
    <cellStyle name="40% - Accent5 2 6 2" xfId="1894" xr:uid="{00000000-0005-0000-0000-000064070000}"/>
    <cellStyle name="40% - Accent5 2 7" xfId="1895" xr:uid="{00000000-0005-0000-0000-000065070000}"/>
    <cellStyle name="40% - Accent5 2 8" xfId="1896" xr:uid="{00000000-0005-0000-0000-000066070000}"/>
    <cellStyle name="40% - Accent5 3" xfId="1897" xr:uid="{00000000-0005-0000-0000-000067070000}"/>
    <cellStyle name="40% - Accent5 3 2" xfId="1898" xr:uid="{00000000-0005-0000-0000-000068070000}"/>
    <cellStyle name="40% - Accent5 4" xfId="1899" xr:uid="{00000000-0005-0000-0000-000069070000}"/>
    <cellStyle name="40% - Accent5 4 2" xfId="1900" xr:uid="{00000000-0005-0000-0000-00006A070000}"/>
    <cellStyle name="40% - Accent5 4 2 2" xfId="1901" xr:uid="{00000000-0005-0000-0000-00006B070000}"/>
    <cellStyle name="40% - Accent5 4 2 2 2" xfId="1902" xr:uid="{00000000-0005-0000-0000-00006C070000}"/>
    <cellStyle name="40% - Accent5 4 2 2 2 2" xfId="1903" xr:uid="{00000000-0005-0000-0000-00006D070000}"/>
    <cellStyle name="40% - Accent5 4 2 2 3" xfId="1904" xr:uid="{00000000-0005-0000-0000-00006E070000}"/>
    <cellStyle name="40% - Accent5 4 2 2 4" xfId="1905" xr:uid="{00000000-0005-0000-0000-00006F070000}"/>
    <cellStyle name="40% - Accent5 4 2 3" xfId="1906" xr:uid="{00000000-0005-0000-0000-000070070000}"/>
    <cellStyle name="40% - Accent5 4 2 3 2" xfId="1907" xr:uid="{00000000-0005-0000-0000-000071070000}"/>
    <cellStyle name="40% - Accent5 4 2 4" xfId="1908" xr:uid="{00000000-0005-0000-0000-000072070000}"/>
    <cellStyle name="40% - Accent5 4 2 5" xfId="1909" xr:uid="{00000000-0005-0000-0000-000073070000}"/>
    <cellStyle name="40% - Accent5 4 3" xfId="1910" xr:uid="{00000000-0005-0000-0000-000074070000}"/>
    <cellStyle name="40% - Accent5 4 3 2" xfId="1911" xr:uid="{00000000-0005-0000-0000-000075070000}"/>
    <cellStyle name="40% - Accent5 4 3 2 2" xfId="1912" xr:uid="{00000000-0005-0000-0000-000076070000}"/>
    <cellStyle name="40% - Accent5 4 3 3" xfId="1913" xr:uid="{00000000-0005-0000-0000-000077070000}"/>
    <cellStyle name="40% - Accent5 4 3 4" xfId="1914" xr:uid="{00000000-0005-0000-0000-000078070000}"/>
    <cellStyle name="40% - Accent5 4 4" xfId="1915" xr:uid="{00000000-0005-0000-0000-000079070000}"/>
    <cellStyle name="40% - Accent5 4 4 2" xfId="1916" xr:uid="{00000000-0005-0000-0000-00007A070000}"/>
    <cellStyle name="40% - Accent5 4 5" xfId="1917" xr:uid="{00000000-0005-0000-0000-00007B070000}"/>
    <cellStyle name="40% - Accent5 4 5 2" xfId="1918" xr:uid="{00000000-0005-0000-0000-00007C070000}"/>
    <cellStyle name="40% - Accent5 4 6" xfId="1919" xr:uid="{00000000-0005-0000-0000-00007D070000}"/>
    <cellStyle name="40% - Accent5 4 7" xfId="1920" xr:uid="{00000000-0005-0000-0000-00007E070000}"/>
    <cellStyle name="40% - Accent5 5" xfId="1921" xr:uid="{00000000-0005-0000-0000-00007F070000}"/>
    <cellStyle name="40% - Accent5 5 2" xfId="1922" xr:uid="{00000000-0005-0000-0000-000080070000}"/>
    <cellStyle name="40% - Accent5 5 2 2" xfId="1923" xr:uid="{00000000-0005-0000-0000-000081070000}"/>
    <cellStyle name="40% - Accent5 5 2 2 2" xfId="1924" xr:uid="{00000000-0005-0000-0000-000082070000}"/>
    <cellStyle name="40% - Accent5 5 2 2 2 2" xfId="1925" xr:uid="{00000000-0005-0000-0000-000083070000}"/>
    <cellStyle name="40% - Accent5 5 2 2 3" xfId="1926" xr:uid="{00000000-0005-0000-0000-000084070000}"/>
    <cellStyle name="40% - Accent5 5 2 2 4" xfId="1927" xr:uid="{00000000-0005-0000-0000-000085070000}"/>
    <cellStyle name="40% - Accent5 5 2 3" xfId="1928" xr:uid="{00000000-0005-0000-0000-000086070000}"/>
    <cellStyle name="40% - Accent5 5 2 3 2" xfId="1929" xr:uid="{00000000-0005-0000-0000-000087070000}"/>
    <cellStyle name="40% - Accent5 5 2 4" xfId="1930" xr:uid="{00000000-0005-0000-0000-000088070000}"/>
    <cellStyle name="40% - Accent5 5 2 5" xfId="1931" xr:uid="{00000000-0005-0000-0000-000089070000}"/>
    <cellStyle name="40% - Accent5 5 3" xfId="1932" xr:uid="{00000000-0005-0000-0000-00008A070000}"/>
    <cellStyle name="40% - Accent5 5 3 2" xfId="1933" xr:uid="{00000000-0005-0000-0000-00008B070000}"/>
    <cellStyle name="40% - Accent5 5 3 2 2" xfId="1934" xr:uid="{00000000-0005-0000-0000-00008C070000}"/>
    <cellStyle name="40% - Accent5 5 3 3" xfId="1935" xr:uid="{00000000-0005-0000-0000-00008D070000}"/>
    <cellStyle name="40% - Accent5 5 3 4" xfId="1936" xr:uid="{00000000-0005-0000-0000-00008E070000}"/>
    <cellStyle name="40% - Accent5 5 4" xfId="1937" xr:uid="{00000000-0005-0000-0000-00008F070000}"/>
    <cellStyle name="40% - Accent5 5 4 2" xfId="1938" xr:uid="{00000000-0005-0000-0000-000090070000}"/>
    <cellStyle name="40% - Accent5 5 5" xfId="1939" xr:uid="{00000000-0005-0000-0000-000091070000}"/>
    <cellStyle name="40% - Accent5 5 5 2" xfId="1940" xr:uid="{00000000-0005-0000-0000-000092070000}"/>
    <cellStyle name="40% - Accent5 5 6" xfId="1941" xr:uid="{00000000-0005-0000-0000-000093070000}"/>
    <cellStyle name="40% - Accent5 5 7" xfId="1942" xr:uid="{00000000-0005-0000-0000-000094070000}"/>
    <cellStyle name="40% - Accent5 6" xfId="1943" xr:uid="{00000000-0005-0000-0000-000095070000}"/>
    <cellStyle name="40% - Accent5 7" xfId="1944" xr:uid="{00000000-0005-0000-0000-000096070000}"/>
    <cellStyle name="40% - Accent5 7 2" xfId="1945" xr:uid="{00000000-0005-0000-0000-000097070000}"/>
    <cellStyle name="40% - Accent5 7 2 2" xfId="1946" xr:uid="{00000000-0005-0000-0000-000098070000}"/>
    <cellStyle name="40% - Accent5 7 2 2 2" xfId="1947" xr:uid="{00000000-0005-0000-0000-000099070000}"/>
    <cellStyle name="40% - Accent5 7 2 2 2 2" xfId="1948" xr:uid="{00000000-0005-0000-0000-00009A070000}"/>
    <cellStyle name="40% - Accent5 7 2 2 3" xfId="1949" xr:uid="{00000000-0005-0000-0000-00009B070000}"/>
    <cellStyle name="40% - Accent5 7 2 2 4" xfId="1950" xr:uid="{00000000-0005-0000-0000-00009C070000}"/>
    <cellStyle name="40% - Accent5 7 2 3" xfId="1951" xr:uid="{00000000-0005-0000-0000-00009D070000}"/>
    <cellStyle name="40% - Accent5 7 2 3 2" xfId="1952" xr:uid="{00000000-0005-0000-0000-00009E070000}"/>
    <cellStyle name="40% - Accent5 7 2 4" xfId="1953" xr:uid="{00000000-0005-0000-0000-00009F070000}"/>
    <cellStyle name="40% - Accent5 7 2 5" xfId="1954" xr:uid="{00000000-0005-0000-0000-0000A0070000}"/>
    <cellStyle name="40% - Accent5 7 3" xfId="1955" xr:uid="{00000000-0005-0000-0000-0000A1070000}"/>
    <cellStyle name="40% - Accent5 7 3 2" xfId="1956" xr:uid="{00000000-0005-0000-0000-0000A2070000}"/>
    <cellStyle name="40% - Accent5 7 3 2 2" xfId="1957" xr:uid="{00000000-0005-0000-0000-0000A3070000}"/>
    <cellStyle name="40% - Accent5 7 3 3" xfId="1958" xr:uid="{00000000-0005-0000-0000-0000A4070000}"/>
    <cellStyle name="40% - Accent5 7 3 4" xfId="1959" xr:uid="{00000000-0005-0000-0000-0000A5070000}"/>
    <cellStyle name="40% - Accent5 7 4" xfId="1960" xr:uid="{00000000-0005-0000-0000-0000A6070000}"/>
    <cellStyle name="40% - Accent5 7 4 2" xfId="1961" xr:uid="{00000000-0005-0000-0000-0000A7070000}"/>
    <cellStyle name="40% - Accent5 7 5" xfId="1962" xr:uid="{00000000-0005-0000-0000-0000A8070000}"/>
    <cellStyle name="40% - Accent5 7 6" xfId="1963" xr:uid="{00000000-0005-0000-0000-0000A9070000}"/>
    <cellStyle name="40% - Accent5 8" xfId="1964" xr:uid="{00000000-0005-0000-0000-0000AA070000}"/>
    <cellStyle name="40% - Accent5 8 2" xfId="1965" xr:uid="{00000000-0005-0000-0000-0000AB070000}"/>
    <cellStyle name="40% - Accent5 8 2 2" xfId="1966" xr:uid="{00000000-0005-0000-0000-0000AC070000}"/>
    <cellStyle name="40% - Accent5 8 2 2 2" xfId="1967" xr:uid="{00000000-0005-0000-0000-0000AD070000}"/>
    <cellStyle name="40% - Accent5 8 2 2 2 2" xfId="1968" xr:uid="{00000000-0005-0000-0000-0000AE070000}"/>
    <cellStyle name="40% - Accent5 8 2 2 3" xfId="1969" xr:uid="{00000000-0005-0000-0000-0000AF070000}"/>
    <cellStyle name="40% - Accent5 8 2 2 4" xfId="1970" xr:uid="{00000000-0005-0000-0000-0000B0070000}"/>
    <cellStyle name="40% - Accent5 8 2 3" xfId="1971" xr:uid="{00000000-0005-0000-0000-0000B1070000}"/>
    <cellStyle name="40% - Accent5 8 2 3 2" xfId="1972" xr:uid="{00000000-0005-0000-0000-0000B2070000}"/>
    <cellStyle name="40% - Accent5 8 2 4" xfId="1973" xr:uid="{00000000-0005-0000-0000-0000B3070000}"/>
    <cellStyle name="40% - Accent5 8 2 5" xfId="1974" xr:uid="{00000000-0005-0000-0000-0000B4070000}"/>
    <cellStyle name="40% - Accent5 8 3" xfId="1975" xr:uid="{00000000-0005-0000-0000-0000B5070000}"/>
    <cellStyle name="40% - Accent5 8 3 2" xfId="1976" xr:uid="{00000000-0005-0000-0000-0000B6070000}"/>
    <cellStyle name="40% - Accent5 8 3 2 2" xfId="1977" xr:uid="{00000000-0005-0000-0000-0000B7070000}"/>
    <cellStyle name="40% - Accent5 8 3 3" xfId="1978" xr:uid="{00000000-0005-0000-0000-0000B8070000}"/>
    <cellStyle name="40% - Accent5 8 3 4" xfId="1979" xr:uid="{00000000-0005-0000-0000-0000B9070000}"/>
    <cellStyle name="40% - Accent5 8 4" xfId="1980" xr:uid="{00000000-0005-0000-0000-0000BA070000}"/>
    <cellStyle name="40% - Accent5 8 4 2" xfId="1981" xr:uid="{00000000-0005-0000-0000-0000BB070000}"/>
    <cellStyle name="40% - Accent5 8 5" xfId="1982" xr:uid="{00000000-0005-0000-0000-0000BC070000}"/>
    <cellStyle name="40% - Accent5 8 6" xfId="1983" xr:uid="{00000000-0005-0000-0000-0000BD070000}"/>
    <cellStyle name="40% - Accent5 9" xfId="1984" xr:uid="{00000000-0005-0000-0000-0000BE070000}"/>
    <cellStyle name="40% - Accent5 9 2" xfId="1985" xr:uid="{00000000-0005-0000-0000-0000BF070000}"/>
    <cellStyle name="40% - Accent5 9 2 2" xfId="1986" xr:uid="{00000000-0005-0000-0000-0000C0070000}"/>
    <cellStyle name="40% - Accent5 9 2 2 2" xfId="1987" xr:uid="{00000000-0005-0000-0000-0000C1070000}"/>
    <cellStyle name="40% - Accent5 9 2 2 2 2" xfId="1988" xr:uid="{00000000-0005-0000-0000-0000C2070000}"/>
    <cellStyle name="40% - Accent5 9 2 2 3" xfId="1989" xr:uid="{00000000-0005-0000-0000-0000C3070000}"/>
    <cellStyle name="40% - Accent5 9 2 2 4" xfId="1990" xr:uid="{00000000-0005-0000-0000-0000C4070000}"/>
    <cellStyle name="40% - Accent5 9 2 3" xfId="1991" xr:uid="{00000000-0005-0000-0000-0000C5070000}"/>
    <cellStyle name="40% - Accent5 9 2 3 2" xfId="1992" xr:uid="{00000000-0005-0000-0000-0000C6070000}"/>
    <cellStyle name="40% - Accent5 9 2 4" xfId="1993" xr:uid="{00000000-0005-0000-0000-0000C7070000}"/>
    <cellStyle name="40% - Accent5 9 2 5" xfId="1994" xr:uid="{00000000-0005-0000-0000-0000C8070000}"/>
    <cellStyle name="40% - Accent5 9 3" xfId="1995" xr:uid="{00000000-0005-0000-0000-0000C9070000}"/>
    <cellStyle name="40% - Accent5 9 3 2" xfId="1996" xr:uid="{00000000-0005-0000-0000-0000CA070000}"/>
    <cellStyle name="40% - Accent5 9 3 2 2" xfId="1997" xr:uid="{00000000-0005-0000-0000-0000CB070000}"/>
    <cellStyle name="40% - Accent5 9 3 3" xfId="1998" xr:uid="{00000000-0005-0000-0000-0000CC070000}"/>
    <cellStyle name="40% - Accent5 9 3 4" xfId="1999" xr:uid="{00000000-0005-0000-0000-0000CD070000}"/>
    <cellStyle name="40% - Accent5 9 4" xfId="2000" xr:uid="{00000000-0005-0000-0000-0000CE070000}"/>
    <cellStyle name="40% - Accent5 9 4 2" xfId="2001" xr:uid="{00000000-0005-0000-0000-0000CF070000}"/>
    <cellStyle name="40% - Accent5 9 5" xfId="2002" xr:uid="{00000000-0005-0000-0000-0000D0070000}"/>
    <cellStyle name="40% - Accent5 9 6" xfId="2003" xr:uid="{00000000-0005-0000-0000-0000D1070000}"/>
    <cellStyle name="40% - Accent6 10" xfId="2004" xr:uid="{00000000-0005-0000-0000-0000D2070000}"/>
    <cellStyle name="40% - Accent6 10 2" xfId="2005" xr:uid="{00000000-0005-0000-0000-0000D3070000}"/>
    <cellStyle name="40% - Accent6 10 2 2" xfId="2006" xr:uid="{00000000-0005-0000-0000-0000D4070000}"/>
    <cellStyle name="40% - Accent6 10 2 2 2" xfId="2007" xr:uid="{00000000-0005-0000-0000-0000D5070000}"/>
    <cellStyle name="40% - Accent6 10 2 3" xfId="2008" xr:uid="{00000000-0005-0000-0000-0000D6070000}"/>
    <cellStyle name="40% - Accent6 10 2 4" xfId="2009" xr:uid="{00000000-0005-0000-0000-0000D7070000}"/>
    <cellStyle name="40% - Accent6 10 3" xfId="2010" xr:uid="{00000000-0005-0000-0000-0000D8070000}"/>
    <cellStyle name="40% - Accent6 10 3 2" xfId="2011" xr:uid="{00000000-0005-0000-0000-0000D9070000}"/>
    <cellStyle name="40% - Accent6 10 4" xfId="2012" xr:uid="{00000000-0005-0000-0000-0000DA070000}"/>
    <cellStyle name="40% - Accent6 10 5" xfId="2013" xr:uid="{00000000-0005-0000-0000-0000DB070000}"/>
    <cellStyle name="40% - Accent6 11" xfId="2014" xr:uid="{00000000-0005-0000-0000-0000DC070000}"/>
    <cellStyle name="40% - Accent6 11 2" xfId="2015" xr:uid="{00000000-0005-0000-0000-0000DD070000}"/>
    <cellStyle name="40% - Accent6 11 2 2" xfId="2016" xr:uid="{00000000-0005-0000-0000-0000DE070000}"/>
    <cellStyle name="40% - Accent6 11 2 2 2" xfId="2017" xr:uid="{00000000-0005-0000-0000-0000DF070000}"/>
    <cellStyle name="40% - Accent6 11 2 3" xfId="2018" xr:uid="{00000000-0005-0000-0000-0000E0070000}"/>
    <cellStyle name="40% - Accent6 11 2 4" xfId="2019" xr:uid="{00000000-0005-0000-0000-0000E1070000}"/>
    <cellStyle name="40% - Accent6 11 3" xfId="2020" xr:uid="{00000000-0005-0000-0000-0000E2070000}"/>
    <cellStyle name="40% - Accent6 11 3 2" xfId="2021" xr:uid="{00000000-0005-0000-0000-0000E3070000}"/>
    <cellStyle name="40% - Accent6 11 4" xfId="2022" xr:uid="{00000000-0005-0000-0000-0000E4070000}"/>
    <cellStyle name="40% - Accent6 11 5" xfId="2023" xr:uid="{00000000-0005-0000-0000-0000E5070000}"/>
    <cellStyle name="40% - Accent6 12" xfId="2024" xr:uid="{00000000-0005-0000-0000-0000E6070000}"/>
    <cellStyle name="40% - Accent6 12 2" xfId="2025" xr:uid="{00000000-0005-0000-0000-0000E7070000}"/>
    <cellStyle name="40% - Accent6 12 2 2" xfId="2026" xr:uid="{00000000-0005-0000-0000-0000E8070000}"/>
    <cellStyle name="40% - Accent6 12 3" xfId="2027" xr:uid="{00000000-0005-0000-0000-0000E9070000}"/>
    <cellStyle name="40% - Accent6 12 4" xfId="2028" xr:uid="{00000000-0005-0000-0000-0000EA070000}"/>
    <cellStyle name="40% - Accent6 13" xfId="2029" xr:uid="{00000000-0005-0000-0000-0000EB070000}"/>
    <cellStyle name="40% - Accent6 13 2" xfId="2030" xr:uid="{00000000-0005-0000-0000-0000EC070000}"/>
    <cellStyle name="40% - Accent6 14" xfId="2031" xr:uid="{00000000-0005-0000-0000-0000ED070000}"/>
    <cellStyle name="40% - Accent6 14 2" xfId="2032" xr:uid="{00000000-0005-0000-0000-0000EE070000}"/>
    <cellStyle name="40% - Accent6 15" xfId="2033" xr:uid="{00000000-0005-0000-0000-0000EF070000}"/>
    <cellStyle name="40% - Accent6 16" xfId="2034" xr:uid="{00000000-0005-0000-0000-0000F0070000}"/>
    <cellStyle name="40% - Accent6 2" xfId="2035" xr:uid="{00000000-0005-0000-0000-0000F1070000}"/>
    <cellStyle name="40% - Accent6 2 2" xfId="2036" xr:uid="{00000000-0005-0000-0000-0000F2070000}"/>
    <cellStyle name="40% - Accent6 2 2 2" xfId="2037" xr:uid="{00000000-0005-0000-0000-0000F3070000}"/>
    <cellStyle name="40% - Accent6 2 2 2 2" xfId="2038" xr:uid="{00000000-0005-0000-0000-0000F4070000}"/>
    <cellStyle name="40% - Accent6 2 2 2 2 2" xfId="2039" xr:uid="{00000000-0005-0000-0000-0000F5070000}"/>
    <cellStyle name="40% - Accent6 2 2 2 2 2 2" xfId="2040" xr:uid="{00000000-0005-0000-0000-0000F6070000}"/>
    <cellStyle name="40% - Accent6 2 2 2 2 3" xfId="2041" xr:uid="{00000000-0005-0000-0000-0000F7070000}"/>
    <cellStyle name="40% - Accent6 2 2 2 2 4" xfId="2042" xr:uid="{00000000-0005-0000-0000-0000F8070000}"/>
    <cellStyle name="40% - Accent6 2 2 2 3" xfId="2043" xr:uid="{00000000-0005-0000-0000-0000F9070000}"/>
    <cellStyle name="40% - Accent6 2 2 2 3 2" xfId="2044" xr:uid="{00000000-0005-0000-0000-0000FA070000}"/>
    <cellStyle name="40% - Accent6 2 2 2 4" xfId="2045" xr:uid="{00000000-0005-0000-0000-0000FB070000}"/>
    <cellStyle name="40% - Accent6 2 2 2 5" xfId="2046" xr:uid="{00000000-0005-0000-0000-0000FC070000}"/>
    <cellStyle name="40% - Accent6 2 2 3" xfId="2047" xr:uid="{00000000-0005-0000-0000-0000FD070000}"/>
    <cellStyle name="40% - Accent6 2 2 3 2" xfId="2048" xr:uid="{00000000-0005-0000-0000-0000FE070000}"/>
    <cellStyle name="40% - Accent6 2 2 3 2 2" xfId="2049" xr:uid="{00000000-0005-0000-0000-0000FF070000}"/>
    <cellStyle name="40% - Accent6 2 2 3 3" xfId="2050" xr:uid="{00000000-0005-0000-0000-000000080000}"/>
    <cellStyle name="40% - Accent6 2 2 3 4" xfId="2051" xr:uid="{00000000-0005-0000-0000-000001080000}"/>
    <cellStyle name="40% - Accent6 2 2 4" xfId="2052" xr:uid="{00000000-0005-0000-0000-000002080000}"/>
    <cellStyle name="40% - Accent6 2 2 4 2" xfId="2053" xr:uid="{00000000-0005-0000-0000-000003080000}"/>
    <cellStyle name="40% - Accent6 2 2 5" xfId="2054" xr:uid="{00000000-0005-0000-0000-000004080000}"/>
    <cellStyle name="40% - Accent6 2 2 5 2" xfId="2055" xr:uid="{00000000-0005-0000-0000-000005080000}"/>
    <cellStyle name="40% - Accent6 2 2 6" xfId="2056" xr:uid="{00000000-0005-0000-0000-000006080000}"/>
    <cellStyle name="40% - Accent6 2 2 7" xfId="2057" xr:uid="{00000000-0005-0000-0000-000007080000}"/>
    <cellStyle name="40% - Accent6 2 3" xfId="2058" xr:uid="{00000000-0005-0000-0000-000008080000}"/>
    <cellStyle name="40% - Accent6 2 3 2" xfId="2059" xr:uid="{00000000-0005-0000-0000-000009080000}"/>
    <cellStyle name="40% - Accent6 2 3 2 2" xfId="2060" xr:uid="{00000000-0005-0000-0000-00000A080000}"/>
    <cellStyle name="40% - Accent6 2 3 2 2 2" xfId="2061" xr:uid="{00000000-0005-0000-0000-00000B080000}"/>
    <cellStyle name="40% - Accent6 2 3 2 3" xfId="2062" xr:uid="{00000000-0005-0000-0000-00000C080000}"/>
    <cellStyle name="40% - Accent6 2 3 2 4" xfId="2063" xr:uid="{00000000-0005-0000-0000-00000D080000}"/>
    <cellStyle name="40% - Accent6 2 3 3" xfId="2064" xr:uid="{00000000-0005-0000-0000-00000E080000}"/>
    <cellStyle name="40% - Accent6 2 3 3 2" xfId="2065" xr:uid="{00000000-0005-0000-0000-00000F080000}"/>
    <cellStyle name="40% - Accent6 2 3 4" xfId="2066" xr:uid="{00000000-0005-0000-0000-000010080000}"/>
    <cellStyle name="40% - Accent6 2 3 5" xfId="2067" xr:uid="{00000000-0005-0000-0000-000011080000}"/>
    <cellStyle name="40% - Accent6 2 4" xfId="2068" xr:uid="{00000000-0005-0000-0000-000012080000}"/>
    <cellStyle name="40% - Accent6 2 4 2" xfId="2069" xr:uid="{00000000-0005-0000-0000-000013080000}"/>
    <cellStyle name="40% - Accent6 2 4 2 2" xfId="2070" xr:uid="{00000000-0005-0000-0000-000014080000}"/>
    <cellStyle name="40% - Accent6 2 4 3" xfId="2071" xr:uid="{00000000-0005-0000-0000-000015080000}"/>
    <cellStyle name="40% - Accent6 2 4 4" xfId="2072" xr:uid="{00000000-0005-0000-0000-000016080000}"/>
    <cellStyle name="40% - Accent6 2 5" xfId="2073" xr:uid="{00000000-0005-0000-0000-000017080000}"/>
    <cellStyle name="40% - Accent6 2 5 2" xfId="2074" xr:uid="{00000000-0005-0000-0000-000018080000}"/>
    <cellStyle name="40% - Accent6 2 6" xfId="2075" xr:uid="{00000000-0005-0000-0000-000019080000}"/>
    <cellStyle name="40% - Accent6 2 6 2" xfId="2076" xr:uid="{00000000-0005-0000-0000-00001A080000}"/>
    <cellStyle name="40% - Accent6 2 7" xfId="2077" xr:uid="{00000000-0005-0000-0000-00001B080000}"/>
    <cellStyle name="40% - Accent6 2 8" xfId="2078" xr:uid="{00000000-0005-0000-0000-00001C080000}"/>
    <cellStyle name="40% - Accent6 3" xfId="2079" xr:uid="{00000000-0005-0000-0000-00001D080000}"/>
    <cellStyle name="40% - Accent6 3 2" xfId="2080" xr:uid="{00000000-0005-0000-0000-00001E080000}"/>
    <cellStyle name="40% - Accent6 4" xfId="2081" xr:uid="{00000000-0005-0000-0000-00001F080000}"/>
    <cellStyle name="40% - Accent6 4 2" xfId="2082" xr:uid="{00000000-0005-0000-0000-000020080000}"/>
    <cellStyle name="40% - Accent6 4 2 2" xfId="2083" xr:uid="{00000000-0005-0000-0000-000021080000}"/>
    <cellStyle name="40% - Accent6 4 2 2 2" xfId="2084" xr:uid="{00000000-0005-0000-0000-000022080000}"/>
    <cellStyle name="40% - Accent6 4 2 2 2 2" xfId="2085" xr:uid="{00000000-0005-0000-0000-000023080000}"/>
    <cellStyle name="40% - Accent6 4 2 2 3" xfId="2086" xr:uid="{00000000-0005-0000-0000-000024080000}"/>
    <cellStyle name="40% - Accent6 4 2 2 4" xfId="2087" xr:uid="{00000000-0005-0000-0000-000025080000}"/>
    <cellStyle name="40% - Accent6 4 2 3" xfId="2088" xr:uid="{00000000-0005-0000-0000-000026080000}"/>
    <cellStyle name="40% - Accent6 4 2 3 2" xfId="2089" xr:uid="{00000000-0005-0000-0000-000027080000}"/>
    <cellStyle name="40% - Accent6 4 2 4" xfId="2090" xr:uid="{00000000-0005-0000-0000-000028080000}"/>
    <cellStyle name="40% - Accent6 4 2 5" xfId="2091" xr:uid="{00000000-0005-0000-0000-000029080000}"/>
    <cellStyle name="40% - Accent6 4 3" xfId="2092" xr:uid="{00000000-0005-0000-0000-00002A080000}"/>
    <cellStyle name="40% - Accent6 4 3 2" xfId="2093" xr:uid="{00000000-0005-0000-0000-00002B080000}"/>
    <cellStyle name="40% - Accent6 4 3 2 2" xfId="2094" xr:uid="{00000000-0005-0000-0000-00002C080000}"/>
    <cellStyle name="40% - Accent6 4 3 3" xfId="2095" xr:uid="{00000000-0005-0000-0000-00002D080000}"/>
    <cellStyle name="40% - Accent6 4 3 4" xfId="2096" xr:uid="{00000000-0005-0000-0000-00002E080000}"/>
    <cellStyle name="40% - Accent6 4 4" xfId="2097" xr:uid="{00000000-0005-0000-0000-00002F080000}"/>
    <cellStyle name="40% - Accent6 4 4 2" xfId="2098" xr:uid="{00000000-0005-0000-0000-000030080000}"/>
    <cellStyle name="40% - Accent6 4 5" xfId="2099" xr:uid="{00000000-0005-0000-0000-000031080000}"/>
    <cellStyle name="40% - Accent6 4 5 2" xfId="2100" xr:uid="{00000000-0005-0000-0000-000032080000}"/>
    <cellStyle name="40% - Accent6 4 6" xfId="2101" xr:uid="{00000000-0005-0000-0000-000033080000}"/>
    <cellStyle name="40% - Accent6 4 7" xfId="2102" xr:uid="{00000000-0005-0000-0000-000034080000}"/>
    <cellStyle name="40% - Accent6 5" xfId="2103" xr:uid="{00000000-0005-0000-0000-000035080000}"/>
    <cellStyle name="40% - Accent6 5 2" xfId="2104" xr:uid="{00000000-0005-0000-0000-000036080000}"/>
    <cellStyle name="40% - Accent6 5 2 2" xfId="2105" xr:uid="{00000000-0005-0000-0000-000037080000}"/>
    <cellStyle name="40% - Accent6 5 2 2 2" xfId="2106" xr:uid="{00000000-0005-0000-0000-000038080000}"/>
    <cellStyle name="40% - Accent6 5 2 2 2 2" xfId="2107" xr:uid="{00000000-0005-0000-0000-000039080000}"/>
    <cellStyle name="40% - Accent6 5 2 2 3" xfId="2108" xr:uid="{00000000-0005-0000-0000-00003A080000}"/>
    <cellStyle name="40% - Accent6 5 2 2 4" xfId="2109" xr:uid="{00000000-0005-0000-0000-00003B080000}"/>
    <cellStyle name="40% - Accent6 5 2 3" xfId="2110" xr:uid="{00000000-0005-0000-0000-00003C080000}"/>
    <cellStyle name="40% - Accent6 5 2 3 2" xfId="2111" xr:uid="{00000000-0005-0000-0000-00003D080000}"/>
    <cellStyle name="40% - Accent6 5 2 4" xfId="2112" xr:uid="{00000000-0005-0000-0000-00003E080000}"/>
    <cellStyle name="40% - Accent6 5 2 5" xfId="2113" xr:uid="{00000000-0005-0000-0000-00003F080000}"/>
    <cellStyle name="40% - Accent6 5 3" xfId="2114" xr:uid="{00000000-0005-0000-0000-000040080000}"/>
    <cellStyle name="40% - Accent6 5 3 2" xfId="2115" xr:uid="{00000000-0005-0000-0000-000041080000}"/>
    <cellStyle name="40% - Accent6 5 3 2 2" xfId="2116" xr:uid="{00000000-0005-0000-0000-000042080000}"/>
    <cellStyle name="40% - Accent6 5 3 3" xfId="2117" xr:uid="{00000000-0005-0000-0000-000043080000}"/>
    <cellStyle name="40% - Accent6 5 3 4" xfId="2118" xr:uid="{00000000-0005-0000-0000-000044080000}"/>
    <cellStyle name="40% - Accent6 5 4" xfId="2119" xr:uid="{00000000-0005-0000-0000-000045080000}"/>
    <cellStyle name="40% - Accent6 5 4 2" xfId="2120" xr:uid="{00000000-0005-0000-0000-000046080000}"/>
    <cellStyle name="40% - Accent6 5 5" xfId="2121" xr:uid="{00000000-0005-0000-0000-000047080000}"/>
    <cellStyle name="40% - Accent6 5 5 2" xfId="2122" xr:uid="{00000000-0005-0000-0000-000048080000}"/>
    <cellStyle name="40% - Accent6 5 6" xfId="2123" xr:uid="{00000000-0005-0000-0000-000049080000}"/>
    <cellStyle name="40% - Accent6 5 7" xfId="2124" xr:uid="{00000000-0005-0000-0000-00004A080000}"/>
    <cellStyle name="40% - Accent6 6" xfId="2125" xr:uid="{00000000-0005-0000-0000-00004B080000}"/>
    <cellStyle name="40% - Accent6 7" xfId="2126" xr:uid="{00000000-0005-0000-0000-00004C080000}"/>
    <cellStyle name="40% - Accent6 7 2" xfId="2127" xr:uid="{00000000-0005-0000-0000-00004D080000}"/>
    <cellStyle name="40% - Accent6 7 2 2" xfId="2128" xr:uid="{00000000-0005-0000-0000-00004E080000}"/>
    <cellStyle name="40% - Accent6 7 2 2 2" xfId="2129" xr:uid="{00000000-0005-0000-0000-00004F080000}"/>
    <cellStyle name="40% - Accent6 7 2 2 2 2" xfId="2130" xr:uid="{00000000-0005-0000-0000-000050080000}"/>
    <cellStyle name="40% - Accent6 7 2 2 3" xfId="2131" xr:uid="{00000000-0005-0000-0000-000051080000}"/>
    <cellStyle name="40% - Accent6 7 2 2 4" xfId="2132" xr:uid="{00000000-0005-0000-0000-000052080000}"/>
    <cellStyle name="40% - Accent6 7 2 3" xfId="2133" xr:uid="{00000000-0005-0000-0000-000053080000}"/>
    <cellStyle name="40% - Accent6 7 2 3 2" xfId="2134" xr:uid="{00000000-0005-0000-0000-000054080000}"/>
    <cellStyle name="40% - Accent6 7 2 4" xfId="2135" xr:uid="{00000000-0005-0000-0000-000055080000}"/>
    <cellStyle name="40% - Accent6 7 2 5" xfId="2136" xr:uid="{00000000-0005-0000-0000-000056080000}"/>
    <cellStyle name="40% - Accent6 7 3" xfId="2137" xr:uid="{00000000-0005-0000-0000-000057080000}"/>
    <cellStyle name="40% - Accent6 7 3 2" xfId="2138" xr:uid="{00000000-0005-0000-0000-000058080000}"/>
    <cellStyle name="40% - Accent6 7 3 2 2" xfId="2139" xr:uid="{00000000-0005-0000-0000-000059080000}"/>
    <cellStyle name="40% - Accent6 7 3 3" xfId="2140" xr:uid="{00000000-0005-0000-0000-00005A080000}"/>
    <cellStyle name="40% - Accent6 7 3 4" xfId="2141" xr:uid="{00000000-0005-0000-0000-00005B080000}"/>
    <cellStyle name="40% - Accent6 7 4" xfId="2142" xr:uid="{00000000-0005-0000-0000-00005C080000}"/>
    <cellStyle name="40% - Accent6 7 4 2" xfId="2143" xr:uid="{00000000-0005-0000-0000-00005D080000}"/>
    <cellStyle name="40% - Accent6 7 5" xfId="2144" xr:uid="{00000000-0005-0000-0000-00005E080000}"/>
    <cellStyle name="40% - Accent6 7 6" xfId="2145" xr:uid="{00000000-0005-0000-0000-00005F080000}"/>
    <cellStyle name="40% - Accent6 8" xfId="2146" xr:uid="{00000000-0005-0000-0000-000060080000}"/>
    <cellStyle name="40% - Accent6 8 2" xfId="2147" xr:uid="{00000000-0005-0000-0000-000061080000}"/>
    <cellStyle name="40% - Accent6 8 2 2" xfId="2148" xr:uid="{00000000-0005-0000-0000-000062080000}"/>
    <cellStyle name="40% - Accent6 8 2 2 2" xfId="2149" xr:uid="{00000000-0005-0000-0000-000063080000}"/>
    <cellStyle name="40% - Accent6 8 2 2 2 2" xfId="2150" xr:uid="{00000000-0005-0000-0000-000064080000}"/>
    <cellStyle name="40% - Accent6 8 2 2 3" xfId="2151" xr:uid="{00000000-0005-0000-0000-000065080000}"/>
    <cellStyle name="40% - Accent6 8 2 2 4" xfId="2152" xr:uid="{00000000-0005-0000-0000-000066080000}"/>
    <cellStyle name="40% - Accent6 8 2 3" xfId="2153" xr:uid="{00000000-0005-0000-0000-000067080000}"/>
    <cellStyle name="40% - Accent6 8 2 3 2" xfId="2154" xr:uid="{00000000-0005-0000-0000-000068080000}"/>
    <cellStyle name="40% - Accent6 8 2 4" xfId="2155" xr:uid="{00000000-0005-0000-0000-000069080000}"/>
    <cellStyle name="40% - Accent6 8 2 5" xfId="2156" xr:uid="{00000000-0005-0000-0000-00006A080000}"/>
    <cellStyle name="40% - Accent6 8 3" xfId="2157" xr:uid="{00000000-0005-0000-0000-00006B080000}"/>
    <cellStyle name="40% - Accent6 8 3 2" xfId="2158" xr:uid="{00000000-0005-0000-0000-00006C080000}"/>
    <cellStyle name="40% - Accent6 8 3 2 2" xfId="2159" xr:uid="{00000000-0005-0000-0000-00006D080000}"/>
    <cellStyle name="40% - Accent6 8 3 3" xfId="2160" xr:uid="{00000000-0005-0000-0000-00006E080000}"/>
    <cellStyle name="40% - Accent6 8 3 4" xfId="2161" xr:uid="{00000000-0005-0000-0000-00006F080000}"/>
    <cellStyle name="40% - Accent6 8 4" xfId="2162" xr:uid="{00000000-0005-0000-0000-000070080000}"/>
    <cellStyle name="40% - Accent6 8 4 2" xfId="2163" xr:uid="{00000000-0005-0000-0000-000071080000}"/>
    <cellStyle name="40% - Accent6 8 5" xfId="2164" xr:uid="{00000000-0005-0000-0000-000072080000}"/>
    <cellStyle name="40% - Accent6 8 6" xfId="2165" xr:uid="{00000000-0005-0000-0000-000073080000}"/>
    <cellStyle name="40% - Accent6 9" xfId="2166" xr:uid="{00000000-0005-0000-0000-000074080000}"/>
    <cellStyle name="40% - Accent6 9 2" xfId="2167" xr:uid="{00000000-0005-0000-0000-000075080000}"/>
    <cellStyle name="40% - Accent6 9 2 2" xfId="2168" xr:uid="{00000000-0005-0000-0000-000076080000}"/>
    <cellStyle name="40% - Accent6 9 2 2 2" xfId="2169" xr:uid="{00000000-0005-0000-0000-000077080000}"/>
    <cellStyle name="40% - Accent6 9 2 2 2 2" xfId="2170" xr:uid="{00000000-0005-0000-0000-000078080000}"/>
    <cellStyle name="40% - Accent6 9 2 2 3" xfId="2171" xr:uid="{00000000-0005-0000-0000-000079080000}"/>
    <cellStyle name="40% - Accent6 9 2 2 4" xfId="2172" xr:uid="{00000000-0005-0000-0000-00007A080000}"/>
    <cellStyle name="40% - Accent6 9 2 3" xfId="2173" xr:uid="{00000000-0005-0000-0000-00007B080000}"/>
    <cellStyle name="40% - Accent6 9 2 3 2" xfId="2174" xr:uid="{00000000-0005-0000-0000-00007C080000}"/>
    <cellStyle name="40% - Accent6 9 2 4" xfId="2175" xr:uid="{00000000-0005-0000-0000-00007D080000}"/>
    <cellStyle name="40% - Accent6 9 2 5" xfId="2176" xr:uid="{00000000-0005-0000-0000-00007E080000}"/>
    <cellStyle name="40% - Accent6 9 3" xfId="2177" xr:uid="{00000000-0005-0000-0000-00007F080000}"/>
    <cellStyle name="40% - Accent6 9 3 2" xfId="2178" xr:uid="{00000000-0005-0000-0000-000080080000}"/>
    <cellStyle name="40% - Accent6 9 3 2 2" xfId="2179" xr:uid="{00000000-0005-0000-0000-000081080000}"/>
    <cellStyle name="40% - Accent6 9 3 3" xfId="2180" xr:uid="{00000000-0005-0000-0000-000082080000}"/>
    <cellStyle name="40% - Accent6 9 3 4" xfId="2181" xr:uid="{00000000-0005-0000-0000-000083080000}"/>
    <cellStyle name="40% - Accent6 9 4" xfId="2182" xr:uid="{00000000-0005-0000-0000-000084080000}"/>
    <cellStyle name="40% - Accent6 9 4 2" xfId="2183" xr:uid="{00000000-0005-0000-0000-000085080000}"/>
    <cellStyle name="40% - Accent6 9 5" xfId="2184" xr:uid="{00000000-0005-0000-0000-000086080000}"/>
    <cellStyle name="40% - Accent6 9 6" xfId="2185" xr:uid="{00000000-0005-0000-0000-000087080000}"/>
    <cellStyle name="60% - Accent1 2" xfId="2186" xr:uid="{00000000-0005-0000-0000-000088080000}"/>
    <cellStyle name="60% - Accent1 3" xfId="2187" xr:uid="{00000000-0005-0000-0000-000089080000}"/>
    <cellStyle name="60% - Accent2 2" xfId="2188" xr:uid="{00000000-0005-0000-0000-00008A080000}"/>
    <cellStyle name="60% - Accent2 3" xfId="2189" xr:uid="{00000000-0005-0000-0000-00008B080000}"/>
    <cellStyle name="60% - Accent3 2" xfId="2190" xr:uid="{00000000-0005-0000-0000-00008C080000}"/>
    <cellStyle name="60% - Accent3 3" xfId="2191" xr:uid="{00000000-0005-0000-0000-00008D080000}"/>
    <cellStyle name="60% - Accent4 2" xfId="2192" xr:uid="{00000000-0005-0000-0000-00008E080000}"/>
    <cellStyle name="60% - Accent4 3" xfId="2193" xr:uid="{00000000-0005-0000-0000-00008F080000}"/>
    <cellStyle name="60% - Accent5 2" xfId="2194" xr:uid="{00000000-0005-0000-0000-000090080000}"/>
    <cellStyle name="60% - Accent5 3" xfId="2195" xr:uid="{00000000-0005-0000-0000-000091080000}"/>
    <cellStyle name="60% - Accent6 2" xfId="2196" xr:uid="{00000000-0005-0000-0000-000092080000}"/>
    <cellStyle name="60% - Accent6 3" xfId="2197" xr:uid="{00000000-0005-0000-0000-000093080000}"/>
    <cellStyle name="Accent1 2" xfId="2198" xr:uid="{00000000-0005-0000-0000-000094080000}"/>
    <cellStyle name="Accent1 3" xfId="2199" xr:uid="{00000000-0005-0000-0000-000095080000}"/>
    <cellStyle name="Accent2 2" xfId="2200" xr:uid="{00000000-0005-0000-0000-000096080000}"/>
    <cellStyle name="Accent2 3" xfId="2201" xr:uid="{00000000-0005-0000-0000-000097080000}"/>
    <cellStyle name="Accent3 2" xfId="2202" xr:uid="{00000000-0005-0000-0000-000098080000}"/>
    <cellStyle name="Accent3 3" xfId="2203" xr:uid="{00000000-0005-0000-0000-000099080000}"/>
    <cellStyle name="Accent4 2" xfId="2204" xr:uid="{00000000-0005-0000-0000-00009A080000}"/>
    <cellStyle name="Accent4 3" xfId="2205" xr:uid="{00000000-0005-0000-0000-00009B080000}"/>
    <cellStyle name="Accent5 2" xfId="2206" xr:uid="{00000000-0005-0000-0000-00009C080000}"/>
    <cellStyle name="Accent5 3" xfId="2207" xr:uid="{00000000-0005-0000-0000-00009D080000}"/>
    <cellStyle name="Accent6 2" xfId="2208" xr:uid="{00000000-0005-0000-0000-00009E080000}"/>
    <cellStyle name="Accent6 3" xfId="2209" xr:uid="{00000000-0005-0000-0000-00009F080000}"/>
    <cellStyle name="Bad 2" xfId="2210" xr:uid="{00000000-0005-0000-0000-0000A0080000}"/>
    <cellStyle name="Bad 3" xfId="2211" xr:uid="{00000000-0005-0000-0000-0000A1080000}"/>
    <cellStyle name="Calculation 2" xfId="2212" xr:uid="{00000000-0005-0000-0000-0000A2080000}"/>
    <cellStyle name="Calculation 3" xfId="2213" xr:uid="{00000000-0005-0000-0000-0000A3080000}"/>
    <cellStyle name="Check Cell 2" xfId="2214" xr:uid="{00000000-0005-0000-0000-0000A4080000}"/>
    <cellStyle name="Check Cell 3" xfId="2215" xr:uid="{00000000-0005-0000-0000-0000A5080000}"/>
    <cellStyle name="Comma" xfId="1" builtinId="3"/>
    <cellStyle name="Comma [0] 2" xfId="2216" xr:uid="{00000000-0005-0000-0000-0000A7080000}"/>
    <cellStyle name="Comma [0] 2 2" xfId="2217" xr:uid="{00000000-0005-0000-0000-0000A8080000}"/>
    <cellStyle name="Comma 10" xfId="2218" xr:uid="{00000000-0005-0000-0000-0000A9080000}"/>
    <cellStyle name="Comma 10 2" xfId="2219" xr:uid="{00000000-0005-0000-0000-0000AA080000}"/>
    <cellStyle name="Comma 11" xfId="2220" xr:uid="{00000000-0005-0000-0000-0000AB080000}"/>
    <cellStyle name="Comma 12" xfId="2221" xr:uid="{00000000-0005-0000-0000-0000AC080000}"/>
    <cellStyle name="Comma 12 2" xfId="2222" xr:uid="{00000000-0005-0000-0000-0000AD080000}"/>
    <cellStyle name="Comma 12 2 2" xfId="2223" xr:uid="{00000000-0005-0000-0000-0000AE080000}"/>
    <cellStyle name="Comma 12 2 2 2" xfId="2224" xr:uid="{00000000-0005-0000-0000-0000AF080000}"/>
    <cellStyle name="Comma 12 2 2 2 2" xfId="2225" xr:uid="{00000000-0005-0000-0000-0000B0080000}"/>
    <cellStyle name="Comma 12 2 2 3" xfId="2226" xr:uid="{00000000-0005-0000-0000-0000B1080000}"/>
    <cellStyle name="Comma 12 2 2 4" xfId="2227" xr:uid="{00000000-0005-0000-0000-0000B2080000}"/>
    <cellStyle name="Comma 12 2 3" xfId="2228" xr:uid="{00000000-0005-0000-0000-0000B3080000}"/>
    <cellStyle name="Comma 12 2 3 2" xfId="2229" xr:uid="{00000000-0005-0000-0000-0000B4080000}"/>
    <cellStyle name="Comma 12 2 4" xfId="2230" xr:uid="{00000000-0005-0000-0000-0000B5080000}"/>
    <cellStyle name="Comma 12 2 5" xfId="2231" xr:uid="{00000000-0005-0000-0000-0000B6080000}"/>
    <cellStyle name="Comma 12 3" xfId="2232" xr:uid="{00000000-0005-0000-0000-0000B7080000}"/>
    <cellStyle name="Comma 12 3 2" xfId="2233" xr:uid="{00000000-0005-0000-0000-0000B8080000}"/>
    <cellStyle name="Comma 12 3 2 2" xfId="2234" xr:uid="{00000000-0005-0000-0000-0000B9080000}"/>
    <cellStyle name="Comma 12 3 3" xfId="2235" xr:uid="{00000000-0005-0000-0000-0000BA080000}"/>
    <cellStyle name="Comma 12 3 4" xfId="2236" xr:uid="{00000000-0005-0000-0000-0000BB080000}"/>
    <cellStyle name="Comma 12 4" xfId="2237" xr:uid="{00000000-0005-0000-0000-0000BC080000}"/>
    <cellStyle name="Comma 12 4 2" xfId="2238" xr:uid="{00000000-0005-0000-0000-0000BD080000}"/>
    <cellStyle name="Comma 12 5" xfId="2239" xr:uid="{00000000-0005-0000-0000-0000BE080000}"/>
    <cellStyle name="Comma 12 6" xfId="2240" xr:uid="{00000000-0005-0000-0000-0000BF080000}"/>
    <cellStyle name="Comma 13" xfId="2241" xr:uid="{00000000-0005-0000-0000-0000C0080000}"/>
    <cellStyle name="Comma 14" xfId="2242" xr:uid="{00000000-0005-0000-0000-0000C1080000}"/>
    <cellStyle name="Comma 15" xfId="2243" xr:uid="{00000000-0005-0000-0000-0000C2080000}"/>
    <cellStyle name="Comma 16" xfId="2244" xr:uid="{00000000-0005-0000-0000-0000C3080000}"/>
    <cellStyle name="Comma 17" xfId="2245" xr:uid="{00000000-0005-0000-0000-0000C4080000}"/>
    <cellStyle name="Comma 18" xfId="2246" xr:uid="{00000000-0005-0000-0000-0000C5080000}"/>
    <cellStyle name="Comma 19" xfId="2247" xr:uid="{00000000-0005-0000-0000-0000C6080000}"/>
    <cellStyle name="Comma 2" xfId="2248" xr:uid="{00000000-0005-0000-0000-0000C7080000}"/>
    <cellStyle name="Comma 2 2" xfId="2249" xr:uid="{00000000-0005-0000-0000-0000C8080000}"/>
    <cellStyle name="Comma 2 2 2" xfId="2250" xr:uid="{00000000-0005-0000-0000-0000C9080000}"/>
    <cellStyle name="Comma 2 3" xfId="2251" xr:uid="{00000000-0005-0000-0000-0000CA080000}"/>
    <cellStyle name="Comma 2 3 2" xfId="2979" xr:uid="{00000000-0005-0000-0000-0000CB080000}"/>
    <cellStyle name="Comma 2 4" xfId="2252" xr:uid="{00000000-0005-0000-0000-0000CC080000}"/>
    <cellStyle name="Comma 20" xfId="2253" xr:uid="{00000000-0005-0000-0000-0000CD080000}"/>
    <cellStyle name="Comma 20 2" xfId="2254" xr:uid="{00000000-0005-0000-0000-0000CE080000}"/>
    <cellStyle name="Comma 20 2 2" xfId="2255" xr:uid="{00000000-0005-0000-0000-0000CF080000}"/>
    <cellStyle name="Comma 20 3" xfId="2256" xr:uid="{00000000-0005-0000-0000-0000D0080000}"/>
    <cellStyle name="Comma 20 4" xfId="2257" xr:uid="{00000000-0005-0000-0000-0000D1080000}"/>
    <cellStyle name="Comma 21" xfId="2258" xr:uid="{00000000-0005-0000-0000-0000D2080000}"/>
    <cellStyle name="Comma 21 2" xfId="2259" xr:uid="{00000000-0005-0000-0000-0000D3080000}"/>
    <cellStyle name="Comma 21 2 2" xfId="2260" xr:uid="{00000000-0005-0000-0000-0000D4080000}"/>
    <cellStyle name="Comma 21 3" xfId="2261" xr:uid="{00000000-0005-0000-0000-0000D5080000}"/>
    <cellStyle name="Comma 21 4" xfId="2262" xr:uid="{00000000-0005-0000-0000-0000D6080000}"/>
    <cellStyle name="Comma 22" xfId="2263" xr:uid="{00000000-0005-0000-0000-0000D7080000}"/>
    <cellStyle name="Comma 23" xfId="2264" xr:uid="{00000000-0005-0000-0000-0000D8080000}"/>
    <cellStyle name="Comma 24" xfId="2265" xr:uid="{00000000-0005-0000-0000-0000D9080000}"/>
    <cellStyle name="Comma 24 2" xfId="2266" xr:uid="{00000000-0005-0000-0000-0000DA080000}"/>
    <cellStyle name="Comma 25" xfId="2267" xr:uid="{00000000-0005-0000-0000-0000DB080000}"/>
    <cellStyle name="Comma 25 2" xfId="2268" xr:uid="{00000000-0005-0000-0000-0000DC080000}"/>
    <cellStyle name="Comma 26" xfId="2269" xr:uid="{00000000-0005-0000-0000-0000DD080000}"/>
    <cellStyle name="Comma 26 2" xfId="2270" xr:uid="{00000000-0005-0000-0000-0000DE080000}"/>
    <cellStyle name="Comma 27" xfId="2271" xr:uid="{00000000-0005-0000-0000-0000DF080000}"/>
    <cellStyle name="Comma 27 2" xfId="2272" xr:uid="{00000000-0005-0000-0000-0000E0080000}"/>
    <cellStyle name="Comma 28" xfId="2273" xr:uid="{00000000-0005-0000-0000-0000E1080000}"/>
    <cellStyle name="Comma 28 2" xfId="2274" xr:uid="{00000000-0005-0000-0000-0000E2080000}"/>
    <cellStyle name="Comma 29" xfId="2275" xr:uid="{00000000-0005-0000-0000-0000E3080000}"/>
    <cellStyle name="Comma 29 2" xfId="2276" xr:uid="{00000000-0005-0000-0000-0000E4080000}"/>
    <cellStyle name="Comma 3" xfId="2277" xr:uid="{00000000-0005-0000-0000-0000E5080000}"/>
    <cellStyle name="Comma 3 2" xfId="2278" xr:uid="{00000000-0005-0000-0000-0000E6080000}"/>
    <cellStyle name="Comma 3 2 2" xfId="2279" xr:uid="{00000000-0005-0000-0000-0000E7080000}"/>
    <cellStyle name="Comma 3 3" xfId="2280" xr:uid="{00000000-0005-0000-0000-0000E8080000}"/>
    <cellStyle name="Comma 30" xfId="2281" xr:uid="{00000000-0005-0000-0000-0000E9080000}"/>
    <cellStyle name="Comma 30 2" xfId="2282" xr:uid="{00000000-0005-0000-0000-0000EA080000}"/>
    <cellStyle name="Comma 31" xfId="2283" xr:uid="{00000000-0005-0000-0000-0000EB080000}"/>
    <cellStyle name="Comma 31 2" xfId="2284" xr:uid="{00000000-0005-0000-0000-0000EC080000}"/>
    <cellStyle name="Comma 32" xfId="2285" xr:uid="{00000000-0005-0000-0000-0000ED080000}"/>
    <cellStyle name="Comma 32 2" xfId="2286" xr:uid="{00000000-0005-0000-0000-0000EE080000}"/>
    <cellStyle name="Comma 33" xfId="2287" xr:uid="{00000000-0005-0000-0000-0000EF080000}"/>
    <cellStyle name="Comma 33 2" xfId="2288" xr:uid="{00000000-0005-0000-0000-0000F0080000}"/>
    <cellStyle name="Comma 34" xfId="2289" xr:uid="{00000000-0005-0000-0000-0000F1080000}"/>
    <cellStyle name="Comma 34 2" xfId="2290" xr:uid="{00000000-0005-0000-0000-0000F2080000}"/>
    <cellStyle name="Comma 35" xfId="2291" xr:uid="{00000000-0005-0000-0000-0000F3080000}"/>
    <cellStyle name="Comma 35 2" xfId="2292" xr:uid="{00000000-0005-0000-0000-0000F4080000}"/>
    <cellStyle name="Comma 36" xfId="2293" xr:uid="{00000000-0005-0000-0000-0000F5080000}"/>
    <cellStyle name="Comma 36 2" xfId="2294" xr:uid="{00000000-0005-0000-0000-0000F6080000}"/>
    <cellStyle name="Comma 37" xfId="2295" xr:uid="{00000000-0005-0000-0000-0000F7080000}"/>
    <cellStyle name="Comma 37 2" xfId="2296" xr:uid="{00000000-0005-0000-0000-0000F8080000}"/>
    <cellStyle name="Comma 38" xfId="2297" xr:uid="{00000000-0005-0000-0000-0000F9080000}"/>
    <cellStyle name="Comma 38 2" xfId="2298" xr:uid="{00000000-0005-0000-0000-0000FA080000}"/>
    <cellStyle name="Comma 39" xfId="2299" xr:uid="{00000000-0005-0000-0000-0000FB080000}"/>
    <cellStyle name="Comma 39 2" xfId="2300" xr:uid="{00000000-0005-0000-0000-0000FC080000}"/>
    <cellStyle name="Comma 4" xfId="2301" xr:uid="{00000000-0005-0000-0000-0000FD080000}"/>
    <cellStyle name="Comma 4 2" xfId="2302" xr:uid="{00000000-0005-0000-0000-0000FE080000}"/>
    <cellStyle name="Comma 40" xfId="2303" xr:uid="{00000000-0005-0000-0000-0000FF080000}"/>
    <cellStyle name="Comma 40 2" xfId="2304" xr:uid="{00000000-0005-0000-0000-000000090000}"/>
    <cellStyle name="Comma 41" xfId="2305" xr:uid="{00000000-0005-0000-0000-000001090000}"/>
    <cellStyle name="Comma 41 2" xfId="2306" xr:uid="{00000000-0005-0000-0000-000002090000}"/>
    <cellStyle name="Comma 42" xfId="2307" xr:uid="{00000000-0005-0000-0000-000003090000}"/>
    <cellStyle name="Comma 42 2" xfId="2308" xr:uid="{00000000-0005-0000-0000-000004090000}"/>
    <cellStyle name="Comma 43" xfId="2309" xr:uid="{00000000-0005-0000-0000-000005090000}"/>
    <cellStyle name="Comma 43 2" xfId="2310" xr:uid="{00000000-0005-0000-0000-000006090000}"/>
    <cellStyle name="Comma 44" xfId="2311" xr:uid="{00000000-0005-0000-0000-000007090000}"/>
    <cellStyle name="Comma 44 2" xfId="2312" xr:uid="{00000000-0005-0000-0000-000008090000}"/>
    <cellStyle name="Comma 45" xfId="2313" xr:uid="{00000000-0005-0000-0000-000009090000}"/>
    <cellStyle name="Comma 45 2" xfId="2314" xr:uid="{00000000-0005-0000-0000-00000A090000}"/>
    <cellStyle name="Comma 46" xfId="2315" xr:uid="{00000000-0005-0000-0000-00000B090000}"/>
    <cellStyle name="Comma 46 2" xfId="2316" xr:uid="{00000000-0005-0000-0000-00000C090000}"/>
    <cellStyle name="Comma 47" xfId="2317" xr:uid="{00000000-0005-0000-0000-00000D090000}"/>
    <cellStyle name="Comma 47 2" xfId="2318" xr:uid="{00000000-0005-0000-0000-00000E090000}"/>
    <cellStyle name="Comma 48" xfId="2319" xr:uid="{00000000-0005-0000-0000-00000F090000}"/>
    <cellStyle name="Comma 49" xfId="2320" xr:uid="{00000000-0005-0000-0000-000010090000}"/>
    <cellStyle name="Comma 5" xfId="2321" xr:uid="{00000000-0005-0000-0000-000011090000}"/>
    <cellStyle name="Comma 5 2" xfId="2322" xr:uid="{00000000-0005-0000-0000-000012090000}"/>
    <cellStyle name="Comma 5 2 2" xfId="2323" xr:uid="{00000000-0005-0000-0000-000013090000}"/>
    <cellStyle name="Comma 5 2 2 2" xfId="2324" xr:uid="{00000000-0005-0000-0000-000014090000}"/>
    <cellStyle name="Comma 5 2 2 2 2" xfId="2325" xr:uid="{00000000-0005-0000-0000-000015090000}"/>
    <cellStyle name="Comma 5 2 2 2 2 2" xfId="2326" xr:uid="{00000000-0005-0000-0000-000016090000}"/>
    <cellStyle name="Comma 5 2 2 2 3" xfId="2327" xr:uid="{00000000-0005-0000-0000-000017090000}"/>
    <cellStyle name="Comma 5 2 2 2 4" xfId="2328" xr:uid="{00000000-0005-0000-0000-000018090000}"/>
    <cellStyle name="Comma 5 2 2 3" xfId="2329" xr:uid="{00000000-0005-0000-0000-000019090000}"/>
    <cellStyle name="Comma 5 2 2 3 2" xfId="2330" xr:uid="{00000000-0005-0000-0000-00001A090000}"/>
    <cellStyle name="Comma 5 2 2 4" xfId="2331" xr:uid="{00000000-0005-0000-0000-00001B090000}"/>
    <cellStyle name="Comma 5 2 2 5" xfId="2332" xr:uid="{00000000-0005-0000-0000-00001C090000}"/>
    <cellStyle name="Comma 5 2 3" xfId="2333" xr:uid="{00000000-0005-0000-0000-00001D090000}"/>
    <cellStyle name="Comma 5 2 3 2" xfId="2334" xr:uid="{00000000-0005-0000-0000-00001E090000}"/>
    <cellStyle name="Comma 5 2 3 2 2" xfId="2335" xr:uid="{00000000-0005-0000-0000-00001F090000}"/>
    <cellStyle name="Comma 5 2 3 3" xfId="2336" xr:uid="{00000000-0005-0000-0000-000020090000}"/>
    <cellStyle name="Comma 5 2 3 4" xfId="2337" xr:uid="{00000000-0005-0000-0000-000021090000}"/>
    <cellStyle name="Comma 5 2 4" xfId="2338" xr:uid="{00000000-0005-0000-0000-000022090000}"/>
    <cellStyle name="Comma 5 2 4 2" xfId="2339" xr:uid="{00000000-0005-0000-0000-000023090000}"/>
    <cellStyle name="Comma 5 2 5" xfId="2340" xr:uid="{00000000-0005-0000-0000-000024090000}"/>
    <cellStyle name="Comma 5 2 5 2" xfId="2341" xr:uid="{00000000-0005-0000-0000-000025090000}"/>
    <cellStyle name="Comma 5 2 6" xfId="2342" xr:uid="{00000000-0005-0000-0000-000026090000}"/>
    <cellStyle name="Comma 5 2 6 2" xfId="2343" xr:uid="{00000000-0005-0000-0000-000027090000}"/>
    <cellStyle name="Comma 5 2 7" xfId="2344" xr:uid="{00000000-0005-0000-0000-000028090000}"/>
    <cellStyle name="Comma 5 3" xfId="2345" xr:uid="{00000000-0005-0000-0000-000029090000}"/>
    <cellStyle name="Comma 5 4" xfId="2346" xr:uid="{00000000-0005-0000-0000-00002A090000}"/>
    <cellStyle name="Comma 5 5" xfId="2347" xr:uid="{00000000-0005-0000-0000-00002B090000}"/>
    <cellStyle name="Comma 5 6" xfId="2348" xr:uid="{00000000-0005-0000-0000-00002C090000}"/>
    <cellStyle name="Comma 5 6 2" xfId="2349" xr:uid="{00000000-0005-0000-0000-00002D090000}"/>
    <cellStyle name="Comma 5 6 2 2" xfId="2350" xr:uid="{00000000-0005-0000-0000-00002E090000}"/>
    <cellStyle name="Comma 5 6 2 2 2" xfId="2351" xr:uid="{00000000-0005-0000-0000-00002F090000}"/>
    <cellStyle name="Comma 5 6 2 2 2 2" xfId="2352" xr:uid="{00000000-0005-0000-0000-000030090000}"/>
    <cellStyle name="Comma 5 6 2 2 3" xfId="2353" xr:uid="{00000000-0005-0000-0000-000031090000}"/>
    <cellStyle name="Comma 5 6 2 2 4" xfId="2354" xr:uid="{00000000-0005-0000-0000-000032090000}"/>
    <cellStyle name="Comma 5 6 2 3" xfId="2355" xr:uid="{00000000-0005-0000-0000-000033090000}"/>
    <cellStyle name="Comma 5 6 2 3 2" xfId="2356" xr:uid="{00000000-0005-0000-0000-000034090000}"/>
    <cellStyle name="Comma 5 6 2 4" xfId="2357" xr:uid="{00000000-0005-0000-0000-000035090000}"/>
    <cellStyle name="Comma 5 6 2 5" xfId="2358" xr:uid="{00000000-0005-0000-0000-000036090000}"/>
    <cellStyle name="Comma 5 6 3" xfId="2359" xr:uid="{00000000-0005-0000-0000-000037090000}"/>
    <cellStyle name="Comma 5 6 3 2" xfId="2360" xr:uid="{00000000-0005-0000-0000-000038090000}"/>
    <cellStyle name="Comma 5 6 3 2 2" xfId="2361" xr:uid="{00000000-0005-0000-0000-000039090000}"/>
    <cellStyle name="Comma 5 6 3 3" xfId="2362" xr:uid="{00000000-0005-0000-0000-00003A090000}"/>
    <cellStyle name="Comma 5 6 3 4" xfId="2363" xr:uid="{00000000-0005-0000-0000-00003B090000}"/>
    <cellStyle name="Comma 5 6 4" xfId="2364" xr:uid="{00000000-0005-0000-0000-00003C090000}"/>
    <cellStyle name="Comma 5 6 4 2" xfId="2365" xr:uid="{00000000-0005-0000-0000-00003D090000}"/>
    <cellStyle name="Comma 5 6 5" xfId="2366" xr:uid="{00000000-0005-0000-0000-00003E090000}"/>
    <cellStyle name="Comma 5 6 6" xfId="2367" xr:uid="{00000000-0005-0000-0000-00003F090000}"/>
    <cellStyle name="Comma 5 7" xfId="2368" xr:uid="{00000000-0005-0000-0000-000040090000}"/>
    <cellStyle name="Comma 5 8" xfId="2369" xr:uid="{00000000-0005-0000-0000-000041090000}"/>
    <cellStyle name="Comma 5 8 2" xfId="2370" xr:uid="{00000000-0005-0000-0000-000042090000}"/>
    <cellStyle name="Comma 5 8 2 2" xfId="2371" xr:uid="{00000000-0005-0000-0000-000043090000}"/>
    <cellStyle name="Comma 5 8 3" xfId="2372" xr:uid="{00000000-0005-0000-0000-000044090000}"/>
    <cellStyle name="Comma 5 8 4" xfId="2373" xr:uid="{00000000-0005-0000-0000-000045090000}"/>
    <cellStyle name="Comma 50" xfId="2374" xr:uid="{00000000-0005-0000-0000-000046090000}"/>
    <cellStyle name="Comma 51" xfId="2375" xr:uid="{00000000-0005-0000-0000-000047090000}"/>
    <cellStyle name="Comma 52" xfId="2376" xr:uid="{00000000-0005-0000-0000-000048090000}"/>
    <cellStyle name="Comma 53" xfId="2977" xr:uid="{00000000-0005-0000-0000-000049090000}"/>
    <cellStyle name="Comma 6" xfId="2377" xr:uid="{00000000-0005-0000-0000-00004A090000}"/>
    <cellStyle name="Comma 6 2" xfId="2378" xr:uid="{00000000-0005-0000-0000-00004B090000}"/>
    <cellStyle name="Comma 6 3" xfId="2379" xr:uid="{00000000-0005-0000-0000-00004C090000}"/>
    <cellStyle name="Comma 6 4" xfId="2380" xr:uid="{00000000-0005-0000-0000-00004D090000}"/>
    <cellStyle name="Comma 6 5" xfId="2381" xr:uid="{00000000-0005-0000-0000-00004E090000}"/>
    <cellStyle name="Comma 6 6" xfId="2382" xr:uid="{00000000-0005-0000-0000-00004F090000}"/>
    <cellStyle name="Comma 7" xfId="2383" xr:uid="{00000000-0005-0000-0000-000050090000}"/>
    <cellStyle name="Comma 7 2" xfId="2384" xr:uid="{00000000-0005-0000-0000-000051090000}"/>
    <cellStyle name="Comma 7 2 2" xfId="2385" xr:uid="{00000000-0005-0000-0000-000052090000}"/>
    <cellStyle name="Comma 7 2 2 2" xfId="2386" xr:uid="{00000000-0005-0000-0000-000053090000}"/>
    <cellStyle name="Comma 7 2 2 2 2" xfId="2387" xr:uid="{00000000-0005-0000-0000-000054090000}"/>
    <cellStyle name="Comma 7 2 2 2 2 2" xfId="2388" xr:uid="{00000000-0005-0000-0000-000055090000}"/>
    <cellStyle name="Comma 7 2 2 2 3" xfId="2389" xr:uid="{00000000-0005-0000-0000-000056090000}"/>
    <cellStyle name="Comma 7 2 2 2 4" xfId="2390" xr:uid="{00000000-0005-0000-0000-000057090000}"/>
    <cellStyle name="Comma 7 2 2 3" xfId="2391" xr:uid="{00000000-0005-0000-0000-000058090000}"/>
    <cellStyle name="Comma 7 2 2 3 2" xfId="2392" xr:uid="{00000000-0005-0000-0000-000059090000}"/>
    <cellStyle name="Comma 7 2 2 4" xfId="2393" xr:uid="{00000000-0005-0000-0000-00005A090000}"/>
    <cellStyle name="Comma 7 2 2 5" xfId="2394" xr:uid="{00000000-0005-0000-0000-00005B090000}"/>
    <cellStyle name="Comma 7 2 3" xfId="2395" xr:uid="{00000000-0005-0000-0000-00005C090000}"/>
    <cellStyle name="Comma 7 2 3 2" xfId="2396" xr:uid="{00000000-0005-0000-0000-00005D090000}"/>
    <cellStyle name="Comma 7 2 3 2 2" xfId="2397" xr:uid="{00000000-0005-0000-0000-00005E090000}"/>
    <cellStyle name="Comma 7 2 3 3" xfId="2398" xr:uid="{00000000-0005-0000-0000-00005F090000}"/>
    <cellStyle name="Comma 7 2 3 4" xfId="2399" xr:uid="{00000000-0005-0000-0000-000060090000}"/>
    <cellStyle name="Comma 7 2 4" xfId="2400" xr:uid="{00000000-0005-0000-0000-000061090000}"/>
    <cellStyle name="Comma 7 2 4 2" xfId="2401" xr:uid="{00000000-0005-0000-0000-000062090000}"/>
    <cellStyle name="Comma 7 2 5" xfId="2402" xr:uid="{00000000-0005-0000-0000-000063090000}"/>
    <cellStyle name="Comma 7 2 6" xfId="2403" xr:uid="{00000000-0005-0000-0000-000064090000}"/>
    <cellStyle name="Comma 7 3" xfId="2404" xr:uid="{00000000-0005-0000-0000-000065090000}"/>
    <cellStyle name="Comma 7 4" xfId="2405" xr:uid="{00000000-0005-0000-0000-000066090000}"/>
    <cellStyle name="Comma 7 4 2" xfId="2406" xr:uid="{00000000-0005-0000-0000-000067090000}"/>
    <cellStyle name="Comma 7 5" xfId="2407" xr:uid="{00000000-0005-0000-0000-000068090000}"/>
    <cellStyle name="Comma 7 6" xfId="2408" xr:uid="{00000000-0005-0000-0000-000069090000}"/>
    <cellStyle name="Comma 8" xfId="2409" xr:uid="{00000000-0005-0000-0000-00006A090000}"/>
    <cellStyle name="Comma 8 2" xfId="2410" xr:uid="{00000000-0005-0000-0000-00006B090000}"/>
    <cellStyle name="Comma 8 2 2" xfId="2411" xr:uid="{00000000-0005-0000-0000-00006C090000}"/>
    <cellStyle name="Comma 8 2 2 2" xfId="2412" xr:uid="{00000000-0005-0000-0000-00006D090000}"/>
    <cellStyle name="Comma 8 2 2 2 2" xfId="2413" xr:uid="{00000000-0005-0000-0000-00006E090000}"/>
    <cellStyle name="Comma 8 2 2 3" xfId="2414" xr:uid="{00000000-0005-0000-0000-00006F090000}"/>
    <cellStyle name="Comma 8 2 2 4" xfId="2415" xr:uid="{00000000-0005-0000-0000-000070090000}"/>
    <cellStyle name="Comma 8 2 3" xfId="2416" xr:uid="{00000000-0005-0000-0000-000071090000}"/>
    <cellStyle name="Comma 8 2 3 2" xfId="2417" xr:uid="{00000000-0005-0000-0000-000072090000}"/>
    <cellStyle name="Comma 8 2 4" xfId="2418" xr:uid="{00000000-0005-0000-0000-000073090000}"/>
    <cellStyle name="Comma 8 2 5" xfId="2419" xr:uid="{00000000-0005-0000-0000-000074090000}"/>
    <cellStyle name="Comma 8 3" xfId="2420" xr:uid="{00000000-0005-0000-0000-000075090000}"/>
    <cellStyle name="Comma 8 3 2" xfId="2421" xr:uid="{00000000-0005-0000-0000-000076090000}"/>
    <cellStyle name="Comma 8 3 2 2" xfId="2422" xr:uid="{00000000-0005-0000-0000-000077090000}"/>
    <cellStyle name="Comma 8 3 3" xfId="2423" xr:uid="{00000000-0005-0000-0000-000078090000}"/>
    <cellStyle name="Comma 8 3 4" xfId="2424" xr:uid="{00000000-0005-0000-0000-000079090000}"/>
    <cellStyle name="Comma 8 4" xfId="2425" xr:uid="{00000000-0005-0000-0000-00007A090000}"/>
    <cellStyle name="Comma 8 4 2" xfId="2426" xr:uid="{00000000-0005-0000-0000-00007B090000}"/>
    <cellStyle name="Comma 8 5" xfId="2427" xr:uid="{00000000-0005-0000-0000-00007C090000}"/>
    <cellStyle name="Comma 8 5 2" xfId="2428" xr:uid="{00000000-0005-0000-0000-00007D090000}"/>
    <cellStyle name="Comma 8 6" xfId="2429" xr:uid="{00000000-0005-0000-0000-00007E090000}"/>
    <cellStyle name="Comma 8 6 2" xfId="2430" xr:uid="{00000000-0005-0000-0000-00007F090000}"/>
    <cellStyle name="Comma 8 7" xfId="2431" xr:uid="{00000000-0005-0000-0000-000080090000}"/>
    <cellStyle name="Comma 9" xfId="2432" xr:uid="{00000000-0005-0000-0000-000081090000}"/>
    <cellStyle name="Comma 9 2" xfId="2433" xr:uid="{00000000-0005-0000-0000-000082090000}"/>
    <cellStyle name="Comma 9 3" xfId="2434" xr:uid="{00000000-0005-0000-0000-000083090000}"/>
    <cellStyle name="Currency" xfId="2983" builtinId="4"/>
    <cellStyle name="Currency [0] 2" xfId="2435" xr:uid="{00000000-0005-0000-0000-000085090000}"/>
    <cellStyle name="Currency [0] 2 2" xfId="2436" xr:uid="{00000000-0005-0000-0000-000086090000}"/>
    <cellStyle name="Currency 2" xfId="2437" xr:uid="{00000000-0005-0000-0000-000087090000}"/>
    <cellStyle name="Currency 2 2" xfId="2438" xr:uid="{00000000-0005-0000-0000-000088090000}"/>
    <cellStyle name="Currency 3" xfId="2439" xr:uid="{00000000-0005-0000-0000-000089090000}"/>
    <cellStyle name="Currency 3 2" xfId="2440" xr:uid="{00000000-0005-0000-0000-00008A090000}"/>
    <cellStyle name="Currency 4" xfId="2441" xr:uid="{00000000-0005-0000-0000-00008B090000}"/>
    <cellStyle name="Currency 4 2" xfId="2442" xr:uid="{00000000-0005-0000-0000-00008C090000}"/>
    <cellStyle name="Currency 5" xfId="2443" xr:uid="{00000000-0005-0000-0000-00008D090000}"/>
    <cellStyle name="Explanatory Text 2" xfId="2444" xr:uid="{00000000-0005-0000-0000-00008E090000}"/>
    <cellStyle name="Explanatory Text 3" xfId="2445" xr:uid="{00000000-0005-0000-0000-00008F090000}"/>
    <cellStyle name="Good 2" xfId="2446" xr:uid="{00000000-0005-0000-0000-000090090000}"/>
    <cellStyle name="Good 3" xfId="2447" xr:uid="{00000000-0005-0000-0000-000091090000}"/>
    <cellStyle name="Heading 1 2" xfId="2448" xr:uid="{00000000-0005-0000-0000-000092090000}"/>
    <cellStyle name="Heading 1 3" xfId="2449" xr:uid="{00000000-0005-0000-0000-000093090000}"/>
    <cellStyle name="Heading 2 2" xfId="2450" xr:uid="{00000000-0005-0000-0000-000094090000}"/>
    <cellStyle name="Heading 2 3" xfId="2451" xr:uid="{00000000-0005-0000-0000-000095090000}"/>
    <cellStyle name="Heading 3 2" xfId="2452" xr:uid="{00000000-0005-0000-0000-000096090000}"/>
    <cellStyle name="Heading 3 3" xfId="2453" xr:uid="{00000000-0005-0000-0000-000097090000}"/>
    <cellStyle name="Heading 4 2" xfId="2454" xr:uid="{00000000-0005-0000-0000-000098090000}"/>
    <cellStyle name="Heading 4 3" xfId="2455" xr:uid="{00000000-0005-0000-0000-000099090000}"/>
    <cellStyle name="Hyperlink" xfId="2985" builtinId="8"/>
    <cellStyle name="Hyperlink 2" xfId="2456" xr:uid="{00000000-0005-0000-0000-00009B090000}"/>
    <cellStyle name="Hyperlink 2 2" xfId="2457" xr:uid="{00000000-0005-0000-0000-00009C090000}"/>
    <cellStyle name="Hyperlink 3" xfId="2458" xr:uid="{00000000-0005-0000-0000-00009D090000}"/>
    <cellStyle name="Hyperlink 3 2" xfId="2459" xr:uid="{00000000-0005-0000-0000-00009E090000}"/>
    <cellStyle name="Input 2" xfId="2460" xr:uid="{00000000-0005-0000-0000-00009F090000}"/>
    <cellStyle name="Input 3" xfId="2461" xr:uid="{00000000-0005-0000-0000-0000A0090000}"/>
    <cellStyle name="Linked Cell 2" xfId="2462" xr:uid="{00000000-0005-0000-0000-0000A1090000}"/>
    <cellStyle name="Linked Cell 3" xfId="2463" xr:uid="{00000000-0005-0000-0000-0000A2090000}"/>
    <cellStyle name="Neutral 2" xfId="2464" xr:uid="{00000000-0005-0000-0000-0000A3090000}"/>
    <cellStyle name="Neutral 3" xfId="2465" xr:uid="{00000000-0005-0000-0000-0000A4090000}"/>
    <cellStyle name="Normal" xfId="0" builtinId="0"/>
    <cellStyle name="Normal 10" xfId="2466" xr:uid="{00000000-0005-0000-0000-0000A6090000}"/>
    <cellStyle name="Normal 10 2" xfId="2467" xr:uid="{00000000-0005-0000-0000-0000A7090000}"/>
    <cellStyle name="Normal 11" xfId="2468" xr:uid="{00000000-0005-0000-0000-0000A8090000}"/>
    <cellStyle name="Normal 11 2" xfId="2469" xr:uid="{00000000-0005-0000-0000-0000A9090000}"/>
    <cellStyle name="Normal 12" xfId="2470" xr:uid="{00000000-0005-0000-0000-0000AA090000}"/>
    <cellStyle name="Normal 12 2" xfId="2471" xr:uid="{00000000-0005-0000-0000-0000AB090000}"/>
    <cellStyle name="Normal 13" xfId="2472" xr:uid="{00000000-0005-0000-0000-0000AC090000}"/>
    <cellStyle name="Normal 13 2" xfId="2473" xr:uid="{00000000-0005-0000-0000-0000AD090000}"/>
    <cellStyle name="Normal 13 2 2" xfId="2474" xr:uid="{00000000-0005-0000-0000-0000AE090000}"/>
    <cellStyle name="Normal 13 2 2 2" xfId="2475" xr:uid="{00000000-0005-0000-0000-0000AF090000}"/>
    <cellStyle name="Normal 13 2 2 2 2" xfId="2476" xr:uid="{00000000-0005-0000-0000-0000B0090000}"/>
    <cellStyle name="Normal 13 2 2 2 3" xfId="2981" xr:uid="{00000000-0005-0000-0000-0000B1090000}"/>
    <cellStyle name="Normal 13 2 2 3" xfId="2477" xr:uid="{00000000-0005-0000-0000-0000B2090000}"/>
    <cellStyle name="Normal 13 2 2 4" xfId="2478" xr:uid="{00000000-0005-0000-0000-0000B3090000}"/>
    <cellStyle name="Normal 13 2 3" xfId="2479" xr:uid="{00000000-0005-0000-0000-0000B4090000}"/>
    <cellStyle name="Normal 13 2 3 2" xfId="2480" xr:uid="{00000000-0005-0000-0000-0000B5090000}"/>
    <cellStyle name="Normal 13 2 4" xfId="2481" xr:uid="{00000000-0005-0000-0000-0000B6090000}"/>
    <cellStyle name="Normal 13 2 5" xfId="2482" xr:uid="{00000000-0005-0000-0000-0000B7090000}"/>
    <cellStyle name="Normal 13 3" xfId="2483" xr:uid="{00000000-0005-0000-0000-0000B8090000}"/>
    <cellStyle name="Normal 13 3 2" xfId="2484" xr:uid="{00000000-0005-0000-0000-0000B9090000}"/>
    <cellStyle name="Normal 13 3 2 2" xfId="2485" xr:uid="{00000000-0005-0000-0000-0000BA090000}"/>
    <cellStyle name="Normal 13 3 3" xfId="2486" xr:uid="{00000000-0005-0000-0000-0000BB090000}"/>
    <cellStyle name="Normal 13 3 4" xfId="2487" xr:uid="{00000000-0005-0000-0000-0000BC090000}"/>
    <cellStyle name="Normal 13 4" xfId="2488" xr:uid="{00000000-0005-0000-0000-0000BD090000}"/>
    <cellStyle name="Normal 13 4 2" xfId="2489" xr:uid="{00000000-0005-0000-0000-0000BE090000}"/>
    <cellStyle name="Normal 13 5" xfId="2490" xr:uid="{00000000-0005-0000-0000-0000BF090000}"/>
    <cellStyle name="Normal 13 6" xfId="2491" xr:uid="{00000000-0005-0000-0000-0000C0090000}"/>
    <cellStyle name="Normal 14" xfId="2492" xr:uid="{00000000-0005-0000-0000-0000C1090000}"/>
    <cellStyle name="Normal 14 2" xfId="2493" xr:uid="{00000000-0005-0000-0000-0000C2090000}"/>
    <cellStyle name="Normal 15" xfId="2494" xr:uid="{00000000-0005-0000-0000-0000C3090000}"/>
    <cellStyle name="Normal 15 2" xfId="2495" xr:uid="{00000000-0005-0000-0000-0000C4090000}"/>
    <cellStyle name="Normal 15 3" xfId="2496" xr:uid="{00000000-0005-0000-0000-0000C5090000}"/>
    <cellStyle name="Normal 16" xfId="2497" xr:uid="{00000000-0005-0000-0000-0000C6090000}"/>
    <cellStyle name="Normal 16 2" xfId="2498" xr:uid="{00000000-0005-0000-0000-0000C7090000}"/>
    <cellStyle name="Normal 16 2 2" xfId="2499" xr:uid="{00000000-0005-0000-0000-0000C8090000}"/>
    <cellStyle name="Normal 16 3" xfId="2500" xr:uid="{00000000-0005-0000-0000-0000C9090000}"/>
    <cellStyle name="Normal 16 4" xfId="2501" xr:uid="{00000000-0005-0000-0000-0000CA090000}"/>
    <cellStyle name="Normal 17" xfId="2502" xr:uid="{00000000-0005-0000-0000-0000CB090000}"/>
    <cellStyle name="Normal 18" xfId="2503" xr:uid="{00000000-0005-0000-0000-0000CC090000}"/>
    <cellStyle name="Normal 18 2" xfId="2504" xr:uid="{00000000-0005-0000-0000-0000CD090000}"/>
    <cellStyle name="Normal 19" xfId="2505" xr:uid="{00000000-0005-0000-0000-0000CE090000}"/>
    <cellStyle name="Normal 2" xfId="2506" xr:uid="{00000000-0005-0000-0000-0000CF090000}"/>
    <cellStyle name="Normal 2 2" xfId="2507" xr:uid="{00000000-0005-0000-0000-0000D0090000}"/>
    <cellStyle name="Normal 2 3" xfId="2508" xr:uid="{00000000-0005-0000-0000-0000D1090000}"/>
    <cellStyle name="Normal 2 4" xfId="2509" xr:uid="{00000000-0005-0000-0000-0000D2090000}"/>
    <cellStyle name="Normal 3" xfId="2510" xr:uid="{00000000-0005-0000-0000-0000D3090000}"/>
    <cellStyle name="Normal 3 10" xfId="2511" xr:uid="{00000000-0005-0000-0000-0000D4090000}"/>
    <cellStyle name="Normal 3 10 2" xfId="2512" xr:uid="{00000000-0005-0000-0000-0000D5090000}"/>
    <cellStyle name="Normal 3 10 2 2" xfId="2513" xr:uid="{00000000-0005-0000-0000-0000D6090000}"/>
    <cellStyle name="Normal 3 10 3" xfId="2514" xr:uid="{00000000-0005-0000-0000-0000D7090000}"/>
    <cellStyle name="Normal 3 10 4" xfId="2515" xr:uid="{00000000-0005-0000-0000-0000D8090000}"/>
    <cellStyle name="Normal 3 11" xfId="2516" xr:uid="{00000000-0005-0000-0000-0000D9090000}"/>
    <cellStyle name="Normal 3 11 2" xfId="2517" xr:uid="{00000000-0005-0000-0000-0000DA090000}"/>
    <cellStyle name="Normal 3 12" xfId="2518" xr:uid="{00000000-0005-0000-0000-0000DB090000}"/>
    <cellStyle name="Normal 3 12 2" xfId="2519" xr:uid="{00000000-0005-0000-0000-0000DC090000}"/>
    <cellStyle name="Normal 3 13" xfId="2520" xr:uid="{00000000-0005-0000-0000-0000DD090000}"/>
    <cellStyle name="Normal 3 14" xfId="2521" xr:uid="{00000000-0005-0000-0000-0000DE090000}"/>
    <cellStyle name="Normal 3 2" xfId="2522" xr:uid="{00000000-0005-0000-0000-0000DF090000}"/>
    <cellStyle name="Normal 3 2 2" xfId="2523" xr:uid="{00000000-0005-0000-0000-0000E0090000}"/>
    <cellStyle name="Normal 3 2 2 2" xfId="2524" xr:uid="{00000000-0005-0000-0000-0000E1090000}"/>
    <cellStyle name="Normal 3 2 2 2 2" xfId="2525" xr:uid="{00000000-0005-0000-0000-0000E2090000}"/>
    <cellStyle name="Normal 3 2 2 2 2 2" xfId="2526" xr:uid="{00000000-0005-0000-0000-0000E3090000}"/>
    <cellStyle name="Normal 3 2 2 2 3" xfId="2527" xr:uid="{00000000-0005-0000-0000-0000E4090000}"/>
    <cellStyle name="Normal 3 2 2 2 4" xfId="2528" xr:uid="{00000000-0005-0000-0000-0000E5090000}"/>
    <cellStyle name="Normal 3 2 2 3" xfId="2529" xr:uid="{00000000-0005-0000-0000-0000E6090000}"/>
    <cellStyle name="Normal 3 2 2 3 2" xfId="2530" xr:uid="{00000000-0005-0000-0000-0000E7090000}"/>
    <cellStyle name="Normal 3 2 2 4" xfId="2531" xr:uid="{00000000-0005-0000-0000-0000E8090000}"/>
    <cellStyle name="Normal 3 2 2 5" xfId="2532" xr:uid="{00000000-0005-0000-0000-0000E9090000}"/>
    <cellStyle name="Normal 3 2 3" xfId="2533" xr:uid="{00000000-0005-0000-0000-0000EA090000}"/>
    <cellStyle name="Normal 3 2 3 2" xfId="2534" xr:uid="{00000000-0005-0000-0000-0000EB090000}"/>
    <cellStyle name="Normal 3 2 3 2 2" xfId="2535" xr:uid="{00000000-0005-0000-0000-0000EC090000}"/>
    <cellStyle name="Normal 3 2 3 3" xfId="2536" xr:uid="{00000000-0005-0000-0000-0000ED090000}"/>
    <cellStyle name="Normal 3 2 3 4" xfId="2537" xr:uid="{00000000-0005-0000-0000-0000EE090000}"/>
    <cellStyle name="Normal 3 2 4" xfId="2538" xr:uid="{00000000-0005-0000-0000-0000EF090000}"/>
    <cellStyle name="Normal 3 2 4 2" xfId="2539" xr:uid="{00000000-0005-0000-0000-0000F0090000}"/>
    <cellStyle name="Normal 3 2 5" xfId="2540" xr:uid="{00000000-0005-0000-0000-0000F1090000}"/>
    <cellStyle name="Normal 3 2 5 2" xfId="2541" xr:uid="{00000000-0005-0000-0000-0000F2090000}"/>
    <cellStyle name="Normal 3 2 6" xfId="2542" xr:uid="{00000000-0005-0000-0000-0000F3090000}"/>
    <cellStyle name="Normal 3 2 7" xfId="2543" xr:uid="{00000000-0005-0000-0000-0000F4090000}"/>
    <cellStyle name="Normal 3 3" xfId="2544" xr:uid="{00000000-0005-0000-0000-0000F5090000}"/>
    <cellStyle name="Normal 3 3 2" xfId="2545" xr:uid="{00000000-0005-0000-0000-0000F6090000}"/>
    <cellStyle name="Normal 3 3 2 2" xfId="2546" xr:uid="{00000000-0005-0000-0000-0000F7090000}"/>
    <cellStyle name="Normal 3 3 2 2 2" xfId="2547" xr:uid="{00000000-0005-0000-0000-0000F8090000}"/>
    <cellStyle name="Normal 3 3 2 2 2 2" xfId="2548" xr:uid="{00000000-0005-0000-0000-0000F9090000}"/>
    <cellStyle name="Normal 3 3 2 2 3" xfId="2549" xr:uid="{00000000-0005-0000-0000-0000FA090000}"/>
    <cellStyle name="Normal 3 3 2 2 4" xfId="2550" xr:uid="{00000000-0005-0000-0000-0000FB090000}"/>
    <cellStyle name="Normal 3 3 2 3" xfId="2551" xr:uid="{00000000-0005-0000-0000-0000FC090000}"/>
    <cellStyle name="Normal 3 3 2 3 2" xfId="2552" xr:uid="{00000000-0005-0000-0000-0000FD090000}"/>
    <cellStyle name="Normal 3 3 2 4" xfId="2553" xr:uid="{00000000-0005-0000-0000-0000FE090000}"/>
    <cellStyle name="Normal 3 3 2 5" xfId="2554" xr:uid="{00000000-0005-0000-0000-0000FF090000}"/>
    <cellStyle name="Normal 3 3 3" xfId="2555" xr:uid="{00000000-0005-0000-0000-0000000A0000}"/>
    <cellStyle name="Normal 3 3 3 2" xfId="2556" xr:uid="{00000000-0005-0000-0000-0000010A0000}"/>
    <cellStyle name="Normal 3 3 3 2 2" xfId="2557" xr:uid="{00000000-0005-0000-0000-0000020A0000}"/>
    <cellStyle name="Normal 3 3 3 3" xfId="2558" xr:uid="{00000000-0005-0000-0000-0000030A0000}"/>
    <cellStyle name="Normal 3 3 3 4" xfId="2559" xr:uid="{00000000-0005-0000-0000-0000040A0000}"/>
    <cellStyle name="Normal 3 3 4" xfId="2560" xr:uid="{00000000-0005-0000-0000-0000050A0000}"/>
    <cellStyle name="Normal 3 3 4 2" xfId="2561" xr:uid="{00000000-0005-0000-0000-0000060A0000}"/>
    <cellStyle name="Normal 3 3 5" xfId="2562" xr:uid="{00000000-0005-0000-0000-0000070A0000}"/>
    <cellStyle name="Normal 3 3 5 2" xfId="2563" xr:uid="{00000000-0005-0000-0000-0000080A0000}"/>
    <cellStyle name="Normal 3 3 6" xfId="2564" xr:uid="{00000000-0005-0000-0000-0000090A0000}"/>
    <cellStyle name="Normal 3 3 7" xfId="2565" xr:uid="{00000000-0005-0000-0000-00000A0A0000}"/>
    <cellStyle name="Normal 3 4" xfId="2566" xr:uid="{00000000-0005-0000-0000-00000B0A0000}"/>
    <cellStyle name="Normal 3 4 2" xfId="2567" xr:uid="{00000000-0005-0000-0000-00000C0A0000}"/>
    <cellStyle name="Normal 3 4 2 2" xfId="2568" xr:uid="{00000000-0005-0000-0000-00000D0A0000}"/>
    <cellStyle name="Normal 3 4 2 2 2" xfId="2569" xr:uid="{00000000-0005-0000-0000-00000E0A0000}"/>
    <cellStyle name="Normal 3 4 2 2 2 2" xfId="2570" xr:uid="{00000000-0005-0000-0000-00000F0A0000}"/>
    <cellStyle name="Normal 3 4 2 2 3" xfId="2571" xr:uid="{00000000-0005-0000-0000-0000100A0000}"/>
    <cellStyle name="Normal 3 4 2 2 4" xfId="2572" xr:uid="{00000000-0005-0000-0000-0000110A0000}"/>
    <cellStyle name="Normal 3 4 2 3" xfId="2573" xr:uid="{00000000-0005-0000-0000-0000120A0000}"/>
    <cellStyle name="Normal 3 4 2 3 2" xfId="2574" xr:uid="{00000000-0005-0000-0000-0000130A0000}"/>
    <cellStyle name="Normal 3 4 2 4" xfId="2575" xr:uid="{00000000-0005-0000-0000-0000140A0000}"/>
    <cellStyle name="Normal 3 4 2 5" xfId="2576" xr:uid="{00000000-0005-0000-0000-0000150A0000}"/>
    <cellStyle name="Normal 3 4 3" xfId="2577" xr:uid="{00000000-0005-0000-0000-0000160A0000}"/>
    <cellStyle name="Normal 3 4 3 2" xfId="2578" xr:uid="{00000000-0005-0000-0000-0000170A0000}"/>
    <cellStyle name="Normal 3 4 3 2 2" xfId="2579" xr:uid="{00000000-0005-0000-0000-0000180A0000}"/>
    <cellStyle name="Normal 3 4 3 3" xfId="2580" xr:uid="{00000000-0005-0000-0000-0000190A0000}"/>
    <cellStyle name="Normal 3 4 3 4" xfId="2581" xr:uid="{00000000-0005-0000-0000-00001A0A0000}"/>
    <cellStyle name="Normal 3 4 4" xfId="2582" xr:uid="{00000000-0005-0000-0000-00001B0A0000}"/>
    <cellStyle name="Normal 3 4 4 2" xfId="2583" xr:uid="{00000000-0005-0000-0000-00001C0A0000}"/>
    <cellStyle name="Normal 3 4 5" xfId="2584" xr:uid="{00000000-0005-0000-0000-00001D0A0000}"/>
    <cellStyle name="Normal 3 4 5 2" xfId="2585" xr:uid="{00000000-0005-0000-0000-00001E0A0000}"/>
    <cellStyle name="Normal 3 4 6" xfId="2586" xr:uid="{00000000-0005-0000-0000-00001F0A0000}"/>
    <cellStyle name="Normal 3 4 7" xfId="2587" xr:uid="{00000000-0005-0000-0000-0000200A0000}"/>
    <cellStyle name="Normal 3 5" xfId="2588" xr:uid="{00000000-0005-0000-0000-0000210A0000}"/>
    <cellStyle name="Normal 3 5 2" xfId="2589" xr:uid="{00000000-0005-0000-0000-0000220A0000}"/>
    <cellStyle name="Normal 3 5 2 2" xfId="2590" xr:uid="{00000000-0005-0000-0000-0000230A0000}"/>
    <cellStyle name="Normal 3 5 2 2 2" xfId="2591" xr:uid="{00000000-0005-0000-0000-0000240A0000}"/>
    <cellStyle name="Normal 3 5 2 2 2 2" xfId="2592" xr:uid="{00000000-0005-0000-0000-0000250A0000}"/>
    <cellStyle name="Normal 3 5 2 2 3" xfId="2593" xr:uid="{00000000-0005-0000-0000-0000260A0000}"/>
    <cellStyle name="Normal 3 5 2 2 4" xfId="2594" xr:uid="{00000000-0005-0000-0000-0000270A0000}"/>
    <cellStyle name="Normal 3 5 2 3" xfId="2595" xr:uid="{00000000-0005-0000-0000-0000280A0000}"/>
    <cellStyle name="Normal 3 5 2 3 2" xfId="2596" xr:uid="{00000000-0005-0000-0000-0000290A0000}"/>
    <cellStyle name="Normal 3 5 2 4" xfId="2597" xr:uid="{00000000-0005-0000-0000-00002A0A0000}"/>
    <cellStyle name="Normal 3 5 2 5" xfId="2598" xr:uid="{00000000-0005-0000-0000-00002B0A0000}"/>
    <cellStyle name="Normal 3 5 3" xfId="2599" xr:uid="{00000000-0005-0000-0000-00002C0A0000}"/>
    <cellStyle name="Normal 3 5 3 2" xfId="2600" xr:uid="{00000000-0005-0000-0000-00002D0A0000}"/>
    <cellStyle name="Normal 3 5 3 2 2" xfId="2601" xr:uid="{00000000-0005-0000-0000-00002E0A0000}"/>
    <cellStyle name="Normal 3 5 3 3" xfId="2602" xr:uid="{00000000-0005-0000-0000-00002F0A0000}"/>
    <cellStyle name="Normal 3 5 3 4" xfId="2603" xr:uid="{00000000-0005-0000-0000-0000300A0000}"/>
    <cellStyle name="Normal 3 5 4" xfId="2604" xr:uid="{00000000-0005-0000-0000-0000310A0000}"/>
    <cellStyle name="Normal 3 5 4 2" xfId="2605" xr:uid="{00000000-0005-0000-0000-0000320A0000}"/>
    <cellStyle name="Normal 3 5 5" xfId="2606" xr:uid="{00000000-0005-0000-0000-0000330A0000}"/>
    <cellStyle name="Normal 3 5 6" xfId="2607" xr:uid="{00000000-0005-0000-0000-0000340A0000}"/>
    <cellStyle name="Normal 3 6" xfId="2608" xr:uid="{00000000-0005-0000-0000-0000350A0000}"/>
    <cellStyle name="Normal 3 6 2" xfId="2609" xr:uid="{00000000-0005-0000-0000-0000360A0000}"/>
    <cellStyle name="Normal 3 6 2 2" xfId="2610" xr:uid="{00000000-0005-0000-0000-0000370A0000}"/>
    <cellStyle name="Normal 3 6 2 2 2" xfId="2611" xr:uid="{00000000-0005-0000-0000-0000380A0000}"/>
    <cellStyle name="Normal 3 6 2 2 2 2" xfId="2612" xr:uid="{00000000-0005-0000-0000-0000390A0000}"/>
    <cellStyle name="Normal 3 6 2 2 3" xfId="2613" xr:uid="{00000000-0005-0000-0000-00003A0A0000}"/>
    <cellStyle name="Normal 3 6 2 2 4" xfId="2614" xr:uid="{00000000-0005-0000-0000-00003B0A0000}"/>
    <cellStyle name="Normal 3 6 2 3" xfId="2615" xr:uid="{00000000-0005-0000-0000-00003C0A0000}"/>
    <cellStyle name="Normal 3 6 2 3 2" xfId="2616" xr:uid="{00000000-0005-0000-0000-00003D0A0000}"/>
    <cellStyle name="Normal 3 6 2 4" xfId="2617" xr:uid="{00000000-0005-0000-0000-00003E0A0000}"/>
    <cellStyle name="Normal 3 6 2 5" xfId="2618" xr:uid="{00000000-0005-0000-0000-00003F0A0000}"/>
    <cellStyle name="Normal 3 6 3" xfId="2619" xr:uid="{00000000-0005-0000-0000-0000400A0000}"/>
    <cellStyle name="Normal 3 6 3 2" xfId="2620" xr:uid="{00000000-0005-0000-0000-0000410A0000}"/>
    <cellStyle name="Normal 3 6 3 2 2" xfId="2621" xr:uid="{00000000-0005-0000-0000-0000420A0000}"/>
    <cellStyle name="Normal 3 6 3 3" xfId="2622" xr:uid="{00000000-0005-0000-0000-0000430A0000}"/>
    <cellStyle name="Normal 3 6 3 4" xfId="2623" xr:uid="{00000000-0005-0000-0000-0000440A0000}"/>
    <cellStyle name="Normal 3 6 4" xfId="2624" xr:uid="{00000000-0005-0000-0000-0000450A0000}"/>
    <cellStyle name="Normal 3 6 4 2" xfId="2625" xr:uid="{00000000-0005-0000-0000-0000460A0000}"/>
    <cellStyle name="Normal 3 6 5" xfId="2626" xr:uid="{00000000-0005-0000-0000-0000470A0000}"/>
    <cellStyle name="Normal 3 6 6" xfId="2627" xr:uid="{00000000-0005-0000-0000-0000480A0000}"/>
    <cellStyle name="Normal 3 7" xfId="2628" xr:uid="{00000000-0005-0000-0000-0000490A0000}"/>
    <cellStyle name="Normal 3 7 2" xfId="2629" xr:uid="{00000000-0005-0000-0000-00004A0A0000}"/>
    <cellStyle name="Normal 3 7 2 2" xfId="2630" xr:uid="{00000000-0005-0000-0000-00004B0A0000}"/>
    <cellStyle name="Normal 3 7 2 2 2" xfId="2631" xr:uid="{00000000-0005-0000-0000-00004C0A0000}"/>
    <cellStyle name="Normal 3 7 2 2 2 2" xfId="2632" xr:uid="{00000000-0005-0000-0000-00004D0A0000}"/>
    <cellStyle name="Normal 3 7 2 2 3" xfId="2633" xr:uid="{00000000-0005-0000-0000-00004E0A0000}"/>
    <cellStyle name="Normal 3 7 2 2 4" xfId="2634" xr:uid="{00000000-0005-0000-0000-00004F0A0000}"/>
    <cellStyle name="Normal 3 7 2 3" xfId="2635" xr:uid="{00000000-0005-0000-0000-0000500A0000}"/>
    <cellStyle name="Normal 3 7 2 3 2" xfId="2636" xr:uid="{00000000-0005-0000-0000-0000510A0000}"/>
    <cellStyle name="Normal 3 7 2 4" xfId="2637" xr:uid="{00000000-0005-0000-0000-0000520A0000}"/>
    <cellStyle name="Normal 3 7 2 5" xfId="2638" xr:uid="{00000000-0005-0000-0000-0000530A0000}"/>
    <cellStyle name="Normal 3 7 3" xfId="2639" xr:uid="{00000000-0005-0000-0000-0000540A0000}"/>
    <cellStyle name="Normal 3 7 3 2" xfId="2640" xr:uid="{00000000-0005-0000-0000-0000550A0000}"/>
    <cellStyle name="Normal 3 7 3 2 2" xfId="2641" xr:uid="{00000000-0005-0000-0000-0000560A0000}"/>
    <cellStyle name="Normal 3 7 3 3" xfId="2642" xr:uid="{00000000-0005-0000-0000-0000570A0000}"/>
    <cellStyle name="Normal 3 7 3 4" xfId="2643" xr:uid="{00000000-0005-0000-0000-0000580A0000}"/>
    <cellStyle name="Normal 3 7 4" xfId="2644" xr:uid="{00000000-0005-0000-0000-0000590A0000}"/>
    <cellStyle name="Normal 3 7 4 2" xfId="2645" xr:uid="{00000000-0005-0000-0000-00005A0A0000}"/>
    <cellStyle name="Normal 3 7 5" xfId="2646" xr:uid="{00000000-0005-0000-0000-00005B0A0000}"/>
    <cellStyle name="Normal 3 7 6" xfId="2647" xr:uid="{00000000-0005-0000-0000-00005C0A0000}"/>
    <cellStyle name="Normal 3 8" xfId="2648" xr:uid="{00000000-0005-0000-0000-00005D0A0000}"/>
    <cellStyle name="Normal 3 8 2" xfId="2649" xr:uid="{00000000-0005-0000-0000-00005E0A0000}"/>
    <cellStyle name="Normal 3 8 2 2" xfId="2650" xr:uid="{00000000-0005-0000-0000-00005F0A0000}"/>
    <cellStyle name="Normal 3 8 2 2 2" xfId="2651" xr:uid="{00000000-0005-0000-0000-0000600A0000}"/>
    <cellStyle name="Normal 3 8 2 3" xfId="2652" xr:uid="{00000000-0005-0000-0000-0000610A0000}"/>
    <cellStyle name="Normal 3 8 2 4" xfId="2653" xr:uid="{00000000-0005-0000-0000-0000620A0000}"/>
    <cellStyle name="Normal 3 8 3" xfId="2654" xr:uid="{00000000-0005-0000-0000-0000630A0000}"/>
    <cellStyle name="Normal 3 8 3 2" xfId="2655" xr:uid="{00000000-0005-0000-0000-0000640A0000}"/>
    <cellStyle name="Normal 3 8 4" xfId="2656" xr:uid="{00000000-0005-0000-0000-0000650A0000}"/>
    <cellStyle name="Normal 3 8 5" xfId="2657" xr:uid="{00000000-0005-0000-0000-0000660A0000}"/>
    <cellStyle name="Normal 3 9" xfId="2658" xr:uid="{00000000-0005-0000-0000-0000670A0000}"/>
    <cellStyle name="Normal 3 9 2" xfId="2659" xr:uid="{00000000-0005-0000-0000-0000680A0000}"/>
    <cellStyle name="Normal 3 9 2 2" xfId="2660" xr:uid="{00000000-0005-0000-0000-0000690A0000}"/>
    <cellStyle name="Normal 3 9 2 2 2" xfId="2661" xr:uid="{00000000-0005-0000-0000-00006A0A0000}"/>
    <cellStyle name="Normal 3 9 2 3" xfId="2662" xr:uid="{00000000-0005-0000-0000-00006B0A0000}"/>
    <cellStyle name="Normal 3 9 2 4" xfId="2663" xr:uid="{00000000-0005-0000-0000-00006C0A0000}"/>
    <cellStyle name="Normal 3 9 3" xfId="2664" xr:uid="{00000000-0005-0000-0000-00006D0A0000}"/>
    <cellStyle name="Normal 3 9 3 2" xfId="2665" xr:uid="{00000000-0005-0000-0000-00006E0A0000}"/>
    <cellStyle name="Normal 3 9 4" xfId="2666" xr:uid="{00000000-0005-0000-0000-00006F0A0000}"/>
    <cellStyle name="Normal 3 9 5" xfId="2667" xr:uid="{00000000-0005-0000-0000-0000700A0000}"/>
    <cellStyle name="Normal 4" xfId="2668" xr:uid="{00000000-0005-0000-0000-0000710A0000}"/>
    <cellStyle name="Normal 4 2" xfId="2669" xr:uid="{00000000-0005-0000-0000-0000720A0000}"/>
    <cellStyle name="Normal 5" xfId="2670" xr:uid="{00000000-0005-0000-0000-0000730A0000}"/>
    <cellStyle name="Normal 5 2" xfId="2671" xr:uid="{00000000-0005-0000-0000-0000740A0000}"/>
    <cellStyle name="Normal 5 3" xfId="2672" xr:uid="{00000000-0005-0000-0000-0000750A0000}"/>
    <cellStyle name="Normal 5 4" xfId="2673" xr:uid="{00000000-0005-0000-0000-0000760A0000}"/>
    <cellStyle name="Normal 6" xfId="2674" xr:uid="{00000000-0005-0000-0000-0000770A0000}"/>
    <cellStyle name="Normal 6 10" xfId="2675" xr:uid="{00000000-0005-0000-0000-0000780A0000}"/>
    <cellStyle name="Normal 6 10 2" xfId="2676" xr:uid="{00000000-0005-0000-0000-0000790A0000}"/>
    <cellStyle name="Normal 6 11" xfId="2677" xr:uid="{00000000-0005-0000-0000-00007A0A0000}"/>
    <cellStyle name="Normal 6 2" xfId="2678" xr:uid="{00000000-0005-0000-0000-00007B0A0000}"/>
    <cellStyle name="Normal 6 2 2" xfId="2679" xr:uid="{00000000-0005-0000-0000-00007C0A0000}"/>
    <cellStyle name="Normal 6 2 2 2" xfId="2680" xr:uid="{00000000-0005-0000-0000-00007D0A0000}"/>
    <cellStyle name="Normal 6 2 2 2 2" xfId="2681" xr:uid="{00000000-0005-0000-0000-00007E0A0000}"/>
    <cellStyle name="Normal 6 2 2 2 2 2" xfId="2682" xr:uid="{00000000-0005-0000-0000-00007F0A0000}"/>
    <cellStyle name="Normal 6 2 2 2 2 2 2" xfId="2683" xr:uid="{00000000-0005-0000-0000-0000800A0000}"/>
    <cellStyle name="Normal 6 2 2 2 2 3" xfId="2684" xr:uid="{00000000-0005-0000-0000-0000810A0000}"/>
    <cellStyle name="Normal 6 2 2 2 2 4" xfId="2685" xr:uid="{00000000-0005-0000-0000-0000820A0000}"/>
    <cellStyle name="Normal 6 2 2 2 3" xfId="2686" xr:uid="{00000000-0005-0000-0000-0000830A0000}"/>
    <cellStyle name="Normal 6 2 2 2 3 2" xfId="2687" xr:uid="{00000000-0005-0000-0000-0000840A0000}"/>
    <cellStyle name="Normal 6 2 2 2 4" xfId="2688" xr:uid="{00000000-0005-0000-0000-0000850A0000}"/>
    <cellStyle name="Normal 6 2 2 2 5" xfId="2689" xr:uid="{00000000-0005-0000-0000-0000860A0000}"/>
    <cellStyle name="Normal 6 2 2 3" xfId="2690" xr:uid="{00000000-0005-0000-0000-0000870A0000}"/>
    <cellStyle name="Normal 6 2 2 3 2" xfId="2691" xr:uid="{00000000-0005-0000-0000-0000880A0000}"/>
    <cellStyle name="Normal 6 2 2 3 2 2" xfId="2692" xr:uid="{00000000-0005-0000-0000-0000890A0000}"/>
    <cellStyle name="Normal 6 2 2 3 3" xfId="2693" xr:uid="{00000000-0005-0000-0000-00008A0A0000}"/>
    <cellStyle name="Normal 6 2 2 3 4" xfId="2694" xr:uid="{00000000-0005-0000-0000-00008B0A0000}"/>
    <cellStyle name="Normal 6 2 2 4" xfId="2695" xr:uid="{00000000-0005-0000-0000-00008C0A0000}"/>
    <cellStyle name="Normal 6 2 2 4 2" xfId="2696" xr:uid="{00000000-0005-0000-0000-00008D0A0000}"/>
    <cellStyle name="Normal 6 2 2 5" xfId="2697" xr:uid="{00000000-0005-0000-0000-00008E0A0000}"/>
    <cellStyle name="Normal 6 2 2 5 2" xfId="2698" xr:uid="{00000000-0005-0000-0000-00008F0A0000}"/>
    <cellStyle name="Normal 6 2 2 6" xfId="2699" xr:uid="{00000000-0005-0000-0000-0000900A0000}"/>
    <cellStyle name="Normal 6 2 2 7" xfId="2700" xr:uid="{00000000-0005-0000-0000-0000910A0000}"/>
    <cellStyle name="Normal 6 2 3" xfId="2701" xr:uid="{00000000-0005-0000-0000-0000920A0000}"/>
    <cellStyle name="Normal 6 2 3 2" xfId="2702" xr:uid="{00000000-0005-0000-0000-0000930A0000}"/>
    <cellStyle name="Normal 6 2 3 2 2" xfId="2703" xr:uid="{00000000-0005-0000-0000-0000940A0000}"/>
    <cellStyle name="Normal 6 2 3 2 2 2" xfId="2704" xr:uid="{00000000-0005-0000-0000-0000950A0000}"/>
    <cellStyle name="Normal 6 2 3 2 3" xfId="2705" xr:uid="{00000000-0005-0000-0000-0000960A0000}"/>
    <cellStyle name="Normal 6 2 3 2 4" xfId="2706" xr:uid="{00000000-0005-0000-0000-0000970A0000}"/>
    <cellStyle name="Normal 6 2 3 3" xfId="2707" xr:uid="{00000000-0005-0000-0000-0000980A0000}"/>
    <cellStyle name="Normal 6 2 3 3 2" xfId="2708" xr:uid="{00000000-0005-0000-0000-0000990A0000}"/>
    <cellStyle name="Normal 6 2 3 4" xfId="2709" xr:uid="{00000000-0005-0000-0000-00009A0A0000}"/>
    <cellStyle name="Normal 6 2 3 5" xfId="2710" xr:uid="{00000000-0005-0000-0000-00009B0A0000}"/>
    <cellStyle name="Normal 6 2 4" xfId="2711" xr:uid="{00000000-0005-0000-0000-00009C0A0000}"/>
    <cellStyle name="Normal 6 2 4 2" xfId="2712" xr:uid="{00000000-0005-0000-0000-00009D0A0000}"/>
    <cellStyle name="Normal 6 2 4 2 2" xfId="2713" xr:uid="{00000000-0005-0000-0000-00009E0A0000}"/>
    <cellStyle name="Normal 6 2 4 3" xfId="2714" xr:uid="{00000000-0005-0000-0000-00009F0A0000}"/>
    <cellStyle name="Normal 6 2 4 4" xfId="2715" xr:uid="{00000000-0005-0000-0000-0000A00A0000}"/>
    <cellStyle name="Normal 6 2 5" xfId="2716" xr:uid="{00000000-0005-0000-0000-0000A10A0000}"/>
    <cellStyle name="Normal 6 2 5 2" xfId="2717" xr:uid="{00000000-0005-0000-0000-0000A20A0000}"/>
    <cellStyle name="Normal 6 2 6" xfId="2718" xr:uid="{00000000-0005-0000-0000-0000A30A0000}"/>
    <cellStyle name="Normal 6 2 6 2" xfId="2719" xr:uid="{00000000-0005-0000-0000-0000A40A0000}"/>
    <cellStyle name="Normal 6 2 7" xfId="2720" xr:uid="{00000000-0005-0000-0000-0000A50A0000}"/>
    <cellStyle name="Normal 6 2 8" xfId="2721" xr:uid="{00000000-0005-0000-0000-0000A60A0000}"/>
    <cellStyle name="Normal 6 3" xfId="2722" xr:uid="{00000000-0005-0000-0000-0000A70A0000}"/>
    <cellStyle name="Normal 6 3 2" xfId="2723" xr:uid="{00000000-0005-0000-0000-0000A80A0000}"/>
    <cellStyle name="Normal 6 3 2 2" xfId="2724" xr:uid="{00000000-0005-0000-0000-0000A90A0000}"/>
    <cellStyle name="Normal 6 3 2 2 2" xfId="2725" xr:uid="{00000000-0005-0000-0000-0000AA0A0000}"/>
    <cellStyle name="Normal 6 3 2 2 2 2" xfId="2726" xr:uid="{00000000-0005-0000-0000-0000AB0A0000}"/>
    <cellStyle name="Normal 6 3 2 2 3" xfId="2727" xr:uid="{00000000-0005-0000-0000-0000AC0A0000}"/>
    <cellStyle name="Normal 6 3 2 2 4" xfId="2728" xr:uid="{00000000-0005-0000-0000-0000AD0A0000}"/>
    <cellStyle name="Normal 6 3 2 3" xfId="2729" xr:uid="{00000000-0005-0000-0000-0000AE0A0000}"/>
    <cellStyle name="Normal 6 3 2 3 2" xfId="2730" xr:uid="{00000000-0005-0000-0000-0000AF0A0000}"/>
    <cellStyle name="Normal 6 3 2 4" xfId="2731" xr:uid="{00000000-0005-0000-0000-0000B00A0000}"/>
    <cellStyle name="Normal 6 3 2 5" xfId="2732" xr:uid="{00000000-0005-0000-0000-0000B10A0000}"/>
    <cellStyle name="Normal 6 3 3" xfId="2733" xr:uid="{00000000-0005-0000-0000-0000B20A0000}"/>
    <cellStyle name="Normal 6 3 3 2" xfId="2734" xr:uid="{00000000-0005-0000-0000-0000B30A0000}"/>
    <cellStyle name="Normal 6 3 3 2 2" xfId="2735" xr:uid="{00000000-0005-0000-0000-0000B40A0000}"/>
    <cellStyle name="Normal 6 3 3 3" xfId="2736" xr:uid="{00000000-0005-0000-0000-0000B50A0000}"/>
    <cellStyle name="Normal 6 3 3 4" xfId="2737" xr:uid="{00000000-0005-0000-0000-0000B60A0000}"/>
    <cellStyle name="Normal 6 3 4" xfId="2738" xr:uid="{00000000-0005-0000-0000-0000B70A0000}"/>
    <cellStyle name="Normal 6 3 4 2" xfId="2739" xr:uid="{00000000-0005-0000-0000-0000B80A0000}"/>
    <cellStyle name="Normal 6 3 5" xfId="2740" xr:uid="{00000000-0005-0000-0000-0000B90A0000}"/>
    <cellStyle name="Normal 6 3 5 2" xfId="2741" xr:uid="{00000000-0005-0000-0000-0000BA0A0000}"/>
    <cellStyle name="Normal 6 3 6" xfId="2742" xr:uid="{00000000-0005-0000-0000-0000BB0A0000}"/>
    <cellStyle name="Normal 6 3 7" xfId="2743" xr:uid="{00000000-0005-0000-0000-0000BC0A0000}"/>
    <cellStyle name="Normal 6 4" xfId="2744" xr:uid="{00000000-0005-0000-0000-0000BD0A0000}"/>
    <cellStyle name="Normal 6 5" xfId="2745" xr:uid="{00000000-0005-0000-0000-0000BE0A0000}"/>
    <cellStyle name="Normal 6 6" xfId="2746" xr:uid="{00000000-0005-0000-0000-0000BF0A0000}"/>
    <cellStyle name="Normal 6 6 2" xfId="2747" xr:uid="{00000000-0005-0000-0000-0000C00A0000}"/>
    <cellStyle name="Normal 6 6 2 2" xfId="2748" xr:uid="{00000000-0005-0000-0000-0000C10A0000}"/>
    <cellStyle name="Normal 6 6 2 2 2" xfId="2749" xr:uid="{00000000-0005-0000-0000-0000C20A0000}"/>
    <cellStyle name="Normal 6 6 2 2 2 2" xfId="2750" xr:uid="{00000000-0005-0000-0000-0000C30A0000}"/>
    <cellStyle name="Normal 6 6 2 2 3" xfId="2751" xr:uid="{00000000-0005-0000-0000-0000C40A0000}"/>
    <cellStyle name="Normal 6 6 2 2 4" xfId="2752" xr:uid="{00000000-0005-0000-0000-0000C50A0000}"/>
    <cellStyle name="Normal 6 6 2 3" xfId="2753" xr:uid="{00000000-0005-0000-0000-0000C60A0000}"/>
    <cellStyle name="Normal 6 6 2 3 2" xfId="2754" xr:uid="{00000000-0005-0000-0000-0000C70A0000}"/>
    <cellStyle name="Normal 6 6 2 4" xfId="2755" xr:uid="{00000000-0005-0000-0000-0000C80A0000}"/>
    <cellStyle name="Normal 6 6 2 5" xfId="2756" xr:uid="{00000000-0005-0000-0000-0000C90A0000}"/>
    <cellStyle name="Normal 6 6 3" xfId="2757" xr:uid="{00000000-0005-0000-0000-0000CA0A0000}"/>
    <cellStyle name="Normal 6 6 3 2" xfId="2758" xr:uid="{00000000-0005-0000-0000-0000CB0A0000}"/>
    <cellStyle name="Normal 6 6 3 2 2" xfId="2759" xr:uid="{00000000-0005-0000-0000-0000CC0A0000}"/>
    <cellStyle name="Normal 6 6 3 3" xfId="2760" xr:uid="{00000000-0005-0000-0000-0000CD0A0000}"/>
    <cellStyle name="Normal 6 6 3 4" xfId="2761" xr:uid="{00000000-0005-0000-0000-0000CE0A0000}"/>
    <cellStyle name="Normal 6 6 4" xfId="2762" xr:uid="{00000000-0005-0000-0000-0000CF0A0000}"/>
    <cellStyle name="Normal 6 6 4 2" xfId="2763" xr:uid="{00000000-0005-0000-0000-0000D00A0000}"/>
    <cellStyle name="Normal 6 6 5" xfId="2764" xr:uid="{00000000-0005-0000-0000-0000D10A0000}"/>
    <cellStyle name="Normal 6 6 6" xfId="2765" xr:uid="{00000000-0005-0000-0000-0000D20A0000}"/>
    <cellStyle name="Normal 6 7" xfId="2766" xr:uid="{00000000-0005-0000-0000-0000D30A0000}"/>
    <cellStyle name="Normal 6 7 2" xfId="2767" xr:uid="{00000000-0005-0000-0000-0000D40A0000}"/>
    <cellStyle name="Normal 6 7 2 2" xfId="2768" xr:uid="{00000000-0005-0000-0000-0000D50A0000}"/>
    <cellStyle name="Normal 6 7 2 2 2" xfId="2769" xr:uid="{00000000-0005-0000-0000-0000D60A0000}"/>
    <cellStyle name="Normal 6 7 2 2 2 2" xfId="2770" xr:uid="{00000000-0005-0000-0000-0000D70A0000}"/>
    <cellStyle name="Normal 6 7 2 2 3" xfId="2771" xr:uid="{00000000-0005-0000-0000-0000D80A0000}"/>
    <cellStyle name="Normal 6 7 2 2 4" xfId="2772" xr:uid="{00000000-0005-0000-0000-0000D90A0000}"/>
    <cellStyle name="Normal 6 7 2 3" xfId="2773" xr:uid="{00000000-0005-0000-0000-0000DA0A0000}"/>
    <cellStyle name="Normal 6 7 2 3 2" xfId="2774" xr:uid="{00000000-0005-0000-0000-0000DB0A0000}"/>
    <cellStyle name="Normal 6 7 2 4" xfId="2775" xr:uid="{00000000-0005-0000-0000-0000DC0A0000}"/>
    <cellStyle name="Normal 6 7 2 5" xfId="2776" xr:uid="{00000000-0005-0000-0000-0000DD0A0000}"/>
    <cellStyle name="Normal 6 7 3" xfId="2777" xr:uid="{00000000-0005-0000-0000-0000DE0A0000}"/>
    <cellStyle name="Normal 6 7 3 2" xfId="2778" xr:uid="{00000000-0005-0000-0000-0000DF0A0000}"/>
    <cellStyle name="Normal 6 7 3 2 2" xfId="2779" xr:uid="{00000000-0005-0000-0000-0000E00A0000}"/>
    <cellStyle name="Normal 6 7 3 3" xfId="2780" xr:uid="{00000000-0005-0000-0000-0000E10A0000}"/>
    <cellStyle name="Normal 6 7 3 4" xfId="2781" xr:uid="{00000000-0005-0000-0000-0000E20A0000}"/>
    <cellStyle name="Normal 6 7 4" xfId="2782" xr:uid="{00000000-0005-0000-0000-0000E30A0000}"/>
    <cellStyle name="Normal 6 7 4 2" xfId="2783" xr:uid="{00000000-0005-0000-0000-0000E40A0000}"/>
    <cellStyle name="Normal 6 7 5" xfId="2784" xr:uid="{00000000-0005-0000-0000-0000E50A0000}"/>
    <cellStyle name="Normal 6 7 6" xfId="2785" xr:uid="{00000000-0005-0000-0000-0000E60A0000}"/>
    <cellStyle name="Normal 6 8" xfId="2786" xr:uid="{00000000-0005-0000-0000-0000E70A0000}"/>
    <cellStyle name="Normal 6 8 2" xfId="2787" xr:uid="{00000000-0005-0000-0000-0000E80A0000}"/>
    <cellStyle name="Normal 6 8 2 2" xfId="2788" xr:uid="{00000000-0005-0000-0000-0000E90A0000}"/>
    <cellStyle name="Normal 6 8 2 2 2" xfId="2789" xr:uid="{00000000-0005-0000-0000-0000EA0A0000}"/>
    <cellStyle name="Normal 6 8 2 3" xfId="2790" xr:uid="{00000000-0005-0000-0000-0000EB0A0000}"/>
    <cellStyle name="Normal 6 8 2 4" xfId="2791" xr:uid="{00000000-0005-0000-0000-0000EC0A0000}"/>
    <cellStyle name="Normal 6 8 3" xfId="2792" xr:uid="{00000000-0005-0000-0000-0000ED0A0000}"/>
    <cellStyle name="Normal 6 8 3 2" xfId="2793" xr:uid="{00000000-0005-0000-0000-0000EE0A0000}"/>
    <cellStyle name="Normal 6 8 4" xfId="2794" xr:uid="{00000000-0005-0000-0000-0000EF0A0000}"/>
    <cellStyle name="Normal 6 8 5" xfId="2795" xr:uid="{00000000-0005-0000-0000-0000F00A0000}"/>
    <cellStyle name="Normal 6 9" xfId="2796" xr:uid="{00000000-0005-0000-0000-0000F10A0000}"/>
    <cellStyle name="Normal 6 9 2" xfId="2797" xr:uid="{00000000-0005-0000-0000-0000F20A0000}"/>
    <cellStyle name="Normal 6 9 2 2" xfId="2798" xr:uid="{00000000-0005-0000-0000-0000F30A0000}"/>
    <cellStyle name="Normal 6 9 3" xfId="2799" xr:uid="{00000000-0005-0000-0000-0000F40A0000}"/>
    <cellStyle name="Normal 6 9 4" xfId="2800" xr:uid="{00000000-0005-0000-0000-0000F50A0000}"/>
    <cellStyle name="Normal 7" xfId="2801" xr:uid="{00000000-0005-0000-0000-0000F60A0000}"/>
    <cellStyle name="Normal 7 2" xfId="2802" xr:uid="{00000000-0005-0000-0000-0000F70A0000}"/>
    <cellStyle name="Normal 8" xfId="2803" xr:uid="{00000000-0005-0000-0000-0000F80A0000}"/>
    <cellStyle name="Normal 9" xfId="2804" xr:uid="{00000000-0005-0000-0000-0000F90A0000}"/>
    <cellStyle name="Normal 9 2" xfId="2805" xr:uid="{00000000-0005-0000-0000-0000FA0A0000}"/>
    <cellStyle name="Normal 9 2 2" xfId="2806" xr:uid="{00000000-0005-0000-0000-0000FB0A0000}"/>
    <cellStyle name="Normal 9 2 2 2" xfId="2807" xr:uid="{00000000-0005-0000-0000-0000FC0A0000}"/>
    <cellStyle name="Normal 9 2 2 2 2" xfId="2808" xr:uid="{00000000-0005-0000-0000-0000FD0A0000}"/>
    <cellStyle name="Normal 9 2 2 3" xfId="2809" xr:uid="{00000000-0005-0000-0000-0000FE0A0000}"/>
    <cellStyle name="Normal 9 2 2 4" xfId="2810" xr:uid="{00000000-0005-0000-0000-0000FF0A0000}"/>
    <cellStyle name="Normal 9 2 3" xfId="2811" xr:uid="{00000000-0005-0000-0000-0000000B0000}"/>
    <cellStyle name="Normal 9 2 3 2" xfId="2812" xr:uid="{00000000-0005-0000-0000-0000010B0000}"/>
    <cellStyle name="Normal 9 2 4" xfId="2813" xr:uid="{00000000-0005-0000-0000-0000020B0000}"/>
    <cellStyle name="Normal 9 2 5" xfId="2814" xr:uid="{00000000-0005-0000-0000-0000030B0000}"/>
    <cellStyle name="Normal 9 3" xfId="2815" xr:uid="{00000000-0005-0000-0000-0000040B0000}"/>
    <cellStyle name="Normal 9 3 2" xfId="2816" xr:uid="{00000000-0005-0000-0000-0000050B0000}"/>
    <cellStyle name="Normal 9 3 2 2" xfId="2817" xr:uid="{00000000-0005-0000-0000-0000060B0000}"/>
    <cellStyle name="Normal 9 3 3" xfId="2818" xr:uid="{00000000-0005-0000-0000-0000070B0000}"/>
    <cellStyle name="Normal 9 3 4" xfId="2819" xr:uid="{00000000-0005-0000-0000-0000080B0000}"/>
    <cellStyle name="Normal 9 4" xfId="2820" xr:uid="{00000000-0005-0000-0000-0000090B0000}"/>
    <cellStyle name="Normal 9 4 2" xfId="2821" xr:uid="{00000000-0005-0000-0000-00000A0B0000}"/>
    <cellStyle name="Normal 9 5" xfId="2822" xr:uid="{00000000-0005-0000-0000-00000B0B0000}"/>
    <cellStyle name="Normal 9 5 2" xfId="2823" xr:uid="{00000000-0005-0000-0000-00000C0B0000}"/>
    <cellStyle name="Normal 9 6" xfId="2824" xr:uid="{00000000-0005-0000-0000-00000D0B0000}"/>
    <cellStyle name="Normal 9 7" xfId="2825" xr:uid="{00000000-0005-0000-0000-00000E0B0000}"/>
    <cellStyle name="Normal_2007-08 Figures in data report 2007-08" xfId="2982" xr:uid="{00000000-0005-0000-0000-00000F0B0000}"/>
    <cellStyle name="Note 2" xfId="2826" xr:uid="{00000000-0005-0000-0000-0000100B0000}"/>
    <cellStyle name="Note 2 2" xfId="2827" xr:uid="{00000000-0005-0000-0000-0000110B0000}"/>
    <cellStyle name="Note 2 2 2" xfId="2828" xr:uid="{00000000-0005-0000-0000-0000120B0000}"/>
    <cellStyle name="Note 2 3" xfId="2829" xr:uid="{00000000-0005-0000-0000-0000130B0000}"/>
    <cellStyle name="Note 3" xfId="2830" xr:uid="{00000000-0005-0000-0000-0000140B0000}"/>
    <cellStyle name="Output 2" xfId="2831" xr:uid="{00000000-0005-0000-0000-0000150B0000}"/>
    <cellStyle name="Output 3" xfId="2832" xr:uid="{00000000-0005-0000-0000-0000160B0000}"/>
    <cellStyle name="Percent" xfId="2984" builtinId="5"/>
    <cellStyle name="Percent 10" xfId="2833" xr:uid="{00000000-0005-0000-0000-0000180B0000}"/>
    <cellStyle name="Percent 10 2" xfId="2834" xr:uid="{00000000-0005-0000-0000-0000190B0000}"/>
    <cellStyle name="Percent 10 3" xfId="2980" xr:uid="{00000000-0005-0000-0000-00001A0B0000}"/>
    <cellStyle name="Percent 11" xfId="2835" xr:uid="{00000000-0005-0000-0000-00001B0B0000}"/>
    <cellStyle name="Percent 12" xfId="2978" xr:uid="{00000000-0005-0000-0000-00001C0B0000}"/>
    <cellStyle name="Percent 2" xfId="2836" xr:uid="{00000000-0005-0000-0000-00001D0B0000}"/>
    <cellStyle name="Percent 2 2" xfId="2837" xr:uid="{00000000-0005-0000-0000-00001E0B0000}"/>
    <cellStyle name="Percent 2 3" xfId="2838" xr:uid="{00000000-0005-0000-0000-00001F0B0000}"/>
    <cellStyle name="Percent 2 4" xfId="2839" xr:uid="{00000000-0005-0000-0000-0000200B0000}"/>
    <cellStyle name="Percent 3" xfId="2840" xr:uid="{00000000-0005-0000-0000-0000210B0000}"/>
    <cellStyle name="Percent 3 2" xfId="2841" xr:uid="{00000000-0005-0000-0000-0000220B0000}"/>
    <cellStyle name="Percent 4" xfId="2842" xr:uid="{00000000-0005-0000-0000-0000230B0000}"/>
    <cellStyle name="Percent 4 2" xfId="2843" xr:uid="{00000000-0005-0000-0000-0000240B0000}"/>
    <cellStyle name="Percent 4 2 2" xfId="2844" xr:uid="{00000000-0005-0000-0000-0000250B0000}"/>
    <cellStyle name="Percent 4 2 2 2" xfId="2845" xr:uid="{00000000-0005-0000-0000-0000260B0000}"/>
    <cellStyle name="Percent 4 2 2 2 2" xfId="2846" xr:uid="{00000000-0005-0000-0000-0000270B0000}"/>
    <cellStyle name="Percent 4 2 2 2 2 2" xfId="2847" xr:uid="{00000000-0005-0000-0000-0000280B0000}"/>
    <cellStyle name="Percent 4 2 2 2 3" xfId="2848" xr:uid="{00000000-0005-0000-0000-0000290B0000}"/>
    <cellStyle name="Percent 4 2 2 2 4" xfId="2849" xr:uid="{00000000-0005-0000-0000-00002A0B0000}"/>
    <cellStyle name="Percent 4 2 2 3" xfId="2850" xr:uid="{00000000-0005-0000-0000-00002B0B0000}"/>
    <cellStyle name="Percent 4 2 2 3 2" xfId="2851" xr:uid="{00000000-0005-0000-0000-00002C0B0000}"/>
    <cellStyle name="Percent 4 2 2 4" xfId="2852" xr:uid="{00000000-0005-0000-0000-00002D0B0000}"/>
    <cellStyle name="Percent 4 2 2 5" xfId="2853" xr:uid="{00000000-0005-0000-0000-00002E0B0000}"/>
    <cellStyle name="Percent 4 2 3" xfId="2854" xr:uid="{00000000-0005-0000-0000-00002F0B0000}"/>
    <cellStyle name="Percent 4 2 3 2" xfId="2855" xr:uid="{00000000-0005-0000-0000-0000300B0000}"/>
    <cellStyle name="Percent 4 2 3 2 2" xfId="2856" xr:uid="{00000000-0005-0000-0000-0000310B0000}"/>
    <cellStyle name="Percent 4 2 3 3" xfId="2857" xr:uid="{00000000-0005-0000-0000-0000320B0000}"/>
    <cellStyle name="Percent 4 2 3 4" xfId="2858" xr:uid="{00000000-0005-0000-0000-0000330B0000}"/>
    <cellStyle name="Percent 4 2 4" xfId="2859" xr:uid="{00000000-0005-0000-0000-0000340B0000}"/>
    <cellStyle name="Percent 4 2 4 2" xfId="2860" xr:uid="{00000000-0005-0000-0000-0000350B0000}"/>
    <cellStyle name="Percent 4 2 5" xfId="2861" xr:uid="{00000000-0005-0000-0000-0000360B0000}"/>
    <cellStyle name="Percent 4 2 5 2" xfId="2862" xr:uid="{00000000-0005-0000-0000-0000370B0000}"/>
    <cellStyle name="Percent 4 2 6" xfId="2863" xr:uid="{00000000-0005-0000-0000-0000380B0000}"/>
    <cellStyle name="Percent 4 2 6 2" xfId="2864" xr:uid="{00000000-0005-0000-0000-0000390B0000}"/>
    <cellStyle name="Percent 4 2 7" xfId="2865" xr:uid="{00000000-0005-0000-0000-00003A0B0000}"/>
    <cellStyle name="Percent 4 3" xfId="2866" xr:uid="{00000000-0005-0000-0000-00003B0B0000}"/>
    <cellStyle name="Percent 4 4" xfId="2867" xr:uid="{00000000-0005-0000-0000-00003C0B0000}"/>
    <cellStyle name="Percent 4 5" xfId="2868" xr:uid="{00000000-0005-0000-0000-00003D0B0000}"/>
    <cellStyle name="Percent 4 6" xfId="2869" xr:uid="{00000000-0005-0000-0000-00003E0B0000}"/>
    <cellStyle name="Percent 4 6 2" xfId="2870" xr:uid="{00000000-0005-0000-0000-00003F0B0000}"/>
    <cellStyle name="Percent 4 6 2 2" xfId="2871" xr:uid="{00000000-0005-0000-0000-0000400B0000}"/>
    <cellStyle name="Percent 4 6 2 2 2" xfId="2872" xr:uid="{00000000-0005-0000-0000-0000410B0000}"/>
    <cellStyle name="Percent 4 6 2 2 2 2" xfId="2873" xr:uid="{00000000-0005-0000-0000-0000420B0000}"/>
    <cellStyle name="Percent 4 6 2 2 3" xfId="2874" xr:uid="{00000000-0005-0000-0000-0000430B0000}"/>
    <cellStyle name="Percent 4 6 2 2 4" xfId="2875" xr:uid="{00000000-0005-0000-0000-0000440B0000}"/>
    <cellStyle name="Percent 4 6 2 3" xfId="2876" xr:uid="{00000000-0005-0000-0000-0000450B0000}"/>
    <cellStyle name="Percent 4 6 2 3 2" xfId="2877" xr:uid="{00000000-0005-0000-0000-0000460B0000}"/>
    <cellStyle name="Percent 4 6 2 4" xfId="2878" xr:uid="{00000000-0005-0000-0000-0000470B0000}"/>
    <cellStyle name="Percent 4 6 2 5" xfId="2879" xr:uid="{00000000-0005-0000-0000-0000480B0000}"/>
    <cellStyle name="Percent 4 6 3" xfId="2880" xr:uid="{00000000-0005-0000-0000-0000490B0000}"/>
    <cellStyle name="Percent 4 6 3 2" xfId="2881" xr:uid="{00000000-0005-0000-0000-00004A0B0000}"/>
    <cellStyle name="Percent 4 6 3 2 2" xfId="2882" xr:uid="{00000000-0005-0000-0000-00004B0B0000}"/>
    <cellStyle name="Percent 4 6 3 3" xfId="2883" xr:uid="{00000000-0005-0000-0000-00004C0B0000}"/>
    <cellStyle name="Percent 4 6 3 4" xfId="2884" xr:uid="{00000000-0005-0000-0000-00004D0B0000}"/>
    <cellStyle name="Percent 4 6 4" xfId="2885" xr:uid="{00000000-0005-0000-0000-00004E0B0000}"/>
    <cellStyle name="Percent 4 6 4 2" xfId="2886" xr:uid="{00000000-0005-0000-0000-00004F0B0000}"/>
    <cellStyle name="Percent 4 6 5" xfId="2887" xr:uid="{00000000-0005-0000-0000-0000500B0000}"/>
    <cellStyle name="Percent 4 6 6" xfId="2888" xr:uid="{00000000-0005-0000-0000-0000510B0000}"/>
    <cellStyle name="Percent 4 7" xfId="2889" xr:uid="{00000000-0005-0000-0000-0000520B0000}"/>
    <cellStyle name="Percent 4 8" xfId="2890" xr:uid="{00000000-0005-0000-0000-0000530B0000}"/>
    <cellStyle name="Percent 4 8 2" xfId="2891" xr:uid="{00000000-0005-0000-0000-0000540B0000}"/>
    <cellStyle name="Percent 4 8 2 2" xfId="2892" xr:uid="{00000000-0005-0000-0000-0000550B0000}"/>
    <cellStyle name="Percent 4 8 3" xfId="2893" xr:uid="{00000000-0005-0000-0000-0000560B0000}"/>
    <cellStyle name="Percent 4 8 4" xfId="2894" xr:uid="{00000000-0005-0000-0000-0000570B0000}"/>
    <cellStyle name="Percent 5" xfId="2895" xr:uid="{00000000-0005-0000-0000-0000580B0000}"/>
    <cellStyle name="Percent 5 2" xfId="2896" xr:uid="{00000000-0005-0000-0000-0000590B0000}"/>
    <cellStyle name="Percent 5 3" xfId="2897" xr:uid="{00000000-0005-0000-0000-00005A0B0000}"/>
    <cellStyle name="Percent 5 4" xfId="2898" xr:uid="{00000000-0005-0000-0000-00005B0B0000}"/>
    <cellStyle name="Percent 5 5" xfId="2899" xr:uid="{00000000-0005-0000-0000-00005C0B0000}"/>
    <cellStyle name="Percent 6" xfId="2900" xr:uid="{00000000-0005-0000-0000-00005D0B0000}"/>
    <cellStyle name="Percent 6 2" xfId="2901" xr:uid="{00000000-0005-0000-0000-00005E0B0000}"/>
    <cellStyle name="Percent 6 2 2" xfId="2902" xr:uid="{00000000-0005-0000-0000-00005F0B0000}"/>
    <cellStyle name="Percent 6 2 2 2" xfId="2903" xr:uid="{00000000-0005-0000-0000-0000600B0000}"/>
    <cellStyle name="Percent 6 2 2 2 2" xfId="2904" xr:uid="{00000000-0005-0000-0000-0000610B0000}"/>
    <cellStyle name="Percent 6 2 2 3" xfId="2905" xr:uid="{00000000-0005-0000-0000-0000620B0000}"/>
    <cellStyle name="Percent 6 2 2 4" xfId="2906" xr:uid="{00000000-0005-0000-0000-0000630B0000}"/>
    <cellStyle name="Percent 6 2 3" xfId="2907" xr:uid="{00000000-0005-0000-0000-0000640B0000}"/>
    <cellStyle name="Percent 6 2 3 2" xfId="2908" xr:uid="{00000000-0005-0000-0000-0000650B0000}"/>
    <cellStyle name="Percent 6 2 4" xfId="2909" xr:uid="{00000000-0005-0000-0000-0000660B0000}"/>
    <cellStyle name="Percent 6 2 5" xfId="2910" xr:uid="{00000000-0005-0000-0000-0000670B0000}"/>
    <cellStyle name="Percent 6 3" xfId="2911" xr:uid="{00000000-0005-0000-0000-0000680B0000}"/>
    <cellStyle name="Percent 6 3 2" xfId="2912" xr:uid="{00000000-0005-0000-0000-0000690B0000}"/>
    <cellStyle name="Percent 6 3 2 2" xfId="2913" xr:uid="{00000000-0005-0000-0000-00006A0B0000}"/>
    <cellStyle name="Percent 6 3 3" xfId="2914" xr:uid="{00000000-0005-0000-0000-00006B0B0000}"/>
    <cellStyle name="Percent 6 3 4" xfId="2915" xr:uid="{00000000-0005-0000-0000-00006C0B0000}"/>
    <cellStyle name="Percent 6 4" xfId="2916" xr:uid="{00000000-0005-0000-0000-00006D0B0000}"/>
    <cellStyle name="Percent 6 4 2" xfId="2917" xr:uid="{00000000-0005-0000-0000-00006E0B0000}"/>
    <cellStyle name="Percent 6 5" xfId="2918" xr:uid="{00000000-0005-0000-0000-00006F0B0000}"/>
    <cellStyle name="Percent 6 5 2" xfId="2919" xr:uid="{00000000-0005-0000-0000-0000700B0000}"/>
    <cellStyle name="Percent 6 6" xfId="2920" xr:uid="{00000000-0005-0000-0000-0000710B0000}"/>
    <cellStyle name="Percent 6 6 2" xfId="2921" xr:uid="{00000000-0005-0000-0000-0000720B0000}"/>
    <cellStyle name="Percent 6 7" xfId="2922" xr:uid="{00000000-0005-0000-0000-0000730B0000}"/>
    <cellStyle name="Percent 7" xfId="2923" xr:uid="{00000000-0005-0000-0000-0000740B0000}"/>
    <cellStyle name="Percent 7 2" xfId="2924" xr:uid="{00000000-0005-0000-0000-0000750B0000}"/>
    <cellStyle name="Percent 7 2 2" xfId="2925" xr:uid="{00000000-0005-0000-0000-0000760B0000}"/>
    <cellStyle name="Percent 7 2 2 2" xfId="2926" xr:uid="{00000000-0005-0000-0000-0000770B0000}"/>
    <cellStyle name="Percent 7 2 2 2 2" xfId="2927" xr:uid="{00000000-0005-0000-0000-0000780B0000}"/>
    <cellStyle name="Percent 7 2 2 3" xfId="2928" xr:uid="{00000000-0005-0000-0000-0000790B0000}"/>
    <cellStyle name="Percent 7 2 2 4" xfId="2929" xr:uid="{00000000-0005-0000-0000-00007A0B0000}"/>
    <cellStyle name="Percent 7 2 3" xfId="2930" xr:uid="{00000000-0005-0000-0000-00007B0B0000}"/>
    <cellStyle name="Percent 7 2 3 2" xfId="2931" xr:uid="{00000000-0005-0000-0000-00007C0B0000}"/>
    <cellStyle name="Percent 7 2 4" xfId="2932" xr:uid="{00000000-0005-0000-0000-00007D0B0000}"/>
    <cellStyle name="Percent 7 2 5" xfId="2933" xr:uid="{00000000-0005-0000-0000-00007E0B0000}"/>
    <cellStyle name="Percent 7 3" xfId="2934" xr:uid="{00000000-0005-0000-0000-00007F0B0000}"/>
    <cellStyle name="Percent 7 3 2" xfId="2935" xr:uid="{00000000-0005-0000-0000-0000800B0000}"/>
    <cellStyle name="Percent 7 3 2 2" xfId="2936" xr:uid="{00000000-0005-0000-0000-0000810B0000}"/>
    <cellStyle name="Percent 7 3 3" xfId="2937" xr:uid="{00000000-0005-0000-0000-0000820B0000}"/>
    <cellStyle name="Percent 7 3 4" xfId="2938" xr:uid="{00000000-0005-0000-0000-0000830B0000}"/>
    <cellStyle name="Percent 7 4" xfId="2939" xr:uid="{00000000-0005-0000-0000-0000840B0000}"/>
    <cellStyle name="Percent 7 4 2" xfId="2940" xr:uid="{00000000-0005-0000-0000-0000850B0000}"/>
    <cellStyle name="Percent 7 5" xfId="2941" xr:uid="{00000000-0005-0000-0000-0000860B0000}"/>
    <cellStyle name="Percent 7 5 2" xfId="2942" xr:uid="{00000000-0005-0000-0000-0000870B0000}"/>
    <cellStyle name="Percent 7 6" xfId="2943" xr:uid="{00000000-0005-0000-0000-0000880B0000}"/>
    <cellStyle name="Percent 7 6 2" xfId="2944" xr:uid="{00000000-0005-0000-0000-0000890B0000}"/>
    <cellStyle name="Percent 7 7" xfId="2945" xr:uid="{00000000-0005-0000-0000-00008A0B0000}"/>
    <cellStyle name="Percent 8" xfId="2946" xr:uid="{00000000-0005-0000-0000-00008B0B0000}"/>
    <cellStyle name="Percent 8 2" xfId="2947" xr:uid="{00000000-0005-0000-0000-00008C0B0000}"/>
    <cellStyle name="Percent 8 2 2" xfId="2948" xr:uid="{00000000-0005-0000-0000-00008D0B0000}"/>
    <cellStyle name="Percent 8 2 2 2" xfId="2949" xr:uid="{00000000-0005-0000-0000-00008E0B0000}"/>
    <cellStyle name="Percent 8 2 2 2 2" xfId="2950" xr:uid="{00000000-0005-0000-0000-00008F0B0000}"/>
    <cellStyle name="Percent 8 2 2 3" xfId="2951" xr:uid="{00000000-0005-0000-0000-0000900B0000}"/>
    <cellStyle name="Percent 8 2 2 4" xfId="2952" xr:uid="{00000000-0005-0000-0000-0000910B0000}"/>
    <cellStyle name="Percent 8 2 3" xfId="2953" xr:uid="{00000000-0005-0000-0000-0000920B0000}"/>
    <cellStyle name="Percent 8 2 3 2" xfId="2954" xr:uid="{00000000-0005-0000-0000-0000930B0000}"/>
    <cellStyle name="Percent 8 2 4" xfId="2955" xr:uid="{00000000-0005-0000-0000-0000940B0000}"/>
    <cellStyle name="Percent 8 2 5" xfId="2956" xr:uid="{00000000-0005-0000-0000-0000950B0000}"/>
    <cellStyle name="Percent 8 3" xfId="2957" xr:uid="{00000000-0005-0000-0000-0000960B0000}"/>
    <cellStyle name="Percent 8 3 2" xfId="2958" xr:uid="{00000000-0005-0000-0000-0000970B0000}"/>
    <cellStyle name="Percent 8 3 2 2" xfId="2959" xr:uid="{00000000-0005-0000-0000-0000980B0000}"/>
    <cellStyle name="Percent 8 3 3" xfId="2960" xr:uid="{00000000-0005-0000-0000-0000990B0000}"/>
    <cellStyle name="Percent 8 3 4" xfId="2961" xr:uid="{00000000-0005-0000-0000-00009A0B0000}"/>
    <cellStyle name="Percent 8 4" xfId="2962" xr:uid="{00000000-0005-0000-0000-00009B0B0000}"/>
    <cellStyle name="Percent 8 4 2" xfId="2963" xr:uid="{00000000-0005-0000-0000-00009C0B0000}"/>
    <cellStyle name="Percent 8 5" xfId="2964" xr:uid="{00000000-0005-0000-0000-00009D0B0000}"/>
    <cellStyle name="Percent 8 6" xfId="2965" xr:uid="{00000000-0005-0000-0000-00009E0B0000}"/>
    <cellStyle name="Percent 9" xfId="2966" xr:uid="{00000000-0005-0000-0000-00009F0B0000}"/>
    <cellStyle name="Percent 9 2" xfId="2967" xr:uid="{00000000-0005-0000-0000-0000A00B0000}"/>
    <cellStyle name="Percent 9 2 2" xfId="2968" xr:uid="{00000000-0005-0000-0000-0000A10B0000}"/>
    <cellStyle name="Percent 9 3" xfId="2969" xr:uid="{00000000-0005-0000-0000-0000A20B0000}"/>
    <cellStyle name="Percent 9 4" xfId="2970" xr:uid="{00000000-0005-0000-0000-0000A30B0000}"/>
    <cellStyle name="Title 2" xfId="2971" xr:uid="{00000000-0005-0000-0000-0000A40B0000}"/>
    <cellStyle name="Title 3" xfId="2972" xr:uid="{00000000-0005-0000-0000-0000A50B0000}"/>
    <cellStyle name="Total 2" xfId="2973" xr:uid="{00000000-0005-0000-0000-0000A60B0000}"/>
    <cellStyle name="Total 3" xfId="2974" xr:uid="{00000000-0005-0000-0000-0000A70B0000}"/>
    <cellStyle name="Warning Text 2" xfId="2975" xr:uid="{00000000-0005-0000-0000-0000A80B0000}"/>
    <cellStyle name="Warning Text 3" xfId="2976" xr:uid="{00000000-0005-0000-0000-0000A90B0000}"/>
  </cellStyles>
  <dxfs count="1"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351AA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microsoft.com/office/2017/10/relationships/person" Target="persons/person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0"/>
        <c:ser>
          <c:idx val="0"/>
          <c:order val="0"/>
          <c:spPr>
            <a:solidFill>
              <a:schemeClr val="accent2"/>
            </a:solidFill>
            <a:ln>
              <a:noFill/>
            </a:ln>
            <a:effectLst/>
            <a:scene3d>
              <a:camera prst="orthographicFront"/>
              <a:lightRig rig="brightRoom" dir="t"/>
            </a:scene3d>
            <a:sp3d prstMaterial="flat">
              <a:bevelT w="50800" h="101600" prst="angle"/>
              <a:contourClr>
                <a:srgbClr val="000000"/>
              </a:contourClr>
            </a:sp3d>
          </c:spPr>
          <c:dPt>
            <c:idx val="0"/>
            <c:bubble3D val="0"/>
            <c:spPr>
              <a:solidFill>
                <a:srgbClr val="FF0000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2347-4280-B778-5DE6658AA52C}"/>
              </c:ext>
            </c:extLst>
          </c:dPt>
          <c:dPt>
            <c:idx val="1"/>
            <c:bubble3D val="0"/>
            <c:spPr>
              <a:solidFill>
                <a:srgbClr val="FFFF00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2-2347-4280-B778-5DE6658AA52C}"/>
              </c:ext>
            </c:extLst>
          </c:dPt>
          <c:dPt>
            <c:idx val="2"/>
            <c:bubble3D val="0"/>
            <c:spPr>
              <a:solidFill>
                <a:srgbClr val="92D050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2347-4280-B778-5DE6658AA52C}"/>
              </c:ext>
            </c:extLst>
          </c:dPt>
          <c:dLbls>
            <c:dLbl>
              <c:idx val="0"/>
              <c:layout>
                <c:manualLayout>
                  <c:x val="0.17499999999999999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347-4280-B778-5DE6658AA52C}"/>
                </c:ext>
              </c:extLst>
            </c:dLbl>
            <c:dLbl>
              <c:idx val="1"/>
              <c:layout>
                <c:manualLayout>
                  <c:x val="-0.16944444444444451"/>
                  <c:y val="2.777777777777769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347-4280-B778-5DE6658AA52C}"/>
                </c:ext>
              </c:extLst>
            </c:dLbl>
            <c:dLbl>
              <c:idx val="2"/>
              <c:layout>
                <c:manualLayout>
                  <c:x val="-0.14722222222222225"/>
                  <c:y val="-5.092592592592592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347-4280-B778-5DE6658AA52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'App 2-Totals'!$O$7:$Q$7</c:f>
              <c:strCache>
                <c:ptCount val="3"/>
                <c:pt idx="0">
                  <c:v>Residual</c:v>
                </c:pt>
                <c:pt idx="1">
                  <c:v>Recycling</c:v>
                </c:pt>
                <c:pt idx="2">
                  <c:v>Organics</c:v>
                </c:pt>
              </c:strCache>
            </c:strRef>
          </c:cat>
          <c:val>
            <c:numRef>
              <c:f>'App 2-Totals'!$O$8:$Q$8</c:f>
              <c:numCache>
                <c:formatCode>_-* #,##0_-;\-* #,##0_-;_-* "-"??_-;_-@_-</c:formatCode>
                <c:ptCount val="3"/>
                <c:pt idx="0">
                  <c:v>2080441.0799999996</c:v>
                </c:pt>
                <c:pt idx="1">
                  <c:v>797119.60784433782</c:v>
                </c:pt>
                <c:pt idx="2">
                  <c:v>778877.75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47-4280-B778-5DE6658AA52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http://www.abs.gov.au/icons/ecblank.gif" TargetMode="External"/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http://www.abs.gov.au/icons/ecblank.gif" TargetMode="External"/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http://www.abs.gov.au/icons/ecblank.gif" TargetMode="External"/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http://www.abs.gov.au/icons/ecblank.gif" TargetMode="External"/><Relationship Id="rId1" Type="http://schemas.openxmlformats.org/officeDocument/2006/relationships/image" Target="../media/image1.gif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http://www.abs.gov.au/icons/ecblank.gif" TargetMode="External"/><Relationship Id="rId1" Type="http://schemas.openxmlformats.org/officeDocument/2006/relationships/image" Target="../media/image1.gif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http://www.abs.gov.au/icons/ecblank.gif" TargetMode="External"/><Relationship Id="rId1" Type="http://schemas.openxmlformats.org/officeDocument/2006/relationships/image" Target="../media/image1.gif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http://www.abs.gov.au/icons/ecblank.gif" TargetMode="External"/><Relationship Id="rId1" Type="http://schemas.openxmlformats.org/officeDocument/2006/relationships/image" Target="../media/image1.gif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http://www.abs.gov.au/icons/ecblank.gif" TargetMode="External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78</xdr:row>
      <xdr:rowOff>0</xdr:rowOff>
    </xdr:from>
    <xdr:to>
      <xdr:col>5</xdr:col>
      <xdr:colOff>9525</xdr:colOff>
      <xdr:row>78</xdr:row>
      <xdr:rowOff>9525</xdr:rowOff>
    </xdr:to>
    <xdr:pic>
      <xdr:nvPicPr>
        <xdr:cNvPr id="2" name="Picture 1" descr="http://www.abs.gov.au/icons/ecblank.gif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3048000" y="12630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0</xdr:colOff>
      <xdr:row>78</xdr:row>
      <xdr:rowOff>0</xdr:rowOff>
    </xdr:from>
    <xdr:to>
      <xdr:col>5</xdr:col>
      <xdr:colOff>9525</xdr:colOff>
      <xdr:row>78</xdr:row>
      <xdr:rowOff>9525</xdr:rowOff>
    </xdr:to>
    <xdr:pic>
      <xdr:nvPicPr>
        <xdr:cNvPr id="3" name="Picture 2" descr="http://www.abs.gov.au/icons/ecblank.gif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3048000" y="12630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0</xdr:colOff>
      <xdr:row>94</xdr:row>
      <xdr:rowOff>0</xdr:rowOff>
    </xdr:from>
    <xdr:to>
      <xdr:col>5</xdr:col>
      <xdr:colOff>9525</xdr:colOff>
      <xdr:row>94</xdr:row>
      <xdr:rowOff>9525</xdr:rowOff>
    </xdr:to>
    <xdr:pic>
      <xdr:nvPicPr>
        <xdr:cNvPr id="4" name="Picture 3" descr="http://www.abs.gov.au/icons/ecblank.gif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3048000" y="152209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0</xdr:colOff>
      <xdr:row>94</xdr:row>
      <xdr:rowOff>0</xdr:rowOff>
    </xdr:from>
    <xdr:to>
      <xdr:col>5</xdr:col>
      <xdr:colOff>9525</xdr:colOff>
      <xdr:row>94</xdr:row>
      <xdr:rowOff>9525</xdr:rowOff>
    </xdr:to>
    <xdr:pic>
      <xdr:nvPicPr>
        <xdr:cNvPr id="5" name="Picture 4" descr="http://www.abs.gov.au/icons/ecblank.gif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3048000" y="152209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78</xdr:row>
      <xdr:rowOff>0</xdr:rowOff>
    </xdr:from>
    <xdr:to>
      <xdr:col>6</xdr:col>
      <xdr:colOff>0</xdr:colOff>
      <xdr:row>78</xdr:row>
      <xdr:rowOff>9525</xdr:rowOff>
    </xdr:to>
    <xdr:pic>
      <xdr:nvPicPr>
        <xdr:cNvPr id="6" name="Picture 5" descr="http://www.abs.gov.au/icons/ecblank.gif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3657600" y="126301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78</xdr:row>
      <xdr:rowOff>0</xdr:rowOff>
    </xdr:from>
    <xdr:to>
      <xdr:col>6</xdr:col>
      <xdr:colOff>0</xdr:colOff>
      <xdr:row>78</xdr:row>
      <xdr:rowOff>9525</xdr:rowOff>
    </xdr:to>
    <xdr:pic>
      <xdr:nvPicPr>
        <xdr:cNvPr id="7" name="Picture 6" descr="http://www.abs.gov.au/icons/ecblank.gif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3657600" y="126301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94</xdr:row>
      <xdr:rowOff>0</xdr:rowOff>
    </xdr:from>
    <xdr:to>
      <xdr:col>6</xdr:col>
      <xdr:colOff>0</xdr:colOff>
      <xdr:row>94</xdr:row>
      <xdr:rowOff>9525</xdr:rowOff>
    </xdr:to>
    <xdr:pic>
      <xdr:nvPicPr>
        <xdr:cNvPr id="8" name="Picture 7" descr="http://www.abs.gov.au/icons/ecblank.gif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3657600" y="152209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94</xdr:row>
      <xdr:rowOff>0</xdr:rowOff>
    </xdr:from>
    <xdr:to>
      <xdr:col>6</xdr:col>
      <xdr:colOff>0</xdr:colOff>
      <xdr:row>94</xdr:row>
      <xdr:rowOff>9525</xdr:rowOff>
    </xdr:to>
    <xdr:pic>
      <xdr:nvPicPr>
        <xdr:cNvPr id="9" name="Picture 8" descr="http://www.abs.gov.au/icons/ecblank.gif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3657600" y="152209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78</xdr:row>
      <xdr:rowOff>0</xdr:rowOff>
    </xdr:from>
    <xdr:to>
      <xdr:col>6</xdr:col>
      <xdr:colOff>0</xdr:colOff>
      <xdr:row>78</xdr:row>
      <xdr:rowOff>9525</xdr:rowOff>
    </xdr:to>
    <xdr:pic>
      <xdr:nvPicPr>
        <xdr:cNvPr id="10" name="Picture 9" descr="http://www.abs.gov.au/icons/ecblank.gif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3657600" y="126301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78</xdr:row>
      <xdr:rowOff>0</xdr:rowOff>
    </xdr:from>
    <xdr:to>
      <xdr:col>6</xdr:col>
      <xdr:colOff>0</xdr:colOff>
      <xdr:row>78</xdr:row>
      <xdr:rowOff>9525</xdr:rowOff>
    </xdr:to>
    <xdr:pic>
      <xdr:nvPicPr>
        <xdr:cNvPr id="11" name="Picture 10" descr="http://www.abs.gov.au/icons/ecblank.gif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3657600" y="126301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94</xdr:row>
      <xdr:rowOff>0</xdr:rowOff>
    </xdr:from>
    <xdr:to>
      <xdr:col>6</xdr:col>
      <xdr:colOff>0</xdr:colOff>
      <xdr:row>94</xdr:row>
      <xdr:rowOff>9525</xdr:rowOff>
    </xdr:to>
    <xdr:pic>
      <xdr:nvPicPr>
        <xdr:cNvPr id="12" name="Picture 11" descr="http://www.abs.gov.au/icons/ecblank.gif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3657600" y="152209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94</xdr:row>
      <xdr:rowOff>0</xdr:rowOff>
    </xdr:from>
    <xdr:to>
      <xdr:col>6</xdr:col>
      <xdr:colOff>0</xdr:colOff>
      <xdr:row>94</xdr:row>
      <xdr:rowOff>9525</xdr:rowOff>
    </xdr:to>
    <xdr:pic>
      <xdr:nvPicPr>
        <xdr:cNvPr id="13" name="Picture 12" descr="http://www.abs.gov.au/icons/ecblank.gif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3657600" y="152209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78</xdr:row>
      <xdr:rowOff>0</xdr:rowOff>
    </xdr:from>
    <xdr:to>
      <xdr:col>6</xdr:col>
      <xdr:colOff>0</xdr:colOff>
      <xdr:row>78</xdr:row>
      <xdr:rowOff>9525</xdr:rowOff>
    </xdr:to>
    <xdr:pic>
      <xdr:nvPicPr>
        <xdr:cNvPr id="14" name="Picture 13" descr="http://www.abs.gov.au/icons/ecblank.gif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3657600" y="126301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78</xdr:row>
      <xdr:rowOff>0</xdr:rowOff>
    </xdr:from>
    <xdr:to>
      <xdr:col>6</xdr:col>
      <xdr:colOff>0</xdr:colOff>
      <xdr:row>78</xdr:row>
      <xdr:rowOff>9525</xdr:rowOff>
    </xdr:to>
    <xdr:pic>
      <xdr:nvPicPr>
        <xdr:cNvPr id="15" name="Picture 14" descr="http://www.abs.gov.au/icons/ecblank.gif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3657600" y="126301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78</xdr:row>
      <xdr:rowOff>0</xdr:rowOff>
    </xdr:from>
    <xdr:to>
      <xdr:col>6</xdr:col>
      <xdr:colOff>0</xdr:colOff>
      <xdr:row>78</xdr:row>
      <xdr:rowOff>9525</xdr:rowOff>
    </xdr:to>
    <xdr:pic>
      <xdr:nvPicPr>
        <xdr:cNvPr id="16" name="Picture 15" descr="http://www.abs.gov.au/icons/ecblank.gif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3657600" y="126301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78</xdr:row>
      <xdr:rowOff>0</xdr:rowOff>
    </xdr:from>
    <xdr:to>
      <xdr:col>6</xdr:col>
      <xdr:colOff>0</xdr:colOff>
      <xdr:row>78</xdr:row>
      <xdr:rowOff>9525</xdr:rowOff>
    </xdr:to>
    <xdr:pic>
      <xdr:nvPicPr>
        <xdr:cNvPr id="17" name="Picture 16" descr="http://www.abs.gov.au/icons/ecblank.gif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3657600" y="126301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94</xdr:row>
      <xdr:rowOff>0</xdr:rowOff>
    </xdr:from>
    <xdr:to>
      <xdr:col>6</xdr:col>
      <xdr:colOff>0</xdr:colOff>
      <xdr:row>94</xdr:row>
      <xdr:rowOff>9525</xdr:rowOff>
    </xdr:to>
    <xdr:pic>
      <xdr:nvPicPr>
        <xdr:cNvPr id="18" name="Picture 17" descr="http://www.abs.gov.au/icons/ecblank.gif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3657600" y="152209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94</xdr:row>
      <xdr:rowOff>0</xdr:rowOff>
    </xdr:from>
    <xdr:to>
      <xdr:col>6</xdr:col>
      <xdr:colOff>0</xdr:colOff>
      <xdr:row>94</xdr:row>
      <xdr:rowOff>9525</xdr:rowOff>
    </xdr:to>
    <xdr:pic>
      <xdr:nvPicPr>
        <xdr:cNvPr id="19" name="Picture 18" descr="http://www.abs.gov.au/icons/ecblank.gif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3657600" y="152209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78</xdr:row>
      <xdr:rowOff>0</xdr:rowOff>
    </xdr:from>
    <xdr:to>
      <xdr:col>6</xdr:col>
      <xdr:colOff>0</xdr:colOff>
      <xdr:row>78</xdr:row>
      <xdr:rowOff>9525</xdr:rowOff>
    </xdr:to>
    <xdr:pic>
      <xdr:nvPicPr>
        <xdr:cNvPr id="20" name="Picture 19" descr="http://www.abs.gov.au/icons/ecblank.gif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3657600" y="126301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78</xdr:row>
      <xdr:rowOff>0</xdr:rowOff>
    </xdr:from>
    <xdr:to>
      <xdr:col>6</xdr:col>
      <xdr:colOff>0</xdr:colOff>
      <xdr:row>78</xdr:row>
      <xdr:rowOff>9525</xdr:rowOff>
    </xdr:to>
    <xdr:pic>
      <xdr:nvPicPr>
        <xdr:cNvPr id="21" name="Picture 20" descr="http://www.abs.gov.au/icons/ecblank.gif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3657600" y="126301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21</xdr:col>
      <xdr:colOff>0</xdr:colOff>
      <xdr:row>16</xdr:row>
      <xdr:rowOff>0</xdr:rowOff>
    </xdr:from>
    <xdr:to>
      <xdr:col>21</xdr:col>
      <xdr:colOff>0</xdr:colOff>
      <xdr:row>16</xdr:row>
      <xdr:rowOff>9525</xdr:rowOff>
    </xdr:to>
    <xdr:pic>
      <xdr:nvPicPr>
        <xdr:cNvPr id="22" name="Picture 39" descr="http://www.abs.gov.au/icons/ecblank.gif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1582400" y="25908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21</xdr:col>
      <xdr:colOff>0</xdr:colOff>
      <xdr:row>16</xdr:row>
      <xdr:rowOff>0</xdr:rowOff>
    </xdr:from>
    <xdr:to>
      <xdr:col>21</xdr:col>
      <xdr:colOff>0</xdr:colOff>
      <xdr:row>16</xdr:row>
      <xdr:rowOff>9525</xdr:rowOff>
    </xdr:to>
    <xdr:pic>
      <xdr:nvPicPr>
        <xdr:cNvPr id="23" name="Picture 40" descr="http://www.abs.gov.au/icons/ecblank.gif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1582400" y="25908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21</xdr:col>
      <xdr:colOff>0</xdr:colOff>
      <xdr:row>42</xdr:row>
      <xdr:rowOff>0</xdr:rowOff>
    </xdr:from>
    <xdr:to>
      <xdr:col>21</xdr:col>
      <xdr:colOff>0</xdr:colOff>
      <xdr:row>42</xdr:row>
      <xdr:rowOff>0</xdr:rowOff>
    </xdr:to>
    <xdr:pic>
      <xdr:nvPicPr>
        <xdr:cNvPr id="24" name="Picture 41" descr="http://www.abs.gov.au/icons/ecblank.gif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1582400" y="6800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21</xdr:col>
      <xdr:colOff>0</xdr:colOff>
      <xdr:row>42</xdr:row>
      <xdr:rowOff>0</xdr:rowOff>
    </xdr:from>
    <xdr:to>
      <xdr:col>21</xdr:col>
      <xdr:colOff>0</xdr:colOff>
      <xdr:row>42</xdr:row>
      <xdr:rowOff>0</xdr:rowOff>
    </xdr:to>
    <xdr:pic>
      <xdr:nvPicPr>
        <xdr:cNvPr id="25" name="Picture 42" descr="http://www.abs.gov.au/icons/ecblank.gif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1582400" y="6800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21</xdr:col>
      <xdr:colOff>0</xdr:colOff>
      <xdr:row>16</xdr:row>
      <xdr:rowOff>0</xdr:rowOff>
    </xdr:from>
    <xdr:to>
      <xdr:col>21</xdr:col>
      <xdr:colOff>0</xdr:colOff>
      <xdr:row>16</xdr:row>
      <xdr:rowOff>9525</xdr:rowOff>
    </xdr:to>
    <xdr:pic>
      <xdr:nvPicPr>
        <xdr:cNvPr id="26" name="Picture 43" descr="http://www.abs.gov.au/icons/ecblank.gif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1582400" y="25908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21</xdr:col>
      <xdr:colOff>0</xdr:colOff>
      <xdr:row>16</xdr:row>
      <xdr:rowOff>0</xdr:rowOff>
    </xdr:from>
    <xdr:to>
      <xdr:col>21</xdr:col>
      <xdr:colOff>0</xdr:colOff>
      <xdr:row>16</xdr:row>
      <xdr:rowOff>9525</xdr:rowOff>
    </xdr:to>
    <xdr:pic>
      <xdr:nvPicPr>
        <xdr:cNvPr id="27" name="Picture 44" descr="http://www.abs.gov.au/icons/ecblank.gif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1582400" y="25908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21</xdr:col>
      <xdr:colOff>0</xdr:colOff>
      <xdr:row>42</xdr:row>
      <xdr:rowOff>0</xdr:rowOff>
    </xdr:from>
    <xdr:to>
      <xdr:col>21</xdr:col>
      <xdr:colOff>0</xdr:colOff>
      <xdr:row>42</xdr:row>
      <xdr:rowOff>0</xdr:rowOff>
    </xdr:to>
    <xdr:pic>
      <xdr:nvPicPr>
        <xdr:cNvPr id="28" name="Picture 45" descr="http://www.abs.gov.au/icons/ecblank.gif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1582400" y="6800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21</xdr:col>
      <xdr:colOff>0</xdr:colOff>
      <xdr:row>42</xdr:row>
      <xdr:rowOff>0</xdr:rowOff>
    </xdr:from>
    <xdr:to>
      <xdr:col>21</xdr:col>
      <xdr:colOff>0</xdr:colOff>
      <xdr:row>42</xdr:row>
      <xdr:rowOff>0</xdr:rowOff>
    </xdr:to>
    <xdr:pic>
      <xdr:nvPicPr>
        <xdr:cNvPr id="29" name="Picture 46" descr="http://www.abs.gov.au/icons/ecblank.gif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1582400" y="6800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21</xdr:col>
      <xdr:colOff>0</xdr:colOff>
      <xdr:row>16</xdr:row>
      <xdr:rowOff>0</xdr:rowOff>
    </xdr:from>
    <xdr:to>
      <xdr:col>21</xdr:col>
      <xdr:colOff>0</xdr:colOff>
      <xdr:row>16</xdr:row>
      <xdr:rowOff>9525</xdr:rowOff>
    </xdr:to>
    <xdr:pic>
      <xdr:nvPicPr>
        <xdr:cNvPr id="30" name="Picture 47" descr="http://www.abs.gov.au/icons/ecblank.gif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1582400" y="25908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21</xdr:col>
      <xdr:colOff>0</xdr:colOff>
      <xdr:row>16</xdr:row>
      <xdr:rowOff>0</xdr:rowOff>
    </xdr:from>
    <xdr:to>
      <xdr:col>21</xdr:col>
      <xdr:colOff>0</xdr:colOff>
      <xdr:row>16</xdr:row>
      <xdr:rowOff>9525</xdr:rowOff>
    </xdr:to>
    <xdr:pic>
      <xdr:nvPicPr>
        <xdr:cNvPr id="31" name="Picture 48" descr="http://www.abs.gov.au/icons/ecblank.gif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1582400" y="25908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21</xdr:col>
      <xdr:colOff>0</xdr:colOff>
      <xdr:row>42</xdr:row>
      <xdr:rowOff>0</xdr:rowOff>
    </xdr:from>
    <xdr:to>
      <xdr:col>21</xdr:col>
      <xdr:colOff>0</xdr:colOff>
      <xdr:row>42</xdr:row>
      <xdr:rowOff>0</xdr:rowOff>
    </xdr:to>
    <xdr:pic>
      <xdr:nvPicPr>
        <xdr:cNvPr id="32" name="Picture 49" descr="http://www.abs.gov.au/icons/ecblank.gif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1582400" y="6800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21</xdr:col>
      <xdr:colOff>0</xdr:colOff>
      <xdr:row>42</xdr:row>
      <xdr:rowOff>0</xdr:rowOff>
    </xdr:from>
    <xdr:to>
      <xdr:col>21</xdr:col>
      <xdr:colOff>0</xdr:colOff>
      <xdr:row>42</xdr:row>
      <xdr:rowOff>0</xdr:rowOff>
    </xdr:to>
    <xdr:pic>
      <xdr:nvPicPr>
        <xdr:cNvPr id="33" name="Picture 50" descr="http://www.abs.gov.au/icons/ecblank.gif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1582400" y="6800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21</xdr:col>
      <xdr:colOff>0</xdr:colOff>
      <xdr:row>16</xdr:row>
      <xdr:rowOff>0</xdr:rowOff>
    </xdr:from>
    <xdr:to>
      <xdr:col>21</xdr:col>
      <xdr:colOff>0</xdr:colOff>
      <xdr:row>16</xdr:row>
      <xdr:rowOff>9525</xdr:rowOff>
    </xdr:to>
    <xdr:pic>
      <xdr:nvPicPr>
        <xdr:cNvPr id="34" name="Picture 51" descr="http://www.abs.gov.au/icons/ecblank.gif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1582400" y="25908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21</xdr:col>
      <xdr:colOff>0</xdr:colOff>
      <xdr:row>16</xdr:row>
      <xdr:rowOff>0</xdr:rowOff>
    </xdr:from>
    <xdr:to>
      <xdr:col>21</xdr:col>
      <xdr:colOff>0</xdr:colOff>
      <xdr:row>16</xdr:row>
      <xdr:rowOff>9525</xdr:rowOff>
    </xdr:to>
    <xdr:pic>
      <xdr:nvPicPr>
        <xdr:cNvPr id="35" name="Picture 52" descr="http://www.abs.gov.au/icons/ecblank.gif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1582400" y="25908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21</xdr:col>
      <xdr:colOff>0</xdr:colOff>
      <xdr:row>16</xdr:row>
      <xdr:rowOff>0</xdr:rowOff>
    </xdr:from>
    <xdr:to>
      <xdr:col>21</xdr:col>
      <xdr:colOff>0</xdr:colOff>
      <xdr:row>16</xdr:row>
      <xdr:rowOff>9525</xdr:rowOff>
    </xdr:to>
    <xdr:pic>
      <xdr:nvPicPr>
        <xdr:cNvPr id="36" name="Picture 53" descr="http://www.abs.gov.au/icons/ecblank.gif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1582400" y="25908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21</xdr:col>
      <xdr:colOff>0</xdr:colOff>
      <xdr:row>16</xdr:row>
      <xdr:rowOff>0</xdr:rowOff>
    </xdr:from>
    <xdr:to>
      <xdr:col>21</xdr:col>
      <xdr:colOff>0</xdr:colOff>
      <xdr:row>16</xdr:row>
      <xdr:rowOff>9525</xdr:rowOff>
    </xdr:to>
    <xdr:pic>
      <xdr:nvPicPr>
        <xdr:cNvPr id="37" name="Picture 54" descr="http://www.abs.gov.au/icons/ecblank.gif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1582400" y="25908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21</xdr:col>
      <xdr:colOff>0</xdr:colOff>
      <xdr:row>42</xdr:row>
      <xdr:rowOff>0</xdr:rowOff>
    </xdr:from>
    <xdr:to>
      <xdr:col>21</xdr:col>
      <xdr:colOff>0</xdr:colOff>
      <xdr:row>42</xdr:row>
      <xdr:rowOff>0</xdr:rowOff>
    </xdr:to>
    <xdr:pic>
      <xdr:nvPicPr>
        <xdr:cNvPr id="38" name="Picture 55" descr="http://www.abs.gov.au/icons/ecblank.gif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1582400" y="6800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21</xdr:col>
      <xdr:colOff>0</xdr:colOff>
      <xdr:row>42</xdr:row>
      <xdr:rowOff>0</xdr:rowOff>
    </xdr:from>
    <xdr:to>
      <xdr:col>21</xdr:col>
      <xdr:colOff>0</xdr:colOff>
      <xdr:row>42</xdr:row>
      <xdr:rowOff>0</xdr:rowOff>
    </xdr:to>
    <xdr:pic>
      <xdr:nvPicPr>
        <xdr:cNvPr id="39" name="Picture 56" descr="http://www.abs.gov.au/icons/ecblank.gif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1582400" y="6800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21</xdr:col>
      <xdr:colOff>0</xdr:colOff>
      <xdr:row>16</xdr:row>
      <xdr:rowOff>0</xdr:rowOff>
    </xdr:from>
    <xdr:to>
      <xdr:col>21</xdr:col>
      <xdr:colOff>0</xdr:colOff>
      <xdr:row>16</xdr:row>
      <xdr:rowOff>9525</xdr:rowOff>
    </xdr:to>
    <xdr:pic>
      <xdr:nvPicPr>
        <xdr:cNvPr id="40" name="Picture 57" descr="http://www.abs.gov.au/icons/ecblank.gif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1582400" y="25908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21</xdr:col>
      <xdr:colOff>0</xdr:colOff>
      <xdr:row>16</xdr:row>
      <xdr:rowOff>0</xdr:rowOff>
    </xdr:from>
    <xdr:to>
      <xdr:col>21</xdr:col>
      <xdr:colOff>0</xdr:colOff>
      <xdr:row>16</xdr:row>
      <xdr:rowOff>9525</xdr:rowOff>
    </xdr:to>
    <xdr:pic>
      <xdr:nvPicPr>
        <xdr:cNvPr id="41" name="Picture 58" descr="http://www.abs.gov.au/icons/ecblank.gif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1582400" y="25908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80</xdr:row>
      <xdr:rowOff>0</xdr:rowOff>
    </xdr:from>
    <xdr:to>
      <xdr:col>6</xdr:col>
      <xdr:colOff>0</xdr:colOff>
      <xdr:row>80</xdr:row>
      <xdr:rowOff>9525</xdr:rowOff>
    </xdr:to>
    <xdr:pic>
      <xdr:nvPicPr>
        <xdr:cNvPr id="42" name="Picture 41" descr="http://www.abs.gov.au/icons/ecblank.gif">
          <a:extLst>
            <a:ext uri="{FF2B5EF4-FFF2-40B4-BE49-F238E27FC236}">
              <a16:creationId xmlns:a16="http://schemas.microsoft.com/office/drawing/2014/main" id="{88C9C84D-EB61-45C6-9D87-D618F450E8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229100" y="160210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80</xdr:row>
      <xdr:rowOff>0</xdr:rowOff>
    </xdr:from>
    <xdr:to>
      <xdr:col>6</xdr:col>
      <xdr:colOff>0</xdr:colOff>
      <xdr:row>80</xdr:row>
      <xdr:rowOff>9525</xdr:rowOff>
    </xdr:to>
    <xdr:pic>
      <xdr:nvPicPr>
        <xdr:cNvPr id="43" name="Picture 42" descr="http://www.abs.gov.au/icons/ecblank.gif">
          <a:extLst>
            <a:ext uri="{FF2B5EF4-FFF2-40B4-BE49-F238E27FC236}">
              <a16:creationId xmlns:a16="http://schemas.microsoft.com/office/drawing/2014/main" id="{E77872E6-6B38-498A-AB3C-A13AD3AB11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229100" y="160210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96</xdr:row>
      <xdr:rowOff>0</xdr:rowOff>
    </xdr:from>
    <xdr:to>
      <xdr:col>6</xdr:col>
      <xdr:colOff>0</xdr:colOff>
      <xdr:row>96</xdr:row>
      <xdr:rowOff>9525</xdr:rowOff>
    </xdr:to>
    <xdr:pic>
      <xdr:nvPicPr>
        <xdr:cNvPr id="44" name="Picture 43" descr="http://www.abs.gov.au/icons/ecblank.gif">
          <a:extLst>
            <a:ext uri="{FF2B5EF4-FFF2-40B4-BE49-F238E27FC236}">
              <a16:creationId xmlns:a16="http://schemas.microsoft.com/office/drawing/2014/main" id="{C9587145-345B-4141-A2FB-D5DDAB63EB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229100" y="190690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96</xdr:row>
      <xdr:rowOff>0</xdr:rowOff>
    </xdr:from>
    <xdr:to>
      <xdr:col>6</xdr:col>
      <xdr:colOff>0</xdr:colOff>
      <xdr:row>96</xdr:row>
      <xdr:rowOff>9525</xdr:rowOff>
    </xdr:to>
    <xdr:pic>
      <xdr:nvPicPr>
        <xdr:cNvPr id="45" name="Picture 44" descr="http://www.abs.gov.au/icons/ecblank.gif">
          <a:extLst>
            <a:ext uri="{FF2B5EF4-FFF2-40B4-BE49-F238E27FC236}">
              <a16:creationId xmlns:a16="http://schemas.microsoft.com/office/drawing/2014/main" id="{3EE14698-CBCE-43E5-8256-68CF8EA19F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229100" y="190690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80</xdr:row>
      <xdr:rowOff>0</xdr:rowOff>
    </xdr:from>
    <xdr:to>
      <xdr:col>6</xdr:col>
      <xdr:colOff>0</xdr:colOff>
      <xdr:row>80</xdr:row>
      <xdr:rowOff>9525</xdr:rowOff>
    </xdr:to>
    <xdr:pic>
      <xdr:nvPicPr>
        <xdr:cNvPr id="46" name="Picture 45" descr="http://www.abs.gov.au/icons/ecblank.gif">
          <a:extLst>
            <a:ext uri="{FF2B5EF4-FFF2-40B4-BE49-F238E27FC236}">
              <a16:creationId xmlns:a16="http://schemas.microsoft.com/office/drawing/2014/main" id="{64E0F08E-37D8-4B37-9435-5767B5A603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229100" y="160210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80</xdr:row>
      <xdr:rowOff>0</xdr:rowOff>
    </xdr:from>
    <xdr:to>
      <xdr:col>6</xdr:col>
      <xdr:colOff>0</xdr:colOff>
      <xdr:row>80</xdr:row>
      <xdr:rowOff>9525</xdr:rowOff>
    </xdr:to>
    <xdr:pic>
      <xdr:nvPicPr>
        <xdr:cNvPr id="47" name="Picture 46" descr="http://www.abs.gov.au/icons/ecblank.gif">
          <a:extLst>
            <a:ext uri="{FF2B5EF4-FFF2-40B4-BE49-F238E27FC236}">
              <a16:creationId xmlns:a16="http://schemas.microsoft.com/office/drawing/2014/main" id="{7540AD0D-0370-4760-A071-4D51EDEB05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229100" y="160210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96</xdr:row>
      <xdr:rowOff>0</xdr:rowOff>
    </xdr:from>
    <xdr:to>
      <xdr:col>6</xdr:col>
      <xdr:colOff>0</xdr:colOff>
      <xdr:row>96</xdr:row>
      <xdr:rowOff>9525</xdr:rowOff>
    </xdr:to>
    <xdr:pic>
      <xdr:nvPicPr>
        <xdr:cNvPr id="48" name="Picture 47" descr="http://www.abs.gov.au/icons/ecblank.gif">
          <a:extLst>
            <a:ext uri="{FF2B5EF4-FFF2-40B4-BE49-F238E27FC236}">
              <a16:creationId xmlns:a16="http://schemas.microsoft.com/office/drawing/2014/main" id="{41ED588C-F78A-44DB-9846-BB613A3E9A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229100" y="190690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96</xdr:row>
      <xdr:rowOff>0</xdr:rowOff>
    </xdr:from>
    <xdr:to>
      <xdr:col>6</xdr:col>
      <xdr:colOff>0</xdr:colOff>
      <xdr:row>96</xdr:row>
      <xdr:rowOff>9525</xdr:rowOff>
    </xdr:to>
    <xdr:pic>
      <xdr:nvPicPr>
        <xdr:cNvPr id="49" name="Picture 48" descr="http://www.abs.gov.au/icons/ecblank.gif">
          <a:extLst>
            <a:ext uri="{FF2B5EF4-FFF2-40B4-BE49-F238E27FC236}">
              <a16:creationId xmlns:a16="http://schemas.microsoft.com/office/drawing/2014/main" id="{61E58DE9-7847-44B3-9C5F-349D9AFFB5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229100" y="190690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79</xdr:row>
      <xdr:rowOff>0</xdr:rowOff>
    </xdr:from>
    <xdr:to>
      <xdr:col>8</xdr:col>
      <xdr:colOff>0</xdr:colOff>
      <xdr:row>79</xdr:row>
      <xdr:rowOff>9525</xdr:rowOff>
    </xdr:to>
    <xdr:pic>
      <xdr:nvPicPr>
        <xdr:cNvPr id="50" name="Picture 49" descr="http://www.abs.gov.au/icons/ecblank.gif">
          <a:extLst>
            <a:ext uri="{FF2B5EF4-FFF2-40B4-BE49-F238E27FC236}">
              <a16:creationId xmlns:a16="http://schemas.microsoft.com/office/drawing/2014/main" id="{3760D999-1096-40C2-8E04-5C26992A21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5581650" y="158305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79</xdr:row>
      <xdr:rowOff>0</xdr:rowOff>
    </xdr:from>
    <xdr:to>
      <xdr:col>8</xdr:col>
      <xdr:colOff>0</xdr:colOff>
      <xdr:row>79</xdr:row>
      <xdr:rowOff>9525</xdr:rowOff>
    </xdr:to>
    <xdr:pic>
      <xdr:nvPicPr>
        <xdr:cNvPr id="51" name="Picture 50" descr="http://www.abs.gov.au/icons/ecblank.gif">
          <a:extLst>
            <a:ext uri="{FF2B5EF4-FFF2-40B4-BE49-F238E27FC236}">
              <a16:creationId xmlns:a16="http://schemas.microsoft.com/office/drawing/2014/main" id="{41157A18-16E5-4F75-8E6F-BDA5ECBEA3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5581650" y="158305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95</xdr:row>
      <xdr:rowOff>0</xdr:rowOff>
    </xdr:from>
    <xdr:to>
      <xdr:col>8</xdr:col>
      <xdr:colOff>0</xdr:colOff>
      <xdr:row>95</xdr:row>
      <xdr:rowOff>9525</xdr:rowOff>
    </xdr:to>
    <xdr:pic>
      <xdr:nvPicPr>
        <xdr:cNvPr id="52" name="Picture 51" descr="http://www.abs.gov.au/icons/ecblank.gif">
          <a:extLst>
            <a:ext uri="{FF2B5EF4-FFF2-40B4-BE49-F238E27FC236}">
              <a16:creationId xmlns:a16="http://schemas.microsoft.com/office/drawing/2014/main" id="{163DBAB4-ED1D-4458-B98D-785DE95925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5581650" y="188785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95</xdr:row>
      <xdr:rowOff>0</xdr:rowOff>
    </xdr:from>
    <xdr:to>
      <xdr:col>8</xdr:col>
      <xdr:colOff>0</xdr:colOff>
      <xdr:row>95</xdr:row>
      <xdr:rowOff>9525</xdr:rowOff>
    </xdr:to>
    <xdr:pic>
      <xdr:nvPicPr>
        <xdr:cNvPr id="53" name="Picture 52" descr="http://www.abs.gov.au/icons/ecblank.gif">
          <a:extLst>
            <a:ext uri="{FF2B5EF4-FFF2-40B4-BE49-F238E27FC236}">
              <a16:creationId xmlns:a16="http://schemas.microsoft.com/office/drawing/2014/main" id="{0E5802E5-1E60-4562-8945-715704EB50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5581650" y="188785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80</xdr:row>
      <xdr:rowOff>0</xdr:rowOff>
    </xdr:from>
    <xdr:to>
      <xdr:col>6</xdr:col>
      <xdr:colOff>0</xdr:colOff>
      <xdr:row>80</xdr:row>
      <xdr:rowOff>9525</xdr:rowOff>
    </xdr:to>
    <xdr:pic>
      <xdr:nvPicPr>
        <xdr:cNvPr id="54" name="Picture 108" descr="http://www.abs.gov.au/icons/ecblank.gif">
          <a:extLst>
            <a:ext uri="{FF2B5EF4-FFF2-40B4-BE49-F238E27FC236}">
              <a16:creationId xmlns:a16="http://schemas.microsoft.com/office/drawing/2014/main" id="{375CD124-7406-4467-BC81-1F9D32BB3A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229100" y="160210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80</xdr:row>
      <xdr:rowOff>0</xdr:rowOff>
    </xdr:from>
    <xdr:to>
      <xdr:col>6</xdr:col>
      <xdr:colOff>0</xdr:colOff>
      <xdr:row>80</xdr:row>
      <xdr:rowOff>9525</xdr:rowOff>
    </xdr:to>
    <xdr:pic>
      <xdr:nvPicPr>
        <xdr:cNvPr id="55" name="Picture 109" descr="http://www.abs.gov.au/icons/ecblank.gif">
          <a:extLst>
            <a:ext uri="{FF2B5EF4-FFF2-40B4-BE49-F238E27FC236}">
              <a16:creationId xmlns:a16="http://schemas.microsoft.com/office/drawing/2014/main" id="{E48FA646-3E90-4DFB-84CF-48027A7F2C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229100" y="160210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96</xdr:row>
      <xdr:rowOff>0</xdr:rowOff>
    </xdr:from>
    <xdr:to>
      <xdr:col>6</xdr:col>
      <xdr:colOff>0</xdr:colOff>
      <xdr:row>96</xdr:row>
      <xdr:rowOff>9525</xdr:rowOff>
    </xdr:to>
    <xdr:pic>
      <xdr:nvPicPr>
        <xdr:cNvPr id="56" name="Picture 110" descr="http://www.abs.gov.au/icons/ecblank.gif">
          <a:extLst>
            <a:ext uri="{FF2B5EF4-FFF2-40B4-BE49-F238E27FC236}">
              <a16:creationId xmlns:a16="http://schemas.microsoft.com/office/drawing/2014/main" id="{0FC241B8-3563-48E5-A013-C580D2EC8D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229100" y="190690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96</xdr:row>
      <xdr:rowOff>0</xdr:rowOff>
    </xdr:from>
    <xdr:to>
      <xdr:col>6</xdr:col>
      <xdr:colOff>0</xdr:colOff>
      <xdr:row>96</xdr:row>
      <xdr:rowOff>9525</xdr:rowOff>
    </xdr:to>
    <xdr:pic>
      <xdr:nvPicPr>
        <xdr:cNvPr id="57" name="Picture 111" descr="http://www.abs.gov.au/icons/ecblank.gif">
          <a:extLst>
            <a:ext uri="{FF2B5EF4-FFF2-40B4-BE49-F238E27FC236}">
              <a16:creationId xmlns:a16="http://schemas.microsoft.com/office/drawing/2014/main" id="{4DB36DD9-2194-4D7B-82BD-0C89EF089C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229100" y="190690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79</xdr:row>
      <xdr:rowOff>0</xdr:rowOff>
    </xdr:from>
    <xdr:to>
      <xdr:col>6</xdr:col>
      <xdr:colOff>0</xdr:colOff>
      <xdr:row>79</xdr:row>
      <xdr:rowOff>9525</xdr:rowOff>
    </xdr:to>
    <xdr:pic>
      <xdr:nvPicPr>
        <xdr:cNvPr id="58" name="Picture 57" descr="http://www.abs.gov.au/icons/ecblank.gif">
          <a:extLst>
            <a:ext uri="{FF2B5EF4-FFF2-40B4-BE49-F238E27FC236}">
              <a16:creationId xmlns:a16="http://schemas.microsoft.com/office/drawing/2014/main" id="{CCC014B4-A9A7-4F06-A356-D8523CA5A1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229100" y="158305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79</xdr:row>
      <xdr:rowOff>0</xdr:rowOff>
    </xdr:from>
    <xdr:to>
      <xdr:col>6</xdr:col>
      <xdr:colOff>0</xdr:colOff>
      <xdr:row>79</xdr:row>
      <xdr:rowOff>9525</xdr:rowOff>
    </xdr:to>
    <xdr:pic>
      <xdr:nvPicPr>
        <xdr:cNvPr id="59" name="Picture 58" descr="http://www.abs.gov.au/icons/ecblank.gif">
          <a:extLst>
            <a:ext uri="{FF2B5EF4-FFF2-40B4-BE49-F238E27FC236}">
              <a16:creationId xmlns:a16="http://schemas.microsoft.com/office/drawing/2014/main" id="{1FF4F64C-C188-44B3-AD38-B624FC867B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229100" y="158305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95</xdr:row>
      <xdr:rowOff>0</xdr:rowOff>
    </xdr:from>
    <xdr:to>
      <xdr:col>6</xdr:col>
      <xdr:colOff>0</xdr:colOff>
      <xdr:row>95</xdr:row>
      <xdr:rowOff>9525</xdr:rowOff>
    </xdr:to>
    <xdr:pic>
      <xdr:nvPicPr>
        <xdr:cNvPr id="60" name="Picture 59" descr="http://www.abs.gov.au/icons/ecblank.gif">
          <a:extLst>
            <a:ext uri="{FF2B5EF4-FFF2-40B4-BE49-F238E27FC236}">
              <a16:creationId xmlns:a16="http://schemas.microsoft.com/office/drawing/2014/main" id="{52C600CE-1024-4A79-AB7C-38EE9FBC53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229100" y="188785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95</xdr:row>
      <xdr:rowOff>0</xdr:rowOff>
    </xdr:from>
    <xdr:to>
      <xdr:col>6</xdr:col>
      <xdr:colOff>0</xdr:colOff>
      <xdr:row>95</xdr:row>
      <xdr:rowOff>9525</xdr:rowOff>
    </xdr:to>
    <xdr:pic>
      <xdr:nvPicPr>
        <xdr:cNvPr id="61" name="Picture 60" descr="http://www.abs.gov.au/icons/ecblank.gif">
          <a:extLst>
            <a:ext uri="{FF2B5EF4-FFF2-40B4-BE49-F238E27FC236}">
              <a16:creationId xmlns:a16="http://schemas.microsoft.com/office/drawing/2014/main" id="{4BD0965F-F810-4631-8F4E-D42A20424B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229100" y="188785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79</xdr:row>
      <xdr:rowOff>0</xdr:rowOff>
    </xdr:from>
    <xdr:to>
      <xdr:col>6</xdr:col>
      <xdr:colOff>0</xdr:colOff>
      <xdr:row>79</xdr:row>
      <xdr:rowOff>9525</xdr:rowOff>
    </xdr:to>
    <xdr:pic>
      <xdr:nvPicPr>
        <xdr:cNvPr id="62" name="Picture 61" descr="http://www.abs.gov.au/icons/ecblank.gif">
          <a:extLst>
            <a:ext uri="{FF2B5EF4-FFF2-40B4-BE49-F238E27FC236}">
              <a16:creationId xmlns:a16="http://schemas.microsoft.com/office/drawing/2014/main" id="{61931CE5-5E0A-48A5-A622-999AF9C1D5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229100" y="158305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79</xdr:row>
      <xdr:rowOff>0</xdr:rowOff>
    </xdr:from>
    <xdr:to>
      <xdr:col>6</xdr:col>
      <xdr:colOff>0</xdr:colOff>
      <xdr:row>79</xdr:row>
      <xdr:rowOff>9525</xdr:rowOff>
    </xdr:to>
    <xdr:pic>
      <xdr:nvPicPr>
        <xdr:cNvPr id="63" name="Picture 62" descr="http://www.abs.gov.au/icons/ecblank.gif">
          <a:extLst>
            <a:ext uri="{FF2B5EF4-FFF2-40B4-BE49-F238E27FC236}">
              <a16:creationId xmlns:a16="http://schemas.microsoft.com/office/drawing/2014/main" id="{B7127496-7FA0-4546-93C8-383D3A2B52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229100" y="158305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95</xdr:row>
      <xdr:rowOff>0</xdr:rowOff>
    </xdr:from>
    <xdr:to>
      <xdr:col>6</xdr:col>
      <xdr:colOff>0</xdr:colOff>
      <xdr:row>95</xdr:row>
      <xdr:rowOff>9525</xdr:rowOff>
    </xdr:to>
    <xdr:pic>
      <xdr:nvPicPr>
        <xdr:cNvPr id="64" name="Picture 63" descr="http://www.abs.gov.au/icons/ecblank.gif">
          <a:extLst>
            <a:ext uri="{FF2B5EF4-FFF2-40B4-BE49-F238E27FC236}">
              <a16:creationId xmlns:a16="http://schemas.microsoft.com/office/drawing/2014/main" id="{3CEE7CE9-BB96-4587-8C06-AA4D092791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229100" y="188785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95</xdr:row>
      <xdr:rowOff>0</xdr:rowOff>
    </xdr:from>
    <xdr:to>
      <xdr:col>6</xdr:col>
      <xdr:colOff>0</xdr:colOff>
      <xdr:row>95</xdr:row>
      <xdr:rowOff>9525</xdr:rowOff>
    </xdr:to>
    <xdr:pic>
      <xdr:nvPicPr>
        <xdr:cNvPr id="65" name="Picture 64" descr="http://www.abs.gov.au/icons/ecblank.gif">
          <a:extLst>
            <a:ext uri="{FF2B5EF4-FFF2-40B4-BE49-F238E27FC236}">
              <a16:creationId xmlns:a16="http://schemas.microsoft.com/office/drawing/2014/main" id="{69FB9B7B-8520-4E74-AD39-8EA150A7AE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229100" y="188785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79</xdr:row>
      <xdr:rowOff>0</xdr:rowOff>
    </xdr:from>
    <xdr:to>
      <xdr:col>8</xdr:col>
      <xdr:colOff>0</xdr:colOff>
      <xdr:row>79</xdr:row>
      <xdr:rowOff>9525</xdr:rowOff>
    </xdr:to>
    <xdr:pic>
      <xdr:nvPicPr>
        <xdr:cNvPr id="66" name="Picture 65" descr="http://www.abs.gov.au/icons/ecblank.gif">
          <a:extLst>
            <a:ext uri="{FF2B5EF4-FFF2-40B4-BE49-F238E27FC236}">
              <a16:creationId xmlns:a16="http://schemas.microsoft.com/office/drawing/2014/main" id="{05A1C5E9-614A-4AB7-86E2-56AC854CF0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5581650" y="158305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79</xdr:row>
      <xdr:rowOff>0</xdr:rowOff>
    </xdr:from>
    <xdr:to>
      <xdr:col>8</xdr:col>
      <xdr:colOff>0</xdr:colOff>
      <xdr:row>79</xdr:row>
      <xdr:rowOff>9525</xdr:rowOff>
    </xdr:to>
    <xdr:pic>
      <xdr:nvPicPr>
        <xdr:cNvPr id="67" name="Picture 66" descr="http://www.abs.gov.au/icons/ecblank.gif">
          <a:extLst>
            <a:ext uri="{FF2B5EF4-FFF2-40B4-BE49-F238E27FC236}">
              <a16:creationId xmlns:a16="http://schemas.microsoft.com/office/drawing/2014/main" id="{92D4610E-3788-4A20-88B3-13CC7FB6F2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5581650" y="158305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95</xdr:row>
      <xdr:rowOff>0</xdr:rowOff>
    </xdr:from>
    <xdr:to>
      <xdr:col>8</xdr:col>
      <xdr:colOff>0</xdr:colOff>
      <xdr:row>95</xdr:row>
      <xdr:rowOff>9525</xdr:rowOff>
    </xdr:to>
    <xdr:pic>
      <xdr:nvPicPr>
        <xdr:cNvPr id="68" name="Picture 67" descr="http://www.abs.gov.au/icons/ecblank.gif">
          <a:extLst>
            <a:ext uri="{FF2B5EF4-FFF2-40B4-BE49-F238E27FC236}">
              <a16:creationId xmlns:a16="http://schemas.microsoft.com/office/drawing/2014/main" id="{7534FD7F-AEF6-4378-AFB7-304FFCB2A3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5581650" y="188785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95</xdr:row>
      <xdr:rowOff>0</xdr:rowOff>
    </xdr:from>
    <xdr:to>
      <xdr:col>8</xdr:col>
      <xdr:colOff>0</xdr:colOff>
      <xdr:row>95</xdr:row>
      <xdr:rowOff>9525</xdr:rowOff>
    </xdr:to>
    <xdr:pic>
      <xdr:nvPicPr>
        <xdr:cNvPr id="69" name="Picture 68" descr="http://www.abs.gov.au/icons/ecblank.gif">
          <a:extLst>
            <a:ext uri="{FF2B5EF4-FFF2-40B4-BE49-F238E27FC236}">
              <a16:creationId xmlns:a16="http://schemas.microsoft.com/office/drawing/2014/main" id="{43080440-DFCC-4DDE-BFE2-BDB0226AFC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5581650" y="188785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79</xdr:row>
      <xdr:rowOff>0</xdr:rowOff>
    </xdr:from>
    <xdr:to>
      <xdr:col>6</xdr:col>
      <xdr:colOff>0</xdr:colOff>
      <xdr:row>79</xdr:row>
      <xdr:rowOff>9525</xdr:rowOff>
    </xdr:to>
    <xdr:pic>
      <xdr:nvPicPr>
        <xdr:cNvPr id="70" name="Picture 108" descr="http://www.abs.gov.au/icons/ecblank.gif">
          <a:extLst>
            <a:ext uri="{FF2B5EF4-FFF2-40B4-BE49-F238E27FC236}">
              <a16:creationId xmlns:a16="http://schemas.microsoft.com/office/drawing/2014/main" id="{F8F8FFA2-88AB-45E8-9FB6-8FFF7EE8A6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229100" y="158305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79</xdr:row>
      <xdr:rowOff>0</xdr:rowOff>
    </xdr:from>
    <xdr:to>
      <xdr:col>6</xdr:col>
      <xdr:colOff>0</xdr:colOff>
      <xdr:row>79</xdr:row>
      <xdr:rowOff>9525</xdr:rowOff>
    </xdr:to>
    <xdr:pic>
      <xdr:nvPicPr>
        <xdr:cNvPr id="71" name="Picture 109" descr="http://www.abs.gov.au/icons/ecblank.gif">
          <a:extLst>
            <a:ext uri="{FF2B5EF4-FFF2-40B4-BE49-F238E27FC236}">
              <a16:creationId xmlns:a16="http://schemas.microsoft.com/office/drawing/2014/main" id="{4D4B0694-0C4C-4793-B215-7F9A957377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229100" y="158305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95</xdr:row>
      <xdr:rowOff>0</xdr:rowOff>
    </xdr:from>
    <xdr:to>
      <xdr:col>6</xdr:col>
      <xdr:colOff>0</xdr:colOff>
      <xdr:row>95</xdr:row>
      <xdr:rowOff>9525</xdr:rowOff>
    </xdr:to>
    <xdr:pic>
      <xdr:nvPicPr>
        <xdr:cNvPr id="72" name="Picture 110" descr="http://www.abs.gov.au/icons/ecblank.gif">
          <a:extLst>
            <a:ext uri="{FF2B5EF4-FFF2-40B4-BE49-F238E27FC236}">
              <a16:creationId xmlns:a16="http://schemas.microsoft.com/office/drawing/2014/main" id="{170C17ED-8F78-4AC8-97B2-7D9E4AA1EE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229100" y="188785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95</xdr:row>
      <xdr:rowOff>0</xdr:rowOff>
    </xdr:from>
    <xdr:to>
      <xdr:col>6</xdr:col>
      <xdr:colOff>0</xdr:colOff>
      <xdr:row>95</xdr:row>
      <xdr:rowOff>9525</xdr:rowOff>
    </xdr:to>
    <xdr:pic>
      <xdr:nvPicPr>
        <xdr:cNvPr id="73" name="Picture 111" descr="http://www.abs.gov.au/icons/ecblank.gif">
          <a:extLst>
            <a:ext uri="{FF2B5EF4-FFF2-40B4-BE49-F238E27FC236}">
              <a16:creationId xmlns:a16="http://schemas.microsoft.com/office/drawing/2014/main" id="{40702CE1-D7F5-4FC5-BA93-B55937B46F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229100" y="188785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552450</xdr:colOff>
      <xdr:row>10</xdr:row>
      <xdr:rowOff>57150</xdr:rowOff>
    </xdr:from>
    <xdr:to>
      <xdr:col>20</xdr:col>
      <xdr:colOff>247650</xdr:colOff>
      <xdr:row>28</xdr:row>
      <xdr:rowOff>57150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C040B05-56BC-4874-8213-B336A386E68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0</xdr:colOff>
      <xdr:row>29</xdr:row>
      <xdr:rowOff>0</xdr:rowOff>
    </xdr:from>
    <xdr:to>
      <xdr:col>26</xdr:col>
      <xdr:colOff>452124</xdr:colOff>
      <xdr:row>67</xdr:row>
      <xdr:rowOff>97208</xdr:rowOff>
    </xdr:to>
    <xdr:grpSp>
      <xdr:nvGrpSpPr>
        <xdr:cNvPr id="124" name="Group 123">
          <a:extLst>
            <a:ext uri="{FF2B5EF4-FFF2-40B4-BE49-F238E27FC236}">
              <a16:creationId xmlns:a16="http://schemas.microsoft.com/office/drawing/2014/main" id="{476E0A6C-2AA9-4426-BA1F-EB16ACF5AFBC}"/>
            </a:ext>
          </a:extLst>
        </xdr:cNvPr>
        <xdr:cNvGrpSpPr/>
      </xdr:nvGrpSpPr>
      <xdr:grpSpPr>
        <a:xfrm>
          <a:off x="9039225" y="4514850"/>
          <a:ext cx="8376924" cy="5878883"/>
          <a:chOff x="251520" y="332656"/>
          <a:chExt cx="8376924" cy="5793158"/>
        </a:xfrm>
      </xdr:grpSpPr>
      <xdr:grpSp>
        <xdr:nvGrpSpPr>
          <xdr:cNvPr id="125" name="Group 124">
            <a:extLst>
              <a:ext uri="{FF2B5EF4-FFF2-40B4-BE49-F238E27FC236}">
                <a16:creationId xmlns:a16="http://schemas.microsoft.com/office/drawing/2014/main" id="{0217EAA4-0F0D-43B4-87A7-0BF9D9C0EF8D}"/>
              </a:ext>
            </a:extLst>
          </xdr:cNvPr>
          <xdr:cNvGrpSpPr/>
        </xdr:nvGrpSpPr>
        <xdr:grpSpPr>
          <a:xfrm>
            <a:off x="616711" y="1105708"/>
            <a:ext cx="8011733" cy="5020106"/>
            <a:chOff x="865943" y="1077662"/>
            <a:chExt cx="8011733" cy="5020106"/>
          </a:xfrm>
        </xdr:grpSpPr>
        <xdr:grpSp>
          <xdr:nvGrpSpPr>
            <xdr:cNvPr id="127" name="Group 126">
              <a:extLst>
                <a:ext uri="{FF2B5EF4-FFF2-40B4-BE49-F238E27FC236}">
                  <a16:creationId xmlns:a16="http://schemas.microsoft.com/office/drawing/2014/main" id="{CD886A8B-37DF-4408-A930-34F74C6779C9}"/>
                </a:ext>
              </a:extLst>
            </xdr:cNvPr>
            <xdr:cNvGrpSpPr>
              <a:grpSpLocks noChangeAspect="1"/>
            </xdr:cNvGrpSpPr>
          </xdr:nvGrpSpPr>
          <xdr:grpSpPr>
            <a:xfrm>
              <a:off x="865943" y="1077662"/>
              <a:ext cx="3181818" cy="4306858"/>
              <a:chOff x="0" y="0"/>
              <a:chExt cx="2394689" cy="3294366"/>
            </a:xfrm>
            <a:solidFill>
              <a:schemeClr val="tx1">
                <a:lumMod val="75000"/>
                <a:lumOff val="25000"/>
              </a:schemeClr>
            </a:solidFill>
            <a:effectLst/>
          </xdr:grpSpPr>
          <xdr:sp macro="" textlink="">
            <xdr:nvSpPr>
              <xdr:cNvPr id="148" name="Trapezoid 147">
                <a:extLst>
                  <a:ext uri="{FF2B5EF4-FFF2-40B4-BE49-F238E27FC236}">
                    <a16:creationId xmlns:a16="http://schemas.microsoft.com/office/drawing/2014/main" id="{1FBF2067-89E4-4005-A57E-C1122D55417F}"/>
                  </a:ext>
                </a:extLst>
              </xdr:cNvPr>
              <xdr:cNvSpPr/>
            </xdr:nvSpPr>
            <xdr:spPr>
              <a:xfrm rot="10800000">
                <a:off x="306457" y="90010"/>
                <a:ext cx="2016224" cy="3168352"/>
              </a:xfrm>
              <a:prstGeom prst="trapezoid">
                <a:avLst>
                  <a:gd name="adj" fmla="val 6373"/>
                </a:avLst>
              </a:prstGeom>
              <a:grpFill/>
              <a:ln>
                <a:solidFill>
                  <a:schemeClr val="tx1">
                    <a:lumMod val="95000"/>
                    <a:lumOff val="5000"/>
                  </a:schemeClr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ot="0" spcFirstLastPara="0" vert="horz" wrap="square" lIns="91440" tIns="45720" rIns="91440" bIns="45720" numCol="1" spcCol="0" rtlCol="0" fromWordArt="0" anchor="ctr" anchorCtr="0" forceAA="0" compatLnSpc="1">
                <a:prstTxWarp prst="textNoShape">
                  <a:avLst/>
                </a:prstTxWarp>
                <a:noAutofit/>
              </a:bodyPr>
              <a:lstStyle>
                <a:defPPr>
                  <a:defRPr lang="en-US"/>
                </a:defPPr>
                <a:lvl1pPr algn="l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en-GB"/>
              </a:p>
            </xdr:txBody>
          </xdr:sp>
          <xdr:sp macro="" textlink="">
            <xdr:nvSpPr>
              <xdr:cNvPr id="149" name="Oval 148">
                <a:extLst>
                  <a:ext uri="{FF2B5EF4-FFF2-40B4-BE49-F238E27FC236}">
                    <a16:creationId xmlns:a16="http://schemas.microsoft.com/office/drawing/2014/main" id="{3755345A-BCC2-4F71-8E94-26853610C0B2}"/>
                  </a:ext>
                </a:extLst>
              </xdr:cNvPr>
              <xdr:cNvSpPr/>
            </xdr:nvSpPr>
            <xdr:spPr>
              <a:xfrm>
                <a:off x="207977" y="2574286"/>
                <a:ext cx="720081" cy="720080"/>
              </a:xfrm>
              <a:prstGeom prst="ellipse">
                <a:avLst/>
              </a:prstGeom>
              <a:grpFill/>
              <a:ln>
                <a:solidFill>
                  <a:schemeClr val="tx1">
                    <a:lumMod val="95000"/>
                    <a:lumOff val="5000"/>
                  </a:schemeClr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ot="0" spcFirstLastPara="0" vert="horz" wrap="square" lIns="91440" tIns="45720" rIns="91440" bIns="45720" numCol="1" spcCol="0" rtlCol="0" fromWordArt="0" anchor="ctr" anchorCtr="0" forceAA="0" compatLnSpc="1">
                <a:prstTxWarp prst="textNoShape">
                  <a:avLst/>
                </a:prstTxWarp>
                <a:noAutofit/>
              </a:bodyPr>
              <a:lstStyle>
                <a:defPPr>
                  <a:defRPr lang="en-US"/>
                </a:defPPr>
                <a:lvl1pPr algn="l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en-GB"/>
              </a:p>
            </xdr:txBody>
          </xdr:sp>
          <xdr:sp macro="" textlink="">
            <xdr:nvSpPr>
              <xdr:cNvPr id="150" name="Oval 149">
                <a:extLst>
                  <a:ext uri="{FF2B5EF4-FFF2-40B4-BE49-F238E27FC236}">
                    <a16:creationId xmlns:a16="http://schemas.microsoft.com/office/drawing/2014/main" id="{6872CA86-6892-4836-953C-AEF92772F397}"/>
                  </a:ext>
                </a:extLst>
              </xdr:cNvPr>
              <xdr:cNvSpPr/>
            </xdr:nvSpPr>
            <xdr:spPr>
              <a:xfrm>
                <a:off x="460900" y="2826314"/>
                <a:ext cx="214131" cy="216024"/>
              </a:xfrm>
              <a:prstGeom prst="ellipse">
                <a:avLst/>
              </a:prstGeom>
              <a:grpFill/>
              <a:ln>
                <a:solidFill>
                  <a:schemeClr val="tx1">
                    <a:lumMod val="95000"/>
                    <a:lumOff val="5000"/>
                  </a:schemeClr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ot="0" spcFirstLastPara="0" vert="horz" wrap="square" lIns="91440" tIns="45720" rIns="91440" bIns="45720" numCol="1" spcCol="0" rtlCol="0" fromWordArt="0" anchor="ctr" anchorCtr="0" forceAA="0" compatLnSpc="1">
                <a:prstTxWarp prst="textNoShape">
                  <a:avLst/>
                </a:prstTxWarp>
                <a:noAutofit/>
              </a:bodyPr>
              <a:lstStyle>
                <a:defPPr>
                  <a:defRPr lang="en-US"/>
                </a:defPPr>
                <a:lvl1pPr algn="l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en-GB"/>
              </a:p>
            </xdr:txBody>
          </xdr:sp>
          <xdr:sp macro="" textlink="">
            <xdr:nvSpPr>
              <xdr:cNvPr id="151" name="Snip and Round Single Corner Rectangle 19">
                <a:extLst>
                  <a:ext uri="{FF2B5EF4-FFF2-40B4-BE49-F238E27FC236}">
                    <a16:creationId xmlns:a16="http://schemas.microsoft.com/office/drawing/2014/main" id="{AB8D97A0-050D-4D29-B49C-352F825E2B7C}"/>
                  </a:ext>
                </a:extLst>
              </xdr:cNvPr>
              <xdr:cNvSpPr/>
            </xdr:nvSpPr>
            <xdr:spPr>
              <a:xfrm>
                <a:off x="90433" y="18002"/>
                <a:ext cx="2304256" cy="288032"/>
              </a:xfrm>
              <a:prstGeom prst="snipRoundRect">
                <a:avLst/>
              </a:prstGeom>
              <a:solidFill>
                <a:srgbClr val="FF0000"/>
              </a:solidFill>
              <a:ln>
                <a:solidFill>
                  <a:schemeClr val="accent4">
                    <a:lumMod val="50000"/>
                  </a:schemeClr>
                </a:solidFill>
              </a:ln>
            </xdr:spPr>
            <xdr:style>
              <a:lnRef idx="2">
                <a:schemeClr val="accent4">
                  <a:shade val="50000"/>
                </a:schemeClr>
              </a:lnRef>
              <a:fillRef idx="1">
                <a:schemeClr val="accent4"/>
              </a:fillRef>
              <a:effectRef idx="0">
                <a:schemeClr val="accent4"/>
              </a:effectRef>
              <a:fontRef idx="minor">
                <a:schemeClr val="lt1"/>
              </a:fontRef>
            </xdr:style>
            <xdr:txBody>
              <a:bodyPr rot="0" spcFirstLastPara="0" vert="horz" wrap="square" lIns="91440" tIns="45720" rIns="91440" bIns="45720" numCol="1" spcCol="0" rtlCol="0" fromWordArt="0" anchor="ctr" anchorCtr="0" forceAA="0" compatLnSpc="1">
                <a:prstTxWarp prst="textNoShape">
                  <a:avLst/>
                </a:prstTxWarp>
                <a:noAutofit/>
              </a:bodyPr>
              <a:lstStyle>
                <a:defPPr>
                  <a:defRPr lang="en-US"/>
                </a:defPPr>
                <a:lvl1pPr algn="l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en-GB"/>
              </a:p>
            </xdr:txBody>
          </xdr:sp>
          <xdr:sp macro="" textlink="">
            <xdr:nvSpPr>
              <xdr:cNvPr id="152" name="Oval 151">
                <a:extLst>
                  <a:ext uri="{FF2B5EF4-FFF2-40B4-BE49-F238E27FC236}">
                    <a16:creationId xmlns:a16="http://schemas.microsoft.com/office/drawing/2014/main" id="{CC9B6757-2691-4194-B232-BF12C01A774C}"/>
                  </a:ext>
                </a:extLst>
              </xdr:cNvPr>
              <xdr:cNvSpPr/>
            </xdr:nvSpPr>
            <xdr:spPr>
              <a:xfrm>
                <a:off x="0" y="0"/>
                <a:ext cx="306456" cy="324036"/>
              </a:xfrm>
              <a:prstGeom prst="ellipse">
                <a:avLst/>
              </a:prstGeom>
              <a:solidFill>
                <a:srgbClr val="FF0000"/>
              </a:solidFill>
              <a:ln>
                <a:solidFill>
                  <a:schemeClr val="accent4">
                    <a:lumMod val="50000"/>
                  </a:schemeClr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ot="0" spcFirstLastPara="0" vert="horz" wrap="square" lIns="91440" tIns="45720" rIns="91440" bIns="45720" numCol="1" spcCol="0" rtlCol="0" fromWordArt="0" anchor="ctr" anchorCtr="0" forceAA="0" compatLnSpc="1">
                <a:prstTxWarp prst="textNoShape">
                  <a:avLst/>
                </a:prstTxWarp>
                <a:noAutofit/>
              </a:bodyPr>
              <a:lstStyle>
                <a:defPPr>
                  <a:defRPr lang="en-US"/>
                </a:defPPr>
                <a:lvl1pPr algn="l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en-GB"/>
              </a:p>
            </xdr:txBody>
          </xdr:sp>
          <xdr:sp macro="" textlink="">
            <xdr:nvSpPr>
              <xdr:cNvPr id="153" name="Oval 152">
                <a:extLst>
                  <a:ext uri="{FF2B5EF4-FFF2-40B4-BE49-F238E27FC236}">
                    <a16:creationId xmlns:a16="http://schemas.microsoft.com/office/drawing/2014/main" id="{C384D7FF-6BEA-452C-886B-79097FBC776A}"/>
                  </a:ext>
                </a:extLst>
              </xdr:cNvPr>
              <xdr:cNvSpPr/>
            </xdr:nvSpPr>
            <xdr:spPr>
              <a:xfrm>
                <a:off x="99695" y="116519"/>
                <a:ext cx="107065" cy="108012"/>
              </a:xfrm>
              <a:prstGeom prst="ellipse">
                <a:avLst/>
              </a:prstGeom>
              <a:solidFill>
                <a:srgbClr val="FF0000"/>
              </a:solidFill>
              <a:ln>
                <a:solidFill>
                  <a:schemeClr val="accent4">
                    <a:lumMod val="50000"/>
                  </a:schemeClr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ot="0" spcFirstLastPara="0" vert="horz" wrap="square" lIns="91440" tIns="45720" rIns="91440" bIns="45720" numCol="1" spcCol="0" rtlCol="0" fromWordArt="0" anchor="ctr" anchorCtr="0" forceAA="0" compatLnSpc="1">
                <a:prstTxWarp prst="textNoShape">
                  <a:avLst/>
                </a:prstTxWarp>
                <a:noAutofit/>
              </a:bodyPr>
              <a:lstStyle>
                <a:defPPr>
                  <a:defRPr lang="en-US"/>
                </a:defPPr>
                <a:lvl1pPr algn="l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en-GB"/>
              </a:p>
            </xdr:txBody>
          </xdr:sp>
        </xdr:grpSp>
        <xdr:grpSp>
          <xdr:nvGrpSpPr>
            <xdr:cNvPr id="128" name="Group 127">
              <a:extLst>
                <a:ext uri="{FF2B5EF4-FFF2-40B4-BE49-F238E27FC236}">
                  <a16:creationId xmlns:a16="http://schemas.microsoft.com/office/drawing/2014/main" id="{E192C430-5C5A-4FB1-9A63-68EC619A0DF3}"/>
                </a:ext>
              </a:extLst>
            </xdr:cNvPr>
            <xdr:cNvGrpSpPr>
              <a:grpSpLocks noChangeAspect="1"/>
            </xdr:cNvGrpSpPr>
          </xdr:nvGrpSpPr>
          <xdr:grpSpPr>
            <a:xfrm>
              <a:off x="4347016" y="2748294"/>
              <a:ext cx="1960874" cy="2636226"/>
              <a:chOff x="1594402" y="340393"/>
              <a:chExt cx="2394689" cy="3294366"/>
            </a:xfrm>
          </xdr:grpSpPr>
          <xdr:sp macro="" textlink="">
            <xdr:nvSpPr>
              <xdr:cNvPr id="142" name="Trapezoid 141">
                <a:extLst>
                  <a:ext uri="{FF2B5EF4-FFF2-40B4-BE49-F238E27FC236}">
                    <a16:creationId xmlns:a16="http://schemas.microsoft.com/office/drawing/2014/main" id="{C7C0AD95-C2B4-4073-A0AD-EDDA9992BE25}"/>
                  </a:ext>
                </a:extLst>
              </xdr:cNvPr>
              <xdr:cNvSpPr/>
            </xdr:nvSpPr>
            <xdr:spPr>
              <a:xfrm rot="10800000">
                <a:off x="1900859" y="430403"/>
                <a:ext cx="2016224" cy="3168352"/>
              </a:xfrm>
              <a:prstGeom prst="trapezoid">
                <a:avLst>
                  <a:gd name="adj" fmla="val 6373"/>
                </a:avLst>
              </a:prstGeom>
              <a:solidFill>
                <a:schemeClr val="tx1">
                  <a:lumMod val="75000"/>
                  <a:lumOff val="25000"/>
                </a:schemeClr>
              </a:solidFill>
              <a:ln>
                <a:solidFill>
                  <a:schemeClr val="tx1">
                    <a:lumMod val="95000"/>
                    <a:lumOff val="5000"/>
                  </a:schemeClr>
                </a:solidFill>
              </a:ln>
            </xdr:spPr>
            <xdr:style>
              <a:lnRef idx="2">
                <a:schemeClr val="accent5">
                  <a:shade val="50000"/>
                </a:schemeClr>
              </a:lnRef>
              <a:fillRef idx="1">
                <a:schemeClr val="accent5"/>
              </a:fillRef>
              <a:effectRef idx="0">
                <a:schemeClr val="accent5"/>
              </a:effectRef>
              <a:fontRef idx="minor">
                <a:schemeClr val="lt1"/>
              </a:fontRef>
            </xdr:style>
            <xdr:txBody>
              <a:bodyPr rot="0" spcFirstLastPara="0" vert="horz" wrap="square" lIns="91440" tIns="45720" rIns="91440" bIns="45720" numCol="1" spcCol="0" rtlCol="0" fromWordArt="0" anchor="ctr" anchorCtr="0" forceAA="0" compatLnSpc="1">
                <a:prstTxWarp prst="textNoShape">
                  <a:avLst/>
                </a:prstTxWarp>
                <a:noAutofit/>
              </a:bodyPr>
              <a:lstStyle>
                <a:defPPr>
                  <a:defRPr lang="en-US"/>
                </a:defPPr>
                <a:lvl1pPr algn="l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en-GB"/>
              </a:p>
            </xdr:txBody>
          </xdr:sp>
          <xdr:sp macro="" textlink="">
            <xdr:nvSpPr>
              <xdr:cNvPr id="143" name="Oval 142">
                <a:extLst>
                  <a:ext uri="{FF2B5EF4-FFF2-40B4-BE49-F238E27FC236}">
                    <a16:creationId xmlns:a16="http://schemas.microsoft.com/office/drawing/2014/main" id="{69CC190E-92CE-4297-BE6F-57EC5B521C5D}"/>
                  </a:ext>
                </a:extLst>
              </xdr:cNvPr>
              <xdr:cNvSpPr/>
            </xdr:nvSpPr>
            <xdr:spPr>
              <a:xfrm>
                <a:off x="1802379" y="2914679"/>
                <a:ext cx="720081" cy="720080"/>
              </a:xfrm>
              <a:prstGeom prst="ellipse">
                <a:avLst/>
              </a:prstGeom>
              <a:solidFill>
                <a:schemeClr val="tx1">
                  <a:lumMod val="75000"/>
                  <a:lumOff val="25000"/>
                </a:schemeClr>
              </a:solidFill>
              <a:ln>
                <a:solidFill>
                  <a:schemeClr val="tx1">
                    <a:lumMod val="95000"/>
                    <a:lumOff val="5000"/>
                  </a:schemeClr>
                </a:solidFill>
              </a:ln>
            </xdr:spPr>
            <xdr:style>
              <a:lnRef idx="2">
                <a:schemeClr val="accent5">
                  <a:shade val="50000"/>
                </a:schemeClr>
              </a:lnRef>
              <a:fillRef idx="1">
                <a:schemeClr val="accent5"/>
              </a:fillRef>
              <a:effectRef idx="0">
                <a:schemeClr val="accent5"/>
              </a:effectRef>
              <a:fontRef idx="minor">
                <a:schemeClr val="lt1"/>
              </a:fontRef>
            </xdr:style>
            <xdr:txBody>
              <a:bodyPr rot="0" spcFirstLastPara="0" vert="horz" wrap="square" lIns="91440" tIns="45720" rIns="91440" bIns="45720" numCol="1" spcCol="0" rtlCol="0" fromWordArt="0" anchor="ctr" anchorCtr="0" forceAA="0" compatLnSpc="1">
                <a:prstTxWarp prst="textNoShape">
                  <a:avLst/>
                </a:prstTxWarp>
                <a:noAutofit/>
              </a:bodyPr>
              <a:lstStyle>
                <a:defPPr>
                  <a:defRPr lang="en-US"/>
                </a:defPPr>
                <a:lvl1pPr algn="l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en-GB"/>
              </a:p>
            </xdr:txBody>
          </xdr:sp>
          <xdr:sp macro="" textlink="">
            <xdr:nvSpPr>
              <xdr:cNvPr id="144" name="Oval 143">
                <a:extLst>
                  <a:ext uri="{FF2B5EF4-FFF2-40B4-BE49-F238E27FC236}">
                    <a16:creationId xmlns:a16="http://schemas.microsoft.com/office/drawing/2014/main" id="{763C0E9A-45CE-4CB2-B778-A8F83C212A04}"/>
                  </a:ext>
                </a:extLst>
              </xdr:cNvPr>
              <xdr:cNvSpPr/>
            </xdr:nvSpPr>
            <xdr:spPr>
              <a:xfrm>
                <a:off x="2055302" y="3166707"/>
                <a:ext cx="214131" cy="216024"/>
              </a:xfrm>
              <a:prstGeom prst="ellipse">
                <a:avLst/>
              </a:prstGeom>
              <a:solidFill>
                <a:schemeClr val="tx1">
                  <a:lumMod val="75000"/>
                  <a:lumOff val="25000"/>
                </a:schemeClr>
              </a:solidFill>
              <a:ln>
                <a:solidFill>
                  <a:schemeClr val="tx1">
                    <a:lumMod val="95000"/>
                    <a:lumOff val="5000"/>
                  </a:schemeClr>
                </a:solidFill>
              </a:ln>
            </xdr:spPr>
            <xdr:style>
              <a:lnRef idx="2">
                <a:schemeClr val="accent5">
                  <a:shade val="50000"/>
                </a:schemeClr>
              </a:lnRef>
              <a:fillRef idx="1">
                <a:schemeClr val="accent5"/>
              </a:fillRef>
              <a:effectRef idx="0">
                <a:schemeClr val="accent5"/>
              </a:effectRef>
              <a:fontRef idx="minor">
                <a:schemeClr val="lt1"/>
              </a:fontRef>
            </xdr:style>
            <xdr:txBody>
              <a:bodyPr rot="0" spcFirstLastPara="0" vert="horz" wrap="square" lIns="91440" tIns="45720" rIns="91440" bIns="45720" numCol="1" spcCol="0" rtlCol="0" fromWordArt="0" anchor="ctr" anchorCtr="0" forceAA="0" compatLnSpc="1">
                <a:prstTxWarp prst="textNoShape">
                  <a:avLst/>
                </a:prstTxWarp>
                <a:noAutofit/>
              </a:bodyPr>
              <a:lstStyle>
                <a:defPPr>
                  <a:defRPr lang="en-US"/>
                </a:defPPr>
                <a:lvl1pPr algn="l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en-GB"/>
              </a:p>
            </xdr:txBody>
          </xdr:sp>
          <xdr:sp macro="" textlink="">
            <xdr:nvSpPr>
              <xdr:cNvPr id="145" name="Snip and Round Single Corner Rectangle 13">
                <a:extLst>
                  <a:ext uri="{FF2B5EF4-FFF2-40B4-BE49-F238E27FC236}">
                    <a16:creationId xmlns:a16="http://schemas.microsoft.com/office/drawing/2014/main" id="{B429BA9F-6171-499A-B555-19CCCB08E182}"/>
                  </a:ext>
                </a:extLst>
              </xdr:cNvPr>
              <xdr:cNvSpPr/>
            </xdr:nvSpPr>
            <xdr:spPr>
              <a:xfrm>
                <a:off x="1684835" y="358395"/>
                <a:ext cx="2304256" cy="288032"/>
              </a:xfrm>
              <a:prstGeom prst="snipRoundRect">
                <a:avLst/>
              </a:prstGeom>
              <a:solidFill>
                <a:srgbClr val="FFFF00"/>
              </a:solidFill>
            </xdr:spPr>
            <xdr:style>
              <a:lnRef idx="2">
                <a:schemeClr val="accent2">
                  <a:shade val="50000"/>
                </a:schemeClr>
              </a:lnRef>
              <a:fillRef idx="1">
                <a:schemeClr val="accent2"/>
              </a:fillRef>
              <a:effectRef idx="0">
                <a:schemeClr val="accent2"/>
              </a:effectRef>
              <a:fontRef idx="minor">
                <a:schemeClr val="lt1"/>
              </a:fontRef>
            </xdr:style>
            <xdr:txBody>
              <a:bodyPr rot="0" spcFirstLastPara="0" vert="horz" wrap="square" lIns="91440" tIns="45720" rIns="91440" bIns="45720" numCol="1" spcCol="0" rtlCol="0" fromWordArt="0" anchor="ctr" anchorCtr="0" forceAA="0" compatLnSpc="1">
                <a:prstTxWarp prst="textNoShape">
                  <a:avLst/>
                </a:prstTxWarp>
                <a:noAutofit/>
              </a:bodyPr>
              <a:lstStyle>
                <a:defPPr>
                  <a:defRPr lang="en-US"/>
                </a:defPPr>
                <a:lvl1pPr algn="l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en-GB"/>
              </a:p>
            </xdr:txBody>
          </xdr:sp>
          <xdr:sp macro="" textlink="">
            <xdr:nvSpPr>
              <xdr:cNvPr id="146" name="Oval 145">
                <a:extLst>
                  <a:ext uri="{FF2B5EF4-FFF2-40B4-BE49-F238E27FC236}">
                    <a16:creationId xmlns:a16="http://schemas.microsoft.com/office/drawing/2014/main" id="{9189E740-0DD5-4E07-8440-16F5C7E645E1}"/>
                  </a:ext>
                </a:extLst>
              </xdr:cNvPr>
              <xdr:cNvSpPr/>
            </xdr:nvSpPr>
            <xdr:spPr>
              <a:xfrm>
                <a:off x="1594402" y="340393"/>
                <a:ext cx="306456" cy="324036"/>
              </a:xfrm>
              <a:prstGeom prst="ellipse">
                <a:avLst/>
              </a:prstGeom>
              <a:ln/>
            </xdr:spPr>
            <xdr:style>
              <a:lnRef idx="2">
                <a:schemeClr val="accent2">
                  <a:shade val="50000"/>
                </a:schemeClr>
              </a:lnRef>
              <a:fillRef idx="1">
                <a:schemeClr val="accent2"/>
              </a:fillRef>
              <a:effectRef idx="0">
                <a:schemeClr val="accent2"/>
              </a:effectRef>
              <a:fontRef idx="minor">
                <a:schemeClr val="lt1"/>
              </a:fontRef>
            </xdr:style>
            <xdr:txBody>
              <a:bodyPr rot="0" spcFirstLastPara="0" vert="horz" wrap="square" lIns="91440" tIns="45720" rIns="91440" bIns="45720" numCol="1" spcCol="0" rtlCol="0" fromWordArt="0" anchor="ctr" anchorCtr="0" forceAA="0" compatLnSpc="1">
                <a:prstTxWarp prst="textNoShape">
                  <a:avLst/>
                </a:prstTxWarp>
                <a:noAutofit/>
              </a:bodyPr>
              <a:lstStyle>
                <a:defPPr>
                  <a:defRPr lang="en-US"/>
                </a:defPPr>
                <a:lvl1pPr algn="l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en-GB"/>
              </a:p>
            </xdr:txBody>
          </xdr:sp>
          <xdr:sp macro="" textlink="">
            <xdr:nvSpPr>
              <xdr:cNvPr id="147" name="Oval 146">
                <a:extLst>
                  <a:ext uri="{FF2B5EF4-FFF2-40B4-BE49-F238E27FC236}">
                    <a16:creationId xmlns:a16="http://schemas.microsoft.com/office/drawing/2014/main" id="{4D011D43-BD29-489E-8F30-31B4A5F5A74F}"/>
                  </a:ext>
                </a:extLst>
              </xdr:cNvPr>
              <xdr:cNvSpPr/>
            </xdr:nvSpPr>
            <xdr:spPr>
              <a:xfrm>
                <a:off x="1694097" y="456912"/>
                <a:ext cx="107065" cy="108012"/>
              </a:xfrm>
              <a:prstGeom prst="ellipse">
                <a:avLst/>
              </a:prstGeom>
              <a:ln/>
            </xdr:spPr>
            <xdr:style>
              <a:lnRef idx="2">
                <a:schemeClr val="accent2">
                  <a:shade val="50000"/>
                </a:schemeClr>
              </a:lnRef>
              <a:fillRef idx="1">
                <a:schemeClr val="accent2"/>
              </a:fillRef>
              <a:effectRef idx="0">
                <a:schemeClr val="accent2"/>
              </a:effectRef>
              <a:fontRef idx="minor">
                <a:schemeClr val="lt1"/>
              </a:fontRef>
            </xdr:style>
            <xdr:txBody>
              <a:bodyPr rot="0" spcFirstLastPara="0" vert="horz" wrap="square" lIns="91440" tIns="45720" rIns="91440" bIns="45720" numCol="1" spcCol="0" rtlCol="0" fromWordArt="0" anchor="ctr" anchorCtr="0" forceAA="0" compatLnSpc="1">
                <a:prstTxWarp prst="textNoShape">
                  <a:avLst/>
                </a:prstTxWarp>
                <a:noAutofit/>
              </a:bodyPr>
              <a:lstStyle>
                <a:defPPr>
                  <a:defRPr lang="en-US"/>
                </a:defPPr>
                <a:lvl1pPr algn="l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en-GB"/>
              </a:p>
            </xdr:txBody>
          </xdr:sp>
        </xdr:grpSp>
        <xdr:grpSp>
          <xdr:nvGrpSpPr>
            <xdr:cNvPr id="129" name="Group 128">
              <a:extLst>
                <a:ext uri="{FF2B5EF4-FFF2-40B4-BE49-F238E27FC236}">
                  <a16:creationId xmlns:a16="http://schemas.microsoft.com/office/drawing/2014/main" id="{F79072B4-3B0C-455E-9FD2-F9F929511844}"/>
                </a:ext>
              </a:extLst>
            </xdr:cNvPr>
            <xdr:cNvGrpSpPr>
              <a:grpSpLocks noChangeAspect="1"/>
            </xdr:cNvGrpSpPr>
          </xdr:nvGrpSpPr>
          <xdr:grpSpPr>
            <a:xfrm>
              <a:off x="6738604" y="2836222"/>
              <a:ext cx="1889840" cy="2548297"/>
              <a:chOff x="2731051" y="334043"/>
              <a:chExt cx="2394689" cy="3294366"/>
            </a:xfrm>
          </xdr:grpSpPr>
          <xdr:sp macro="" textlink="">
            <xdr:nvSpPr>
              <xdr:cNvPr id="136" name="Trapezoid 135">
                <a:extLst>
                  <a:ext uri="{FF2B5EF4-FFF2-40B4-BE49-F238E27FC236}">
                    <a16:creationId xmlns:a16="http://schemas.microsoft.com/office/drawing/2014/main" id="{D2DD04F1-784E-445B-A813-9372A8848EFE}"/>
                  </a:ext>
                </a:extLst>
              </xdr:cNvPr>
              <xdr:cNvSpPr/>
            </xdr:nvSpPr>
            <xdr:spPr>
              <a:xfrm rot="10800000">
                <a:off x="3037508" y="424053"/>
                <a:ext cx="2016224" cy="3168352"/>
              </a:xfrm>
              <a:prstGeom prst="trapezoid">
                <a:avLst>
                  <a:gd name="adj" fmla="val 6373"/>
                </a:avLst>
              </a:prstGeom>
              <a:solidFill>
                <a:schemeClr val="tx1">
                  <a:lumMod val="75000"/>
                  <a:lumOff val="25000"/>
                </a:schemeClr>
              </a:solidFill>
              <a:ln>
                <a:solidFill>
                  <a:schemeClr val="tx1">
                    <a:lumMod val="95000"/>
                    <a:lumOff val="5000"/>
                  </a:schemeClr>
                </a:solidFill>
              </a:ln>
            </xdr:spPr>
            <xdr:style>
              <a:lnRef idx="2">
                <a:schemeClr val="accent5">
                  <a:shade val="50000"/>
                </a:schemeClr>
              </a:lnRef>
              <a:fillRef idx="1">
                <a:schemeClr val="accent5"/>
              </a:fillRef>
              <a:effectRef idx="0">
                <a:schemeClr val="accent5"/>
              </a:effectRef>
              <a:fontRef idx="minor">
                <a:schemeClr val="lt1"/>
              </a:fontRef>
            </xdr:style>
            <xdr:txBody>
              <a:bodyPr rot="0" spcFirstLastPara="0" vert="horz" wrap="square" lIns="91440" tIns="45720" rIns="91440" bIns="45720" numCol="1" spcCol="0" rtlCol="0" fromWordArt="0" anchor="ctr" anchorCtr="0" forceAA="0" compatLnSpc="1">
                <a:prstTxWarp prst="textNoShape">
                  <a:avLst/>
                </a:prstTxWarp>
                <a:noAutofit/>
              </a:bodyPr>
              <a:lstStyle>
                <a:defPPr>
                  <a:defRPr lang="en-US"/>
                </a:defPPr>
                <a:lvl1pPr algn="l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en-GB"/>
              </a:p>
            </xdr:txBody>
          </xdr:sp>
          <xdr:sp macro="" textlink="">
            <xdr:nvSpPr>
              <xdr:cNvPr id="137" name="Oval 136">
                <a:extLst>
                  <a:ext uri="{FF2B5EF4-FFF2-40B4-BE49-F238E27FC236}">
                    <a16:creationId xmlns:a16="http://schemas.microsoft.com/office/drawing/2014/main" id="{A9D4CFF9-B12F-415F-9FF9-5A27736F3998}"/>
                  </a:ext>
                </a:extLst>
              </xdr:cNvPr>
              <xdr:cNvSpPr/>
            </xdr:nvSpPr>
            <xdr:spPr>
              <a:xfrm>
                <a:off x="2939028" y="2908329"/>
                <a:ext cx="720081" cy="720080"/>
              </a:xfrm>
              <a:prstGeom prst="ellipse">
                <a:avLst/>
              </a:prstGeom>
              <a:solidFill>
                <a:schemeClr val="tx1">
                  <a:lumMod val="75000"/>
                  <a:lumOff val="25000"/>
                </a:schemeClr>
              </a:solidFill>
              <a:ln>
                <a:solidFill>
                  <a:schemeClr val="tx1">
                    <a:lumMod val="95000"/>
                    <a:lumOff val="5000"/>
                  </a:schemeClr>
                </a:solidFill>
              </a:ln>
            </xdr:spPr>
            <xdr:style>
              <a:lnRef idx="2">
                <a:schemeClr val="accent5">
                  <a:shade val="50000"/>
                </a:schemeClr>
              </a:lnRef>
              <a:fillRef idx="1">
                <a:schemeClr val="accent5"/>
              </a:fillRef>
              <a:effectRef idx="0">
                <a:schemeClr val="accent5"/>
              </a:effectRef>
              <a:fontRef idx="minor">
                <a:schemeClr val="lt1"/>
              </a:fontRef>
            </xdr:style>
            <xdr:txBody>
              <a:bodyPr rot="0" spcFirstLastPara="0" vert="horz" wrap="square" lIns="91440" tIns="45720" rIns="91440" bIns="45720" numCol="1" spcCol="0" rtlCol="0" fromWordArt="0" anchor="ctr" anchorCtr="0" forceAA="0" compatLnSpc="1">
                <a:prstTxWarp prst="textNoShape">
                  <a:avLst/>
                </a:prstTxWarp>
                <a:noAutofit/>
              </a:bodyPr>
              <a:lstStyle>
                <a:defPPr>
                  <a:defRPr lang="en-US"/>
                </a:defPPr>
                <a:lvl1pPr algn="l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en-GB"/>
              </a:p>
            </xdr:txBody>
          </xdr:sp>
          <xdr:sp macro="" textlink="">
            <xdr:nvSpPr>
              <xdr:cNvPr id="138" name="Oval 137">
                <a:extLst>
                  <a:ext uri="{FF2B5EF4-FFF2-40B4-BE49-F238E27FC236}">
                    <a16:creationId xmlns:a16="http://schemas.microsoft.com/office/drawing/2014/main" id="{6089FC89-6A21-411F-BDF7-C4CDEF3ADF97}"/>
                  </a:ext>
                </a:extLst>
              </xdr:cNvPr>
              <xdr:cNvSpPr/>
            </xdr:nvSpPr>
            <xdr:spPr>
              <a:xfrm>
                <a:off x="3191951" y="3160357"/>
                <a:ext cx="214131" cy="216024"/>
              </a:xfrm>
              <a:prstGeom prst="ellipse">
                <a:avLst/>
              </a:prstGeom>
              <a:solidFill>
                <a:schemeClr val="tx1">
                  <a:lumMod val="75000"/>
                  <a:lumOff val="25000"/>
                </a:schemeClr>
              </a:solidFill>
              <a:ln>
                <a:solidFill>
                  <a:schemeClr val="tx1">
                    <a:lumMod val="95000"/>
                    <a:lumOff val="5000"/>
                  </a:schemeClr>
                </a:solidFill>
              </a:ln>
            </xdr:spPr>
            <xdr:style>
              <a:lnRef idx="2">
                <a:schemeClr val="accent5">
                  <a:shade val="50000"/>
                </a:schemeClr>
              </a:lnRef>
              <a:fillRef idx="1">
                <a:schemeClr val="accent5"/>
              </a:fillRef>
              <a:effectRef idx="0">
                <a:schemeClr val="accent5"/>
              </a:effectRef>
              <a:fontRef idx="minor">
                <a:schemeClr val="lt1"/>
              </a:fontRef>
            </xdr:style>
            <xdr:txBody>
              <a:bodyPr rot="0" spcFirstLastPara="0" vert="horz" wrap="square" lIns="91440" tIns="45720" rIns="91440" bIns="45720" numCol="1" spcCol="0" rtlCol="0" fromWordArt="0" anchor="ctr" anchorCtr="0" forceAA="0" compatLnSpc="1">
                <a:prstTxWarp prst="textNoShape">
                  <a:avLst/>
                </a:prstTxWarp>
                <a:noAutofit/>
              </a:bodyPr>
              <a:lstStyle>
                <a:defPPr>
                  <a:defRPr lang="en-US"/>
                </a:defPPr>
                <a:lvl1pPr algn="l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en-GB"/>
              </a:p>
            </xdr:txBody>
          </xdr:sp>
          <xdr:sp macro="" textlink="">
            <xdr:nvSpPr>
              <xdr:cNvPr id="139" name="Snip and Round Single Corner Rectangle 7">
                <a:extLst>
                  <a:ext uri="{FF2B5EF4-FFF2-40B4-BE49-F238E27FC236}">
                    <a16:creationId xmlns:a16="http://schemas.microsoft.com/office/drawing/2014/main" id="{ED2A3D73-2F26-4B1C-B5D1-A302049D0EBE}"/>
                  </a:ext>
                </a:extLst>
              </xdr:cNvPr>
              <xdr:cNvSpPr/>
            </xdr:nvSpPr>
            <xdr:spPr>
              <a:xfrm>
                <a:off x="2821484" y="352045"/>
                <a:ext cx="2304256" cy="288032"/>
              </a:xfrm>
              <a:prstGeom prst="snipRoundRect">
                <a:avLst/>
              </a:prstGeom>
              <a:solidFill>
                <a:schemeClr val="accent3"/>
              </a:solidFill>
            </xdr:spPr>
            <xdr:style>
              <a:lnRef idx="2">
                <a:schemeClr val="accent5">
                  <a:shade val="50000"/>
                </a:schemeClr>
              </a:lnRef>
              <a:fillRef idx="1">
                <a:schemeClr val="accent5"/>
              </a:fillRef>
              <a:effectRef idx="0">
                <a:schemeClr val="accent5"/>
              </a:effectRef>
              <a:fontRef idx="minor">
                <a:schemeClr val="lt1"/>
              </a:fontRef>
            </xdr:style>
            <xdr:txBody>
              <a:bodyPr rot="0" spcFirstLastPara="0" vert="horz" wrap="square" lIns="91440" tIns="45720" rIns="91440" bIns="45720" numCol="1" spcCol="0" rtlCol="0" fromWordArt="0" anchor="ctr" anchorCtr="0" forceAA="0" compatLnSpc="1">
                <a:prstTxWarp prst="textNoShape">
                  <a:avLst/>
                </a:prstTxWarp>
                <a:noAutofit/>
              </a:bodyPr>
              <a:lstStyle>
                <a:defPPr>
                  <a:defRPr lang="en-US"/>
                </a:defPPr>
                <a:lvl1pPr algn="l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en-GB"/>
              </a:p>
            </xdr:txBody>
          </xdr:sp>
          <xdr:sp macro="" textlink="">
            <xdr:nvSpPr>
              <xdr:cNvPr id="140" name="Oval 139">
                <a:extLst>
                  <a:ext uri="{FF2B5EF4-FFF2-40B4-BE49-F238E27FC236}">
                    <a16:creationId xmlns:a16="http://schemas.microsoft.com/office/drawing/2014/main" id="{2C587452-98CB-4F86-926A-1166F811944D}"/>
                  </a:ext>
                </a:extLst>
              </xdr:cNvPr>
              <xdr:cNvSpPr/>
            </xdr:nvSpPr>
            <xdr:spPr>
              <a:xfrm>
                <a:off x="2731051" y="334043"/>
                <a:ext cx="306456" cy="324036"/>
              </a:xfrm>
              <a:prstGeom prst="ellipse">
                <a:avLst/>
              </a:prstGeom>
              <a:ln/>
            </xdr:spPr>
            <xdr:style>
              <a:lnRef idx="2">
                <a:schemeClr val="accent5">
                  <a:shade val="50000"/>
                </a:schemeClr>
              </a:lnRef>
              <a:fillRef idx="1">
                <a:schemeClr val="accent5"/>
              </a:fillRef>
              <a:effectRef idx="0">
                <a:schemeClr val="accent5"/>
              </a:effectRef>
              <a:fontRef idx="minor">
                <a:schemeClr val="lt1"/>
              </a:fontRef>
            </xdr:style>
            <xdr:txBody>
              <a:bodyPr rot="0" spcFirstLastPara="0" vert="horz" wrap="square" lIns="91440" tIns="45720" rIns="91440" bIns="45720" numCol="1" spcCol="0" rtlCol="0" fromWordArt="0" anchor="ctr" anchorCtr="0" forceAA="0" compatLnSpc="1">
                <a:prstTxWarp prst="textNoShape">
                  <a:avLst/>
                </a:prstTxWarp>
                <a:noAutofit/>
              </a:bodyPr>
              <a:lstStyle>
                <a:defPPr>
                  <a:defRPr lang="en-US"/>
                </a:defPPr>
                <a:lvl1pPr algn="l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en-GB"/>
              </a:p>
            </xdr:txBody>
          </xdr:sp>
          <xdr:sp macro="" textlink="">
            <xdr:nvSpPr>
              <xdr:cNvPr id="141" name="Oval 140">
                <a:extLst>
                  <a:ext uri="{FF2B5EF4-FFF2-40B4-BE49-F238E27FC236}">
                    <a16:creationId xmlns:a16="http://schemas.microsoft.com/office/drawing/2014/main" id="{62B49FD2-FAE2-4499-B3DB-B0DFFBA0BC5E}"/>
                  </a:ext>
                </a:extLst>
              </xdr:cNvPr>
              <xdr:cNvSpPr/>
            </xdr:nvSpPr>
            <xdr:spPr>
              <a:xfrm>
                <a:off x="2830746" y="450562"/>
                <a:ext cx="107065" cy="108012"/>
              </a:xfrm>
              <a:prstGeom prst="ellipse">
                <a:avLst/>
              </a:prstGeom>
              <a:ln/>
            </xdr:spPr>
            <xdr:style>
              <a:lnRef idx="2">
                <a:schemeClr val="accent5">
                  <a:shade val="50000"/>
                </a:schemeClr>
              </a:lnRef>
              <a:fillRef idx="1">
                <a:schemeClr val="accent5"/>
              </a:fillRef>
              <a:effectRef idx="0">
                <a:schemeClr val="accent5"/>
              </a:effectRef>
              <a:fontRef idx="minor">
                <a:schemeClr val="lt1"/>
              </a:fontRef>
            </xdr:style>
            <xdr:txBody>
              <a:bodyPr rot="0" spcFirstLastPara="0" vert="horz" wrap="square" lIns="91440" tIns="45720" rIns="91440" bIns="45720" numCol="1" spcCol="0" rtlCol="0" fromWordArt="0" anchor="ctr" anchorCtr="0" forceAA="0" compatLnSpc="1">
                <a:prstTxWarp prst="textNoShape">
                  <a:avLst/>
                </a:prstTxWarp>
                <a:noAutofit/>
              </a:bodyPr>
              <a:lstStyle>
                <a:defPPr>
                  <a:defRPr lang="en-US"/>
                </a:defPPr>
                <a:lvl1pPr algn="l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en-GB"/>
              </a:p>
            </xdr:txBody>
          </xdr:sp>
        </xdr:grpSp>
        <xdr:sp macro="" textlink="">
          <xdr:nvSpPr>
            <xdr:cNvPr id="130" name="TextBox 22">
              <a:extLst>
                <a:ext uri="{FF2B5EF4-FFF2-40B4-BE49-F238E27FC236}">
                  <a16:creationId xmlns:a16="http://schemas.microsoft.com/office/drawing/2014/main" id="{4C2C015D-7A73-4142-B6CE-7B1A74149970}"/>
                </a:ext>
              </a:extLst>
            </xdr:cNvPr>
            <xdr:cNvSpPr txBox="1"/>
          </xdr:nvSpPr>
          <xdr:spPr>
            <a:xfrm>
              <a:off x="1510966" y="5728436"/>
              <a:ext cx="2203282" cy="369332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algn="l" rtl="0" eaLnBrk="0" fontAlgn="base" hangingPunct="0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lvl1pPr>
              <a:lvl2pPr marL="457200" algn="l" rtl="0" eaLnBrk="0" fontAlgn="base" hangingPunct="0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lvl2pPr>
              <a:lvl3pPr marL="914400" algn="l" rtl="0" eaLnBrk="0" fontAlgn="base" hangingPunct="0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lvl3pPr>
              <a:lvl4pPr marL="1371600" algn="l" rtl="0" eaLnBrk="0" fontAlgn="base" hangingPunct="0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lvl4pPr>
              <a:lvl5pPr marL="1828800" algn="l" rtl="0" eaLnBrk="0" fontAlgn="base" hangingPunct="0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lvl5pPr>
              <a:lvl6pPr marL="2286000" algn="l" defTabSz="914400" rtl="0" eaLnBrk="1" latinLnBrk="0" hangingPunct="1">
                <a:defRPr kern="120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lvl6pPr>
              <a:lvl7pPr marL="2743200" algn="l" defTabSz="914400" rtl="0" eaLnBrk="1" latinLnBrk="0" hangingPunct="1">
                <a:defRPr kern="120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lvl7pPr>
              <a:lvl8pPr marL="3200400" algn="l" defTabSz="914400" rtl="0" eaLnBrk="1" latinLnBrk="0" hangingPunct="1">
                <a:defRPr kern="120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lvl8pPr>
              <a:lvl9pPr marL="3657600" algn="l" defTabSz="914400" rtl="0" eaLnBrk="1" latinLnBrk="0" hangingPunct="1">
                <a:defRPr kern="120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lvl9pPr>
            </a:lstStyle>
            <a:p>
              <a:pPr algn="ctr"/>
              <a:r>
                <a:rPr lang="en-GB"/>
                <a:t>Residual Waste</a:t>
              </a:r>
            </a:p>
          </xdr:txBody>
        </xdr:sp>
        <xdr:sp macro="" textlink="">
          <xdr:nvSpPr>
            <xdr:cNvPr id="131" name="TextBox 23">
              <a:extLst>
                <a:ext uri="{FF2B5EF4-FFF2-40B4-BE49-F238E27FC236}">
                  <a16:creationId xmlns:a16="http://schemas.microsoft.com/office/drawing/2014/main" id="{54E0812C-B3C8-412B-9FD1-8B810DA43912}"/>
                </a:ext>
              </a:extLst>
            </xdr:cNvPr>
            <xdr:cNvSpPr txBox="1"/>
          </xdr:nvSpPr>
          <xdr:spPr>
            <a:xfrm>
              <a:off x="4321800" y="5728436"/>
              <a:ext cx="2203282" cy="369332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algn="l" rtl="0" eaLnBrk="0" fontAlgn="base" hangingPunct="0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lvl1pPr>
              <a:lvl2pPr marL="457200" algn="l" rtl="0" eaLnBrk="0" fontAlgn="base" hangingPunct="0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lvl2pPr>
              <a:lvl3pPr marL="914400" algn="l" rtl="0" eaLnBrk="0" fontAlgn="base" hangingPunct="0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lvl3pPr>
              <a:lvl4pPr marL="1371600" algn="l" rtl="0" eaLnBrk="0" fontAlgn="base" hangingPunct="0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lvl4pPr>
              <a:lvl5pPr marL="1828800" algn="l" rtl="0" eaLnBrk="0" fontAlgn="base" hangingPunct="0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lvl5pPr>
              <a:lvl6pPr marL="2286000" algn="l" defTabSz="914400" rtl="0" eaLnBrk="1" latinLnBrk="0" hangingPunct="1">
                <a:defRPr kern="120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lvl6pPr>
              <a:lvl7pPr marL="2743200" algn="l" defTabSz="914400" rtl="0" eaLnBrk="1" latinLnBrk="0" hangingPunct="1">
                <a:defRPr kern="120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lvl7pPr>
              <a:lvl8pPr marL="3200400" algn="l" defTabSz="914400" rtl="0" eaLnBrk="1" latinLnBrk="0" hangingPunct="1">
                <a:defRPr kern="120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lvl8pPr>
              <a:lvl9pPr marL="3657600" algn="l" defTabSz="914400" rtl="0" eaLnBrk="1" latinLnBrk="0" hangingPunct="1">
                <a:defRPr kern="120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lvl9pPr>
            </a:lstStyle>
            <a:p>
              <a:pPr algn="ctr"/>
              <a:r>
                <a:rPr lang="en-GB"/>
                <a:t>Dry Recyclables</a:t>
              </a:r>
            </a:p>
          </xdr:txBody>
        </xdr:sp>
        <xdr:sp macro="" textlink="">
          <xdr:nvSpPr>
            <xdr:cNvPr id="132" name="TextBox 24">
              <a:extLst>
                <a:ext uri="{FF2B5EF4-FFF2-40B4-BE49-F238E27FC236}">
                  <a16:creationId xmlns:a16="http://schemas.microsoft.com/office/drawing/2014/main" id="{F57BBD2C-9456-4EC1-BAB6-760C65AB37E5}"/>
                </a:ext>
              </a:extLst>
            </xdr:cNvPr>
            <xdr:cNvSpPr txBox="1"/>
          </xdr:nvSpPr>
          <xdr:spPr>
            <a:xfrm>
              <a:off x="6674394" y="5728436"/>
              <a:ext cx="2203282" cy="369332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algn="l" rtl="0" eaLnBrk="0" fontAlgn="base" hangingPunct="0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lvl1pPr>
              <a:lvl2pPr marL="457200" algn="l" rtl="0" eaLnBrk="0" fontAlgn="base" hangingPunct="0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lvl2pPr>
              <a:lvl3pPr marL="914400" algn="l" rtl="0" eaLnBrk="0" fontAlgn="base" hangingPunct="0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lvl3pPr>
              <a:lvl4pPr marL="1371600" algn="l" rtl="0" eaLnBrk="0" fontAlgn="base" hangingPunct="0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lvl4pPr>
              <a:lvl5pPr marL="1828800" algn="l" rtl="0" eaLnBrk="0" fontAlgn="base" hangingPunct="0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lvl5pPr>
              <a:lvl6pPr marL="2286000" algn="l" defTabSz="914400" rtl="0" eaLnBrk="1" latinLnBrk="0" hangingPunct="1">
                <a:defRPr kern="120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lvl6pPr>
              <a:lvl7pPr marL="2743200" algn="l" defTabSz="914400" rtl="0" eaLnBrk="1" latinLnBrk="0" hangingPunct="1">
                <a:defRPr kern="120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lvl7pPr>
              <a:lvl8pPr marL="3200400" algn="l" defTabSz="914400" rtl="0" eaLnBrk="1" latinLnBrk="0" hangingPunct="1">
                <a:defRPr kern="120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lvl8pPr>
              <a:lvl9pPr marL="3657600" algn="l" defTabSz="914400" rtl="0" eaLnBrk="1" latinLnBrk="0" hangingPunct="1">
                <a:defRPr kern="120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lvl9pPr>
            </a:lstStyle>
            <a:p>
              <a:pPr algn="ctr"/>
              <a:r>
                <a:rPr lang="en-GB"/>
                <a:t>Organic Waste</a:t>
              </a:r>
            </a:p>
          </xdr:txBody>
        </xdr:sp>
        <xdr:sp macro="" textlink="">
          <xdr:nvSpPr>
            <xdr:cNvPr id="133" name="TextBox 25">
              <a:extLst>
                <a:ext uri="{FF2B5EF4-FFF2-40B4-BE49-F238E27FC236}">
                  <a16:creationId xmlns:a16="http://schemas.microsoft.com/office/drawing/2014/main" id="{B1D748E6-6EF1-4509-948A-D14EAB4E2F9E}"/>
                </a:ext>
              </a:extLst>
            </xdr:cNvPr>
            <xdr:cNvSpPr txBox="1"/>
          </xdr:nvSpPr>
          <xdr:spPr>
            <a:xfrm>
              <a:off x="1415289" y="2943227"/>
              <a:ext cx="2203282" cy="254557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algn="l" rtl="0" eaLnBrk="0" fontAlgn="base" hangingPunct="0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lvl1pPr>
              <a:lvl2pPr marL="457200" algn="l" rtl="0" eaLnBrk="0" fontAlgn="base" hangingPunct="0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lvl2pPr>
              <a:lvl3pPr marL="914400" algn="l" rtl="0" eaLnBrk="0" fontAlgn="base" hangingPunct="0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lvl3pPr>
              <a:lvl4pPr marL="1371600" algn="l" rtl="0" eaLnBrk="0" fontAlgn="base" hangingPunct="0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lvl4pPr>
              <a:lvl5pPr marL="1828800" algn="l" rtl="0" eaLnBrk="0" fontAlgn="base" hangingPunct="0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lvl5pPr>
              <a:lvl6pPr marL="2286000" algn="l" defTabSz="914400" rtl="0" eaLnBrk="1" latinLnBrk="0" hangingPunct="1">
                <a:defRPr kern="120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lvl6pPr>
              <a:lvl7pPr marL="2743200" algn="l" defTabSz="914400" rtl="0" eaLnBrk="1" latinLnBrk="0" hangingPunct="1">
                <a:defRPr kern="120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lvl7pPr>
              <a:lvl8pPr marL="3200400" algn="l" defTabSz="914400" rtl="0" eaLnBrk="1" latinLnBrk="0" hangingPunct="1">
                <a:defRPr kern="120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lvl8pPr>
              <a:lvl9pPr marL="3657600" algn="l" defTabSz="914400" rtl="0" eaLnBrk="1" latinLnBrk="0" hangingPunct="1">
                <a:defRPr kern="120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lvl9pPr>
            </a:lstStyle>
            <a:p>
              <a:pPr algn="ctr"/>
              <a:r>
                <a:rPr lang="en-GB">
                  <a:solidFill>
                    <a:schemeClr val="bg1"/>
                  </a:solidFill>
                </a:rPr>
                <a:t>2.08 million   tonnes</a:t>
              </a:r>
            </a:p>
          </xdr:txBody>
        </xdr:sp>
        <xdr:sp macro="" textlink="">
          <xdr:nvSpPr>
            <xdr:cNvPr id="134" name="TextBox 26">
              <a:extLst>
                <a:ext uri="{FF2B5EF4-FFF2-40B4-BE49-F238E27FC236}">
                  <a16:creationId xmlns:a16="http://schemas.microsoft.com/office/drawing/2014/main" id="{51CDBFE1-40F7-4025-9AD2-9A8D5D9FFD77}"/>
                </a:ext>
              </a:extLst>
            </xdr:cNvPr>
            <xdr:cNvSpPr txBox="1"/>
          </xdr:nvSpPr>
          <xdr:spPr>
            <a:xfrm>
              <a:off x="4430396" y="3764850"/>
              <a:ext cx="1986090" cy="416781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algn="l" rtl="0" eaLnBrk="0" fontAlgn="base" hangingPunct="0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lvl1pPr>
              <a:lvl2pPr marL="457200" algn="l" rtl="0" eaLnBrk="0" fontAlgn="base" hangingPunct="0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lvl2pPr>
              <a:lvl3pPr marL="914400" algn="l" rtl="0" eaLnBrk="0" fontAlgn="base" hangingPunct="0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lvl3pPr>
              <a:lvl4pPr marL="1371600" algn="l" rtl="0" eaLnBrk="0" fontAlgn="base" hangingPunct="0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lvl4pPr>
              <a:lvl5pPr marL="1828800" algn="l" rtl="0" eaLnBrk="0" fontAlgn="base" hangingPunct="0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lvl5pPr>
              <a:lvl6pPr marL="2286000" algn="l" defTabSz="914400" rtl="0" eaLnBrk="1" latinLnBrk="0" hangingPunct="1">
                <a:defRPr kern="120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lvl6pPr>
              <a:lvl7pPr marL="2743200" algn="l" defTabSz="914400" rtl="0" eaLnBrk="1" latinLnBrk="0" hangingPunct="1">
                <a:defRPr kern="120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lvl7pPr>
              <a:lvl8pPr marL="3200400" algn="l" defTabSz="914400" rtl="0" eaLnBrk="1" latinLnBrk="0" hangingPunct="1">
                <a:defRPr kern="120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lvl8pPr>
              <a:lvl9pPr marL="3657600" algn="l" defTabSz="914400" rtl="0" eaLnBrk="1" latinLnBrk="0" hangingPunct="1">
                <a:defRPr kern="120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lvl9pPr>
            </a:lstStyle>
            <a:p>
              <a:pPr algn="ctr"/>
              <a:r>
                <a:rPr lang="en-GB">
                  <a:solidFill>
                    <a:schemeClr val="bg1"/>
                  </a:solidFill>
                </a:rPr>
                <a:t>0.80 million </a:t>
              </a:r>
            </a:p>
            <a:p>
              <a:pPr algn="ctr"/>
              <a:r>
                <a:rPr lang="en-GB">
                  <a:solidFill>
                    <a:schemeClr val="bg1"/>
                  </a:solidFill>
                </a:rPr>
                <a:t>tonnes</a:t>
              </a:r>
            </a:p>
          </xdr:txBody>
        </xdr:sp>
        <xdr:sp macro="" textlink="">
          <xdr:nvSpPr>
            <xdr:cNvPr id="135" name="TextBox 27">
              <a:extLst>
                <a:ext uri="{FF2B5EF4-FFF2-40B4-BE49-F238E27FC236}">
                  <a16:creationId xmlns:a16="http://schemas.microsoft.com/office/drawing/2014/main" id="{4066F483-61DF-406C-8D5E-87B7A73DBBD1}"/>
                </a:ext>
              </a:extLst>
            </xdr:cNvPr>
            <xdr:cNvSpPr txBox="1"/>
          </xdr:nvSpPr>
          <xdr:spPr>
            <a:xfrm>
              <a:off x="7047186" y="3761024"/>
              <a:ext cx="1524431" cy="416781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algn="l" rtl="0" eaLnBrk="0" fontAlgn="base" hangingPunct="0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lvl1pPr>
              <a:lvl2pPr marL="457200" algn="l" rtl="0" eaLnBrk="0" fontAlgn="base" hangingPunct="0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lvl2pPr>
              <a:lvl3pPr marL="914400" algn="l" rtl="0" eaLnBrk="0" fontAlgn="base" hangingPunct="0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lvl3pPr>
              <a:lvl4pPr marL="1371600" algn="l" rtl="0" eaLnBrk="0" fontAlgn="base" hangingPunct="0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lvl4pPr>
              <a:lvl5pPr marL="1828800" algn="l" rtl="0" eaLnBrk="0" fontAlgn="base" hangingPunct="0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lvl5pPr>
              <a:lvl6pPr marL="2286000" algn="l" defTabSz="914400" rtl="0" eaLnBrk="1" latinLnBrk="0" hangingPunct="1">
                <a:defRPr kern="120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lvl6pPr>
              <a:lvl7pPr marL="2743200" algn="l" defTabSz="914400" rtl="0" eaLnBrk="1" latinLnBrk="0" hangingPunct="1">
                <a:defRPr kern="120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lvl7pPr>
              <a:lvl8pPr marL="3200400" algn="l" defTabSz="914400" rtl="0" eaLnBrk="1" latinLnBrk="0" hangingPunct="1">
                <a:defRPr kern="120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lvl8pPr>
              <a:lvl9pPr marL="3657600" algn="l" defTabSz="914400" rtl="0" eaLnBrk="1" latinLnBrk="0" hangingPunct="1">
                <a:defRPr kern="120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lvl9pPr>
            </a:lstStyle>
            <a:p>
              <a:pPr algn="ctr"/>
              <a:r>
                <a:rPr lang="en-GB">
                  <a:solidFill>
                    <a:schemeClr val="bg1"/>
                  </a:solidFill>
                </a:rPr>
                <a:t>0.78 million </a:t>
              </a:r>
            </a:p>
            <a:p>
              <a:pPr algn="ctr"/>
              <a:r>
                <a:rPr lang="en-GB">
                  <a:solidFill>
                    <a:schemeClr val="bg1"/>
                  </a:solidFill>
                </a:rPr>
                <a:t>tonnes</a:t>
              </a:r>
            </a:p>
          </xdr:txBody>
        </xdr:sp>
      </xdr:grpSp>
      <xdr:sp macro="" textlink="">
        <xdr:nvSpPr>
          <xdr:cNvPr id="126" name="TextBox 30">
            <a:extLst>
              <a:ext uri="{FF2B5EF4-FFF2-40B4-BE49-F238E27FC236}">
                <a16:creationId xmlns:a16="http://schemas.microsoft.com/office/drawing/2014/main" id="{3EBFC5C0-EF0D-404B-8DAB-4C0833510787}"/>
              </a:ext>
            </a:extLst>
          </xdr:cNvPr>
          <xdr:cNvSpPr txBox="1"/>
        </xdr:nvSpPr>
        <xdr:spPr>
          <a:xfrm>
            <a:off x="251520" y="332656"/>
            <a:ext cx="6048672" cy="369332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en-US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lvl5pPr>
            <a:lvl6pPr marL="2286000" algn="l" defTabSz="914400" rtl="0" eaLnBrk="1" latinLnBrk="0" hangingPunct="1"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lvl6pPr>
            <a:lvl7pPr marL="2743200" algn="l" defTabSz="914400" rtl="0" eaLnBrk="1" latinLnBrk="0" hangingPunct="1"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lvl7pPr>
            <a:lvl8pPr marL="3200400" algn="l" defTabSz="914400" rtl="0" eaLnBrk="1" latinLnBrk="0" hangingPunct="1"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lvl8pPr>
            <a:lvl9pPr marL="3657600" algn="l" defTabSz="914400" rtl="0" eaLnBrk="1" latinLnBrk="0" hangingPunct="1"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lvl9pPr>
          </a:lstStyle>
          <a:p>
            <a:r>
              <a:rPr lang="en-GB"/>
              <a:t>Total waste collection by stream</a:t>
            </a: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80</xdr:row>
      <xdr:rowOff>0</xdr:rowOff>
    </xdr:from>
    <xdr:to>
      <xdr:col>4</xdr:col>
      <xdr:colOff>0</xdr:colOff>
      <xdr:row>80</xdr:row>
      <xdr:rowOff>9525</xdr:rowOff>
    </xdr:to>
    <xdr:pic>
      <xdr:nvPicPr>
        <xdr:cNvPr id="2" name="Picture 1" descr="http://www.abs.gov.au/icons/ecblank.gif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962150" y="1643062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80</xdr:row>
      <xdr:rowOff>0</xdr:rowOff>
    </xdr:from>
    <xdr:to>
      <xdr:col>4</xdr:col>
      <xdr:colOff>0</xdr:colOff>
      <xdr:row>80</xdr:row>
      <xdr:rowOff>9525</xdr:rowOff>
    </xdr:to>
    <xdr:pic>
      <xdr:nvPicPr>
        <xdr:cNvPr id="3" name="Picture 2" descr="http://www.abs.gov.au/icons/ecblank.gif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962150" y="1643062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96</xdr:row>
      <xdr:rowOff>0</xdr:rowOff>
    </xdr:from>
    <xdr:to>
      <xdr:col>4</xdr:col>
      <xdr:colOff>0</xdr:colOff>
      <xdr:row>96</xdr:row>
      <xdr:rowOff>9525</xdr:rowOff>
    </xdr:to>
    <xdr:pic>
      <xdr:nvPicPr>
        <xdr:cNvPr id="4" name="Picture 3" descr="http://www.abs.gov.au/icons/ecblank.gif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962150" y="1963102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96</xdr:row>
      <xdr:rowOff>0</xdr:rowOff>
    </xdr:from>
    <xdr:to>
      <xdr:col>4</xdr:col>
      <xdr:colOff>0</xdr:colOff>
      <xdr:row>96</xdr:row>
      <xdr:rowOff>9525</xdr:rowOff>
    </xdr:to>
    <xdr:pic>
      <xdr:nvPicPr>
        <xdr:cNvPr id="5" name="Picture 4" descr="http://www.abs.gov.au/icons/ecblank.gif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962150" y="1963102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80</xdr:row>
      <xdr:rowOff>0</xdr:rowOff>
    </xdr:from>
    <xdr:to>
      <xdr:col>4</xdr:col>
      <xdr:colOff>0</xdr:colOff>
      <xdr:row>80</xdr:row>
      <xdr:rowOff>9525</xdr:rowOff>
    </xdr:to>
    <xdr:pic>
      <xdr:nvPicPr>
        <xdr:cNvPr id="6" name="Picture 5" descr="http://www.abs.gov.au/icons/ecblank.gif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962150" y="1643062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80</xdr:row>
      <xdr:rowOff>0</xdr:rowOff>
    </xdr:from>
    <xdr:to>
      <xdr:col>4</xdr:col>
      <xdr:colOff>0</xdr:colOff>
      <xdr:row>80</xdr:row>
      <xdr:rowOff>9525</xdr:rowOff>
    </xdr:to>
    <xdr:pic>
      <xdr:nvPicPr>
        <xdr:cNvPr id="7" name="Picture 6" descr="http://www.abs.gov.au/icons/ecblank.gif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962150" y="1643062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96</xdr:row>
      <xdr:rowOff>0</xdr:rowOff>
    </xdr:from>
    <xdr:to>
      <xdr:col>4</xdr:col>
      <xdr:colOff>0</xdr:colOff>
      <xdr:row>96</xdr:row>
      <xdr:rowOff>9525</xdr:rowOff>
    </xdr:to>
    <xdr:pic>
      <xdr:nvPicPr>
        <xdr:cNvPr id="8" name="Picture 7" descr="http://www.abs.gov.au/icons/ecblank.gif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962150" y="1963102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96</xdr:row>
      <xdr:rowOff>0</xdr:rowOff>
    </xdr:from>
    <xdr:to>
      <xdr:col>4</xdr:col>
      <xdr:colOff>0</xdr:colOff>
      <xdr:row>96</xdr:row>
      <xdr:rowOff>9525</xdr:rowOff>
    </xdr:to>
    <xdr:pic>
      <xdr:nvPicPr>
        <xdr:cNvPr id="9" name="Picture 8" descr="http://www.abs.gov.au/icons/ecblank.gif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962150" y="1963102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80</xdr:row>
      <xdr:rowOff>0</xdr:rowOff>
    </xdr:from>
    <xdr:to>
      <xdr:col>4</xdr:col>
      <xdr:colOff>0</xdr:colOff>
      <xdr:row>80</xdr:row>
      <xdr:rowOff>9525</xdr:rowOff>
    </xdr:to>
    <xdr:pic>
      <xdr:nvPicPr>
        <xdr:cNvPr id="10" name="Picture 9" descr="http://www.abs.gov.au/icons/ecblank.gif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962150" y="1643062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80</xdr:row>
      <xdr:rowOff>0</xdr:rowOff>
    </xdr:from>
    <xdr:to>
      <xdr:col>4</xdr:col>
      <xdr:colOff>0</xdr:colOff>
      <xdr:row>80</xdr:row>
      <xdr:rowOff>9525</xdr:rowOff>
    </xdr:to>
    <xdr:pic>
      <xdr:nvPicPr>
        <xdr:cNvPr id="11" name="Picture 10" descr="http://www.abs.gov.au/icons/ecblank.gif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962150" y="1643062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96</xdr:row>
      <xdr:rowOff>0</xdr:rowOff>
    </xdr:from>
    <xdr:to>
      <xdr:col>4</xdr:col>
      <xdr:colOff>0</xdr:colOff>
      <xdr:row>96</xdr:row>
      <xdr:rowOff>9525</xdr:rowOff>
    </xdr:to>
    <xdr:pic>
      <xdr:nvPicPr>
        <xdr:cNvPr id="12" name="Picture 11" descr="http://www.abs.gov.au/icons/ecblank.gif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962150" y="1963102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96</xdr:row>
      <xdr:rowOff>0</xdr:rowOff>
    </xdr:from>
    <xdr:to>
      <xdr:col>4</xdr:col>
      <xdr:colOff>0</xdr:colOff>
      <xdr:row>96</xdr:row>
      <xdr:rowOff>9525</xdr:rowOff>
    </xdr:to>
    <xdr:pic>
      <xdr:nvPicPr>
        <xdr:cNvPr id="13" name="Picture 12" descr="http://www.abs.gov.au/icons/ecblank.gif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962150" y="1963102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80</xdr:row>
      <xdr:rowOff>0</xdr:rowOff>
    </xdr:from>
    <xdr:to>
      <xdr:col>4</xdr:col>
      <xdr:colOff>0</xdr:colOff>
      <xdr:row>80</xdr:row>
      <xdr:rowOff>9525</xdr:rowOff>
    </xdr:to>
    <xdr:pic>
      <xdr:nvPicPr>
        <xdr:cNvPr id="14" name="Picture 13" descr="http://www.abs.gov.au/icons/ecblank.gif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962150" y="1643062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80</xdr:row>
      <xdr:rowOff>0</xdr:rowOff>
    </xdr:from>
    <xdr:to>
      <xdr:col>4</xdr:col>
      <xdr:colOff>0</xdr:colOff>
      <xdr:row>80</xdr:row>
      <xdr:rowOff>9525</xdr:rowOff>
    </xdr:to>
    <xdr:pic>
      <xdr:nvPicPr>
        <xdr:cNvPr id="15" name="Picture 14" descr="http://www.abs.gov.au/icons/ecblank.gif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962150" y="1643062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80</xdr:row>
      <xdr:rowOff>0</xdr:rowOff>
    </xdr:from>
    <xdr:to>
      <xdr:col>4</xdr:col>
      <xdr:colOff>0</xdr:colOff>
      <xdr:row>80</xdr:row>
      <xdr:rowOff>9525</xdr:rowOff>
    </xdr:to>
    <xdr:pic>
      <xdr:nvPicPr>
        <xdr:cNvPr id="16" name="Picture 15" descr="http://www.abs.gov.au/icons/ecblank.gif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962150" y="1643062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80</xdr:row>
      <xdr:rowOff>0</xdr:rowOff>
    </xdr:from>
    <xdr:to>
      <xdr:col>4</xdr:col>
      <xdr:colOff>0</xdr:colOff>
      <xdr:row>80</xdr:row>
      <xdr:rowOff>9525</xdr:rowOff>
    </xdr:to>
    <xdr:pic>
      <xdr:nvPicPr>
        <xdr:cNvPr id="17" name="Picture 16" descr="http://www.abs.gov.au/icons/ecblank.gif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962150" y="1643062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96</xdr:row>
      <xdr:rowOff>0</xdr:rowOff>
    </xdr:from>
    <xdr:to>
      <xdr:col>4</xdr:col>
      <xdr:colOff>0</xdr:colOff>
      <xdr:row>96</xdr:row>
      <xdr:rowOff>9525</xdr:rowOff>
    </xdr:to>
    <xdr:pic>
      <xdr:nvPicPr>
        <xdr:cNvPr id="18" name="Picture 17" descr="http://www.abs.gov.au/icons/ecblank.gif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962150" y="1963102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96</xdr:row>
      <xdr:rowOff>0</xdr:rowOff>
    </xdr:from>
    <xdr:to>
      <xdr:col>4</xdr:col>
      <xdr:colOff>0</xdr:colOff>
      <xdr:row>96</xdr:row>
      <xdr:rowOff>9525</xdr:rowOff>
    </xdr:to>
    <xdr:pic>
      <xdr:nvPicPr>
        <xdr:cNvPr id="19" name="Picture 18" descr="http://www.abs.gov.au/icons/ecblank.gif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962150" y="1963102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80</xdr:row>
      <xdr:rowOff>0</xdr:rowOff>
    </xdr:from>
    <xdr:to>
      <xdr:col>4</xdr:col>
      <xdr:colOff>0</xdr:colOff>
      <xdr:row>80</xdr:row>
      <xdr:rowOff>9525</xdr:rowOff>
    </xdr:to>
    <xdr:pic>
      <xdr:nvPicPr>
        <xdr:cNvPr id="20" name="Picture 19" descr="http://www.abs.gov.au/icons/ecblank.gif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962150" y="1643062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80</xdr:row>
      <xdr:rowOff>0</xdr:rowOff>
    </xdr:from>
    <xdr:to>
      <xdr:col>4</xdr:col>
      <xdr:colOff>0</xdr:colOff>
      <xdr:row>80</xdr:row>
      <xdr:rowOff>9525</xdr:rowOff>
    </xdr:to>
    <xdr:pic>
      <xdr:nvPicPr>
        <xdr:cNvPr id="21" name="Picture 20" descr="http://www.abs.gov.au/icons/ecblank.gif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962150" y="1643062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79</xdr:row>
      <xdr:rowOff>0</xdr:rowOff>
    </xdr:from>
    <xdr:to>
      <xdr:col>4</xdr:col>
      <xdr:colOff>0</xdr:colOff>
      <xdr:row>79</xdr:row>
      <xdr:rowOff>9525</xdr:rowOff>
    </xdr:to>
    <xdr:pic>
      <xdr:nvPicPr>
        <xdr:cNvPr id="2" name="Picture 1" descr="http://www.abs.gov.au/icons/ecblank.gif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962150" y="133731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79</xdr:row>
      <xdr:rowOff>0</xdr:rowOff>
    </xdr:from>
    <xdr:to>
      <xdr:col>4</xdr:col>
      <xdr:colOff>0</xdr:colOff>
      <xdr:row>79</xdr:row>
      <xdr:rowOff>9525</xdr:rowOff>
    </xdr:to>
    <xdr:pic>
      <xdr:nvPicPr>
        <xdr:cNvPr id="3" name="Picture 2" descr="http://www.abs.gov.au/icons/ecblank.gif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962150" y="133731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95</xdr:row>
      <xdr:rowOff>0</xdr:rowOff>
    </xdr:from>
    <xdr:to>
      <xdr:col>4</xdr:col>
      <xdr:colOff>0</xdr:colOff>
      <xdr:row>95</xdr:row>
      <xdr:rowOff>9525</xdr:rowOff>
    </xdr:to>
    <xdr:pic>
      <xdr:nvPicPr>
        <xdr:cNvPr id="4" name="Picture 3" descr="http://www.abs.gov.au/icons/ecblank.gif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962150" y="159639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95</xdr:row>
      <xdr:rowOff>0</xdr:rowOff>
    </xdr:from>
    <xdr:to>
      <xdr:col>4</xdr:col>
      <xdr:colOff>0</xdr:colOff>
      <xdr:row>95</xdr:row>
      <xdr:rowOff>9525</xdr:rowOff>
    </xdr:to>
    <xdr:pic>
      <xdr:nvPicPr>
        <xdr:cNvPr id="5" name="Picture 4" descr="http://www.abs.gov.au/icons/ecblank.gif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962150" y="159639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79</xdr:row>
      <xdr:rowOff>0</xdr:rowOff>
    </xdr:from>
    <xdr:to>
      <xdr:col>4</xdr:col>
      <xdr:colOff>0</xdr:colOff>
      <xdr:row>79</xdr:row>
      <xdr:rowOff>9525</xdr:rowOff>
    </xdr:to>
    <xdr:pic>
      <xdr:nvPicPr>
        <xdr:cNvPr id="6" name="Picture 5" descr="http://www.abs.gov.au/icons/ecblank.gif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962150" y="133731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79</xdr:row>
      <xdr:rowOff>0</xdr:rowOff>
    </xdr:from>
    <xdr:to>
      <xdr:col>4</xdr:col>
      <xdr:colOff>0</xdr:colOff>
      <xdr:row>79</xdr:row>
      <xdr:rowOff>9525</xdr:rowOff>
    </xdr:to>
    <xdr:pic>
      <xdr:nvPicPr>
        <xdr:cNvPr id="7" name="Picture 6" descr="http://www.abs.gov.au/icons/ecblank.gif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962150" y="133731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95</xdr:row>
      <xdr:rowOff>0</xdr:rowOff>
    </xdr:from>
    <xdr:to>
      <xdr:col>4</xdr:col>
      <xdr:colOff>0</xdr:colOff>
      <xdr:row>95</xdr:row>
      <xdr:rowOff>9525</xdr:rowOff>
    </xdr:to>
    <xdr:pic>
      <xdr:nvPicPr>
        <xdr:cNvPr id="8" name="Picture 7" descr="http://www.abs.gov.au/icons/ecblank.gif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962150" y="159639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95</xdr:row>
      <xdr:rowOff>0</xdr:rowOff>
    </xdr:from>
    <xdr:to>
      <xdr:col>4</xdr:col>
      <xdr:colOff>0</xdr:colOff>
      <xdr:row>95</xdr:row>
      <xdr:rowOff>9525</xdr:rowOff>
    </xdr:to>
    <xdr:pic>
      <xdr:nvPicPr>
        <xdr:cNvPr id="9" name="Picture 8" descr="http://www.abs.gov.au/icons/ecblank.gif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962150" y="159639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79</xdr:row>
      <xdr:rowOff>0</xdr:rowOff>
    </xdr:from>
    <xdr:to>
      <xdr:col>4</xdr:col>
      <xdr:colOff>0</xdr:colOff>
      <xdr:row>79</xdr:row>
      <xdr:rowOff>9525</xdr:rowOff>
    </xdr:to>
    <xdr:pic>
      <xdr:nvPicPr>
        <xdr:cNvPr id="10" name="Picture 9" descr="http://www.abs.gov.au/icons/ecblank.gif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962150" y="133731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79</xdr:row>
      <xdr:rowOff>0</xdr:rowOff>
    </xdr:from>
    <xdr:to>
      <xdr:col>4</xdr:col>
      <xdr:colOff>0</xdr:colOff>
      <xdr:row>79</xdr:row>
      <xdr:rowOff>9525</xdr:rowOff>
    </xdr:to>
    <xdr:pic>
      <xdr:nvPicPr>
        <xdr:cNvPr id="11" name="Picture 10" descr="http://www.abs.gov.au/icons/ecblank.gif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962150" y="133731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95</xdr:row>
      <xdr:rowOff>0</xdr:rowOff>
    </xdr:from>
    <xdr:to>
      <xdr:col>4</xdr:col>
      <xdr:colOff>0</xdr:colOff>
      <xdr:row>95</xdr:row>
      <xdr:rowOff>9525</xdr:rowOff>
    </xdr:to>
    <xdr:pic>
      <xdr:nvPicPr>
        <xdr:cNvPr id="12" name="Picture 11" descr="http://www.abs.gov.au/icons/ecblank.gif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962150" y="159639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95</xdr:row>
      <xdr:rowOff>0</xdr:rowOff>
    </xdr:from>
    <xdr:to>
      <xdr:col>4</xdr:col>
      <xdr:colOff>0</xdr:colOff>
      <xdr:row>95</xdr:row>
      <xdr:rowOff>9525</xdr:rowOff>
    </xdr:to>
    <xdr:pic>
      <xdr:nvPicPr>
        <xdr:cNvPr id="13" name="Picture 12" descr="http://www.abs.gov.au/icons/ecblank.gif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962150" y="159639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79</xdr:row>
      <xdr:rowOff>0</xdr:rowOff>
    </xdr:from>
    <xdr:to>
      <xdr:col>4</xdr:col>
      <xdr:colOff>0</xdr:colOff>
      <xdr:row>79</xdr:row>
      <xdr:rowOff>9525</xdr:rowOff>
    </xdr:to>
    <xdr:pic>
      <xdr:nvPicPr>
        <xdr:cNvPr id="14" name="Picture 13" descr="http://www.abs.gov.au/icons/ecblank.gif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962150" y="133731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79</xdr:row>
      <xdr:rowOff>0</xdr:rowOff>
    </xdr:from>
    <xdr:to>
      <xdr:col>4</xdr:col>
      <xdr:colOff>0</xdr:colOff>
      <xdr:row>79</xdr:row>
      <xdr:rowOff>9525</xdr:rowOff>
    </xdr:to>
    <xdr:pic>
      <xdr:nvPicPr>
        <xdr:cNvPr id="15" name="Picture 14" descr="http://www.abs.gov.au/icons/ecblank.gif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962150" y="133731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79</xdr:row>
      <xdr:rowOff>0</xdr:rowOff>
    </xdr:from>
    <xdr:to>
      <xdr:col>4</xdr:col>
      <xdr:colOff>0</xdr:colOff>
      <xdr:row>79</xdr:row>
      <xdr:rowOff>9525</xdr:rowOff>
    </xdr:to>
    <xdr:pic>
      <xdr:nvPicPr>
        <xdr:cNvPr id="16" name="Picture 15" descr="http://www.abs.gov.au/icons/ecblank.gif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962150" y="133731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79</xdr:row>
      <xdr:rowOff>0</xdr:rowOff>
    </xdr:from>
    <xdr:to>
      <xdr:col>4</xdr:col>
      <xdr:colOff>0</xdr:colOff>
      <xdr:row>79</xdr:row>
      <xdr:rowOff>9525</xdr:rowOff>
    </xdr:to>
    <xdr:pic>
      <xdr:nvPicPr>
        <xdr:cNvPr id="17" name="Picture 16" descr="http://www.abs.gov.au/icons/ecblank.gif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962150" y="133731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95</xdr:row>
      <xdr:rowOff>0</xdr:rowOff>
    </xdr:from>
    <xdr:to>
      <xdr:col>4</xdr:col>
      <xdr:colOff>0</xdr:colOff>
      <xdr:row>95</xdr:row>
      <xdr:rowOff>9525</xdr:rowOff>
    </xdr:to>
    <xdr:pic>
      <xdr:nvPicPr>
        <xdr:cNvPr id="18" name="Picture 17" descr="http://www.abs.gov.au/icons/ecblank.gif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962150" y="159639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95</xdr:row>
      <xdr:rowOff>0</xdr:rowOff>
    </xdr:from>
    <xdr:to>
      <xdr:col>4</xdr:col>
      <xdr:colOff>0</xdr:colOff>
      <xdr:row>95</xdr:row>
      <xdr:rowOff>9525</xdr:rowOff>
    </xdr:to>
    <xdr:pic>
      <xdr:nvPicPr>
        <xdr:cNvPr id="19" name="Picture 18" descr="http://www.abs.gov.au/icons/ecblank.gif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962150" y="159639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79</xdr:row>
      <xdr:rowOff>0</xdr:rowOff>
    </xdr:from>
    <xdr:to>
      <xdr:col>4</xdr:col>
      <xdr:colOff>0</xdr:colOff>
      <xdr:row>79</xdr:row>
      <xdr:rowOff>9525</xdr:rowOff>
    </xdr:to>
    <xdr:pic>
      <xdr:nvPicPr>
        <xdr:cNvPr id="20" name="Picture 19" descr="http://www.abs.gov.au/icons/ecblank.gif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962150" y="133731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79</xdr:row>
      <xdr:rowOff>0</xdr:rowOff>
    </xdr:from>
    <xdr:to>
      <xdr:col>4</xdr:col>
      <xdr:colOff>0</xdr:colOff>
      <xdr:row>79</xdr:row>
      <xdr:rowOff>9525</xdr:rowOff>
    </xdr:to>
    <xdr:pic>
      <xdr:nvPicPr>
        <xdr:cNvPr id="21" name="Picture 20" descr="http://www.abs.gov.au/icons/ecblank.gif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962150" y="133731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17</xdr:row>
      <xdr:rowOff>0</xdr:rowOff>
    </xdr:from>
    <xdr:to>
      <xdr:col>16</xdr:col>
      <xdr:colOff>0</xdr:colOff>
      <xdr:row>17</xdr:row>
      <xdr:rowOff>9525</xdr:rowOff>
    </xdr:to>
    <xdr:pic>
      <xdr:nvPicPr>
        <xdr:cNvPr id="22" name="Picture 39" descr="http://www.abs.gov.au/icons/ecblank.gif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5591175" y="33337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17</xdr:row>
      <xdr:rowOff>0</xdr:rowOff>
    </xdr:from>
    <xdr:to>
      <xdr:col>16</xdr:col>
      <xdr:colOff>0</xdr:colOff>
      <xdr:row>17</xdr:row>
      <xdr:rowOff>9525</xdr:rowOff>
    </xdr:to>
    <xdr:pic>
      <xdr:nvPicPr>
        <xdr:cNvPr id="23" name="Picture 40" descr="http://www.abs.gov.au/icons/ecblank.gif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5591175" y="33337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51</xdr:row>
      <xdr:rowOff>0</xdr:rowOff>
    </xdr:from>
    <xdr:to>
      <xdr:col>16</xdr:col>
      <xdr:colOff>0</xdr:colOff>
      <xdr:row>51</xdr:row>
      <xdr:rowOff>0</xdr:rowOff>
    </xdr:to>
    <xdr:pic>
      <xdr:nvPicPr>
        <xdr:cNvPr id="24" name="Picture 41" descr="http://www.abs.gov.au/icons/ecblank.gif">
          <a:extLst>
            <a:ext uri="{FF2B5EF4-FFF2-40B4-BE49-F238E27FC236}">
              <a16:creationId xmlns:a16="http://schemas.microsoft.com/office/drawing/2014/main" id="{00000000-0008-0000-03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5591175" y="88392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51</xdr:row>
      <xdr:rowOff>0</xdr:rowOff>
    </xdr:from>
    <xdr:to>
      <xdr:col>16</xdr:col>
      <xdr:colOff>0</xdr:colOff>
      <xdr:row>51</xdr:row>
      <xdr:rowOff>0</xdr:rowOff>
    </xdr:to>
    <xdr:pic>
      <xdr:nvPicPr>
        <xdr:cNvPr id="25" name="Picture 42" descr="http://www.abs.gov.au/icons/ecblank.gif">
          <a:extLst>
            <a:ext uri="{FF2B5EF4-FFF2-40B4-BE49-F238E27FC236}">
              <a16:creationId xmlns:a16="http://schemas.microsoft.com/office/drawing/2014/main" id="{00000000-0008-0000-03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5591175" y="88392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17</xdr:row>
      <xdr:rowOff>0</xdr:rowOff>
    </xdr:from>
    <xdr:to>
      <xdr:col>16</xdr:col>
      <xdr:colOff>0</xdr:colOff>
      <xdr:row>17</xdr:row>
      <xdr:rowOff>9525</xdr:rowOff>
    </xdr:to>
    <xdr:pic>
      <xdr:nvPicPr>
        <xdr:cNvPr id="26" name="Picture 43" descr="http://www.abs.gov.au/icons/ecblank.gif">
          <a:extLst>
            <a:ext uri="{FF2B5EF4-FFF2-40B4-BE49-F238E27FC236}">
              <a16:creationId xmlns:a16="http://schemas.microsoft.com/office/drawing/2014/main" id="{00000000-0008-0000-03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5591175" y="33337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17</xdr:row>
      <xdr:rowOff>0</xdr:rowOff>
    </xdr:from>
    <xdr:to>
      <xdr:col>16</xdr:col>
      <xdr:colOff>0</xdr:colOff>
      <xdr:row>17</xdr:row>
      <xdr:rowOff>9525</xdr:rowOff>
    </xdr:to>
    <xdr:pic>
      <xdr:nvPicPr>
        <xdr:cNvPr id="27" name="Picture 44" descr="http://www.abs.gov.au/icons/ecblank.gif">
          <a:extLst>
            <a:ext uri="{FF2B5EF4-FFF2-40B4-BE49-F238E27FC236}">
              <a16:creationId xmlns:a16="http://schemas.microsoft.com/office/drawing/2014/main" id="{00000000-0008-0000-03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5591175" y="33337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51</xdr:row>
      <xdr:rowOff>0</xdr:rowOff>
    </xdr:from>
    <xdr:to>
      <xdr:col>16</xdr:col>
      <xdr:colOff>0</xdr:colOff>
      <xdr:row>51</xdr:row>
      <xdr:rowOff>0</xdr:rowOff>
    </xdr:to>
    <xdr:pic>
      <xdr:nvPicPr>
        <xdr:cNvPr id="28" name="Picture 45" descr="http://www.abs.gov.au/icons/ecblank.gif">
          <a:extLst>
            <a:ext uri="{FF2B5EF4-FFF2-40B4-BE49-F238E27FC236}">
              <a16:creationId xmlns:a16="http://schemas.microsoft.com/office/drawing/2014/main" id="{00000000-0008-0000-03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5591175" y="88392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51</xdr:row>
      <xdr:rowOff>0</xdr:rowOff>
    </xdr:from>
    <xdr:to>
      <xdr:col>16</xdr:col>
      <xdr:colOff>0</xdr:colOff>
      <xdr:row>51</xdr:row>
      <xdr:rowOff>0</xdr:rowOff>
    </xdr:to>
    <xdr:pic>
      <xdr:nvPicPr>
        <xdr:cNvPr id="29" name="Picture 46" descr="http://www.abs.gov.au/icons/ecblank.gif">
          <a:extLst>
            <a:ext uri="{FF2B5EF4-FFF2-40B4-BE49-F238E27FC236}">
              <a16:creationId xmlns:a16="http://schemas.microsoft.com/office/drawing/2014/main" id="{00000000-0008-0000-03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5591175" y="88392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17</xdr:row>
      <xdr:rowOff>0</xdr:rowOff>
    </xdr:from>
    <xdr:to>
      <xdr:col>16</xdr:col>
      <xdr:colOff>0</xdr:colOff>
      <xdr:row>17</xdr:row>
      <xdr:rowOff>9525</xdr:rowOff>
    </xdr:to>
    <xdr:pic>
      <xdr:nvPicPr>
        <xdr:cNvPr id="30" name="Picture 47" descr="http://www.abs.gov.au/icons/ecblank.gif">
          <a:extLst>
            <a:ext uri="{FF2B5EF4-FFF2-40B4-BE49-F238E27FC236}">
              <a16:creationId xmlns:a16="http://schemas.microsoft.com/office/drawing/2014/main" id="{00000000-0008-0000-03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5591175" y="33337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17</xdr:row>
      <xdr:rowOff>0</xdr:rowOff>
    </xdr:from>
    <xdr:to>
      <xdr:col>16</xdr:col>
      <xdr:colOff>0</xdr:colOff>
      <xdr:row>17</xdr:row>
      <xdr:rowOff>9525</xdr:rowOff>
    </xdr:to>
    <xdr:pic>
      <xdr:nvPicPr>
        <xdr:cNvPr id="31" name="Picture 48" descr="http://www.abs.gov.au/icons/ecblank.gif">
          <a:extLst>
            <a:ext uri="{FF2B5EF4-FFF2-40B4-BE49-F238E27FC236}">
              <a16:creationId xmlns:a16="http://schemas.microsoft.com/office/drawing/2014/main" id="{00000000-0008-0000-03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5591175" y="33337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51</xdr:row>
      <xdr:rowOff>0</xdr:rowOff>
    </xdr:from>
    <xdr:to>
      <xdr:col>16</xdr:col>
      <xdr:colOff>0</xdr:colOff>
      <xdr:row>51</xdr:row>
      <xdr:rowOff>0</xdr:rowOff>
    </xdr:to>
    <xdr:pic>
      <xdr:nvPicPr>
        <xdr:cNvPr id="32" name="Picture 49" descr="http://www.abs.gov.au/icons/ecblank.gif">
          <a:extLst>
            <a:ext uri="{FF2B5EF4-FFF2-40B4-BE49-F238E27FC236}">
              <a16:creationId xmlns:a16="http://schemas.microsoft.com/office/drawing/2014/main" id="{00000000-0008-0000-03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5591175" y="88392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51</xdr:row>
      <xdr:rowOff>0</xdr:rowOff>
    </xdr:from>
    <xdr:to>
      <xdr:col>16</xdr:col>
      <xdr:colOff>0</xdr:colOff>
      <xdr:row>51</xdr:row>
      <xdr:rowOff>0</xdr:rowOff>
    </xdr:to>
    <xdr:pic>
      <xdr:nvPicPr>
        <xdr:cNvPr id="33" name="Picture 50" descr="http://www.abs.gov.au/icons/ecblank.gif">
          <a:extLst>
            <a:ext uri="{FF2B5EF4-FFF2-40B4-BE49-F238E27FC236}">
              <a16:creationId xmlns:a16="http://schemas.microsoft.com/office/drawing/2014/main" id="{00000000-0008-0000-03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5591175" y="88392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17</xdr:row>
      <xdr:rowOff>0</xdr:rowOff>
    </xdr:from>
    <xdr:to>
      <xdr:col>16</xdr:col>
      <xdr:colOff>0</xdr:colOff>
      <xdr:row>17</xdr:row>
      <xdr:rowOff>9525</xdr:rowOff>
    </xdr:to>
    <xdr:pic>
      <xdr:nvPicPr>
        <xdr:cNvPr id="34" name="Picture 51" descr="http://www.abs.gov.au/icons/ecblank.gif">
          <a:extLst>
            <a:ext uri="{FF2B5EF4-FFF2-40B4-BE49-F238E27FC236}">
              <a16:creationId xmlns:a16="http://schemas.microsoft.com/office/drawing/2014/main" id="{00000000-0008-0000-03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5591175" y="33337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17</xdr:row>
      <xdr:rowOff>0</xdr:rowOff>
    </xdr:from>
    <xdr:to>
      <xdr:col>16</xdr:col>
      <xdr:colOff>0</xdr:colOff>
      <xdr:row>17</xdr:row>
      <xdr:rowOff>9525</xdr:rowOff>
    </xdr:to>
    <xdr:pic>
      <xdr:nvPicPr>
        <xdr:cNvPr id="35" name="Picture 52" descr="http://www.abs.gov.au/icons/ecblank.gif">
          <a:extLst>
            <a:ext uri="{FF2B5EF4-FFF2-40B4-BE49-F238E27FC236}">
              <a16:creationId xmlns:a16="http://schemas.microsoft.com/office/drawing/2014/main" id="{00000000-0008-0000-03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5591175" y="33337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17</xdr:row>
      <xdr:rowOff>0</xdr:rowOff>
    </xdr:from>
    <xdr:to>
      <xdr:col>16</xdr:col>
      <xdr:colOff>0</xdr:colOff>
      <xdr:row>17</xdr:row>
      <xdr:rowOff>9525</xdr:rowOff>
    </xdr:to>
    <xdr:pic>
      <xdr:nvPicPr>
        <xdr:cNvPr id="36" name="Picture 53" descr="http://www.abs.gov.au/icons/ecblank.gif">
          <a:extLst>
            <a:ext uri="{FF2B5EF4-FFF2-40B4-BE49-F238E27FC236}">
              <a16:creationId xmlns:a16="http://schemas.microsoft.com/office/drawing/2014/main" id="{00000000-0008-0000-03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5591175" y="33337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17</xdr:row>
      <xdr:rowOff>0</xdr:rowOff>
    </xdr:from>
    <xdr:to>
      <xdr:col>16</xdr:col>
      <xdr:colOff>0</xdr:colOff>
      <xdr:row>17</xdr:row>
      <xdr:rowOff>9525</xdr:rowOff>
    </xdr:to>
    <xdr:pic>
      <xdr:nvPicPr>
        <xdr:cNvPr id="37" name="Picture 54" descr="http://www.abs.gov.au/icons/ecblank.gif">
          <a:extLst>
            <a:ext uri="{FF2B5EF4-FFF2-40B4-BE49-F238E27FC236}">
              <a16:creationId xmlns:a16="http://schemas.microsoft.com/office/drawing/2014/main" id="{00000000-0008-0000-0300-00002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5591175" y="33337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51</xdr:row>
      <xdr:rowOff>0</xdr:rowOff>
    </xdr:from>
    <xdr:to>
      <xdr:col>16</xdr:col>
      <xdr:colOff>0</xdr:colOff>
      <xdr:row>51</xdr:row>
      <xdr:rowOff>0</xdr:rowOff>
    </xdr:to>
    <xdr:pic>
      <xdr:nvPicPr>
        <xdr:cNvPr id="38" name="Picture 55" descr="http://www.abs.gov.au/icons/ecblank.gif">
          <a:extLst>
            <a:ext uri="{FF2B5EF4-FFF2-40B4-BE49-F238E27FC236}">
              <a16:creationId xmlns:a16="http://schemas.microsoft.com/office/drawing/2014/main" id="{00000000-0008-0000-03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5591175" y="88392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51</xdr:row>
      <xdr:rowOff>0</xdr:rowOff>
    </xdr:from>
    <xdr:to>
      <xdr:col>16</xdr:col>
      <xdr:colOff>0</xdr:colOff>
      <xdr:row>51</xdr:row>
      <xdr:rowOff>0</xdr:rowOff>
    </xdr:to>
    <xdr:pic>
      <xdr:nvPicPr>
        <xdr:cNvPr id="39" name="Picture 56" descr="http://www.abs.gov.au/icons/ecblank.gif">
          <a:extLst>
            <a:ext uri="{FF2B5EF4-FFF2-40B4-BE49-F238E27FC236}">
              <a16:creationId xmlns:a16="http://schemas.microsoft.com/office/drawing/2014/main" id="{00000000-0008-0000-0300-00002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5591175" y="88392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17</xdr:row>
      <xdr:rowOff>0</xdr:rowOff>
    </xdr:from>
    <xdr:to>
      <xdr:col>16</xdr:col>
      <xdr:colOff>0</xdr:colOff>
      <xdr:row>17</xdr:row>
      <xdr:rowOff>9525</xdr:rowOff>
    </xdr:to>
    <xdr:pic>
      <xdr:nvPicPr>
        <xdr:cNvPr id="40" name="Picture 57" descr="http://www.abs.gov.au/icons/ecblank.gif">
          <a:extLst>
            <a:ext uri="{FF2B5EF4-FFF2-40B4-BE49-F238E27FC236}">
              <a16:creationId xmlns:a16="http://schemas.microsoft.com/office/drawing/2014/main" id="{00000000-0008-0000-0300-00002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5591175" y="33337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17</xdr:row>
      <xdr:rowOff>0</xdr:rowOff>
    </xdr:from>
    <xdr:to>
      <xdr:col>16</xdr:col>
      <xdr:colOff>0</xdr:colOff>
      <xdr:row>17</xdr:row>
      <xdr:rowOff>9525</xdr:rowOff>
    </xdr:to>
    <xdr:pic>
      <xdr:nvPicPr>
        <xdr:cNvPr id="41" name="Picture 58" descr="http://www.abs.gov.au/icons/ecblank.gif">
          <a:extLst>
            <a:ext uri="{FF2B5EF4-FFF2-40B4-BE49-F238E27FC236}">
              <a16:creationId xmlns:a16="http://schemas.microsoft.com/office/drawing/2014/main" id="{00000000-0008-0000-0300-00002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5591175" y="33337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79</xdr:row>
      <xdr:rowOff>0</xdr:rowOff>
    </xdr:from>
    <xdr:to>
      <xdr:col>4</xdr:col>
      <xdr:colOff>0</xdr:colOff>
      <xdr:row>79</xdr:row>
      <xdr:rowOff>9525</xdr:rowOff>
    </xdr:to>
    <xdr:pic>
      <xdr:nvPicPr>
        <xdr:cNvPr id="2" name="Picture 1" descr="http://www.abs.gov.au/icons/ecblank.gif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962150" y="133731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79</xdr:row>
      <xdr:rowOff>0</xdr:rowOff>
    </xdr:from>
    <xdr:to>
      <xdr:col>4</xdr:col>
      <xdr:colOff>0</xdr:colOff>
      <xdr:row>79</xdr:row>
      <xdr:rowOff>9525</xdr:rowOff>
    </xdr:to>
    <xdr:pic>
      <xdr:nvPicPr>
        <xdr:cNvPr id="3" name="Picture 2" descr="http://www.abs.gov.au/icons/ecblank.gif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962150" y="133731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95</xdr:row>
      <xdr:rowOff>0</xdr:rowOff>
    </xdr:from>
    <xdr:to>
      <xdr:col>4</xdr:col>
      <xdr:colOff>0</xdr:colOff>
      <xdr:row>95</xdr:row>
      <xdr:rowOff>9525</xdr:rowOff>
    </xdr:to>
    <xdr:pic>
      <xdr:nvPicPr>
        <xdr:cNvPr id="4" name="Picture 3" descr="http://www.abs.gov.au/icons/ecblank.gif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962150" y="159639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95</xdr:row>
      <xdr:rowOff>0</xdr:rowOff>
    </xdr:from>
    <xdr:to>
      <xdr:col>4</xdr:col>
      <xdr:colOff>0</xdr:colOff>
      <xdr:row>95</xdr:row>
      <xdr:rowOff>9525</xdr:rowOff>
    </xdr:to>
    <xdr:pic>
      <xdr:nvPicPr>
        <xdr:cNvPr id="5" name="Picture 4" descr="http://www.abs.gov.au/icons/ecblank.gif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962150" y="159639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79</xdr:row>
      <xdr:rowOff>0</xdr:rowOff>
    </xdr:from>
    <xdr:to>
      <xdr:col>4</xdr:col>
      <xdr:colOff>0</xdr:colOff>
      <xdr:row>79</xdr:row>
      <xdr:rowOff>9525</xdr:rowOff>
    </xdr:to>
    <xdr:pic>
      <xdr:nvPicPr>
        <xdr:cNvPr id="6" name="Picture 5" descr="http://www.abs.gov.au/icons/ecblank.gif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962150" y="133731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79</xdr:row>
      <xdr:rowOff>0</xdr:rowOff>
    </xdr:from>
    <xdr:to>
      <xdr:col>4</xdr:col>
      <xdr:colOff>0</xdr:colOff>
      <xdr:row>79</xdr:row>
      <xdr:rowOff>9525</xdr:rowOff>
    </xdr:to>
    <xdr:pic>
      <xdr:nvPicPr>
        <xdr:cNvPr id="7" name="Picture 6" descr="http://www.abs.gov.au/icons/ecblank.gif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962150" y="133731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95</xdr:row>
      <xdr:rowOff>0</xdr:rowOff>
    </xdr:from>
    <xdr:to>
      <xdr:col>4</xdr:col>
      <xdr:colOff>0</xdr:colOff>
      <xdr:row>95</xdr:row>
      <xdr:rowOff>9525</xdr:rowOff>
    </xdr:to>
    <xdr:pic>
      <xdr:nvPicPr>
        <xdr:cNvPr id="8" name="Picture 7" descr="http://www.abs.gov.au/icons/ecblank.gif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962150" y="159639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95</xdr:row>
      <xdr:rowOff>0</xdr:rowOff>
    </xdr:from>
    <xdr:to>
      <xdr:col>4</xdr:col>
      <xdr:colOff>0</xdr:colOff>
      <xdr:row>95</xdr:row>
      <xdr:rowOff>9525</xdr:rowOff>
    </xdr:to>
    <xdr:pic>
      <xdr:nvPicPr>
        <xdr:cNvPr id="9" name="Picture 8" descr="http://www.abs.gov.au/icons/ecblank.gif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962150" y="159639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79</xdr:row>
      <xdr:rowOff>0</xdr:rowOff>
    </xdr:from>
    <xdr:to>
      <xdr:col>4</xdr:col>
      <xdr:colOff>0</xdr:colOff>
      <xdr:row>79</xdr:row>
      <xdr:rowOff>9525</xdr:rowOff>
    </xdr:to>
    <xdr:pic>
      <xdr:nvPicPr>
        <xdr:cNvPr id="10" name="Picture 9" descr="http://www.abs.gov.au/icons/ecblank.gif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962150" y="133731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79</xdr:row>
      <xdr:rowOff>0</xdr:rowOff>
    </xdr:from>
    <xdr:to>
      <xdr:col>4</xdr:col>
      <xdr:colOff>0</xdr:colOff>
      <xdr:row>79</xdr:row>
      <xdr:rowOff>9525</xdr:rowOff>
    </xdr:to>
    <xdr:pic>
      <xdr:nvPicPr>
        <xdr:cNvPr id="11" name="Picture 10" descr="http://www.abs.gov.au/icons/ecblank.gif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962150" y="133731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95</xdr:row>
      <xdr:rowOff>0</xdr:rowOff>
    </xdr:from>
    <xdr:to>
      <xdr:col>4</xdr:col>
      <xdr:colOff>0</xdr:colOff>
      <xdr:row>95</xdr:row>
      <xdr:rowOff>9525</xdr:rowOff>
    </xdr:to>
    <xdr:pic>
      <xdr:nvPicPr>
        <xdr:cNvPr id="12" name="Picture 11" descr="http://www.abs.gov.au/icons/ecblank.gif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962150" y="159639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95</xdr:row>
      <xdr:rowOff>0</xdr:rowOff>
    </xdr:from>
    <xdr:to>
      <xdr:col>4</xdr:col>
      <xdr:colOff>0</xdr:colOff>
      <xdr:row>95</xdr:row>
      <xdr:rowOff>9525</xdr:rowOff>
    </xdr:to>
    <xdr:pic>
      <xdr:nvPicPr>
        <xdr:cNvPr id="13" name="Picture 12" descr="http://www.abs.gov.au/icons/ecblank.gif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962150" y="159639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79</xdr:row>
      <xdr:rowOff>0</xdr:rowOff>
    </xdr:from>
    <xdr:to>
      <xdr:col>4</xdr:col>
      <xdr:colOff>0</xdr:colOff>
      <xdr:row>79</xdr:row>
      <xdr:rowOff>9525</xdr:rowOff>
    </xdr:to>
    <xdr:pic>
      <xdr:nvPicPr>
        <xdr:cNvPr id="14" name="Picture 13" descr="http://www.abs.gov.au/icons/ecblank.gif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962150" y="133731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79</xdr:row>
      <xdr:rowOff>0</xdr:rowOff>
    </xdr:from>
    <xdr:to>
      <xdr:col>4</xdr:col>
      <xdr:colOff>0</xdr:colOff>
      <xdr:row>79</xdr:row>
      <xdr:rowOff>9525</xdr:rowOff>
    </xdr:to>
    <xdr:pic>
      <xdr:nvPicPr>
        <xdr:cNvPr id="15" name="Picture 14" descr="http://www.abs.gov.au/icons/ecblank.gif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962150" y="133731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79</xdr:row>
      <xdr:rowOff>0</xdr:rowOff>
    </xdr:from>
    <xdr:to>
      <xdr:col>4</xdr:col>
      <xdr:colOff>0</xdr:colOff>
      <xdr:row>79</xdr:row>
      <xdr:rowOff>9525</xdr:rowOff>
    </xdr:to>
    <xdr:pic>
      <xdr:nvPicPr>
        <xdr:cNvPr id="16" name="Picture 15" descr="http://www.abs.gov.au/icons/ecblank.gif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962150" y="133731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79</xdr:row>
      <xdr:rowOff>0</xdr:rowOff>
    </xdr:from>
    <xdr:to>
      <xdr:col>4</xdr:col>
      <xdr:colOff>0</xdr:colOff>
      <xdr:row>79</xdr:row>
      <xdr:rowOff>9525</xdr:rowOff>
    </xdr:to>
    <xdr:pic>
      <xdr:nvPicPr>
        <xdr:cNvPr id="17" name="Picture 16" descr="http://www.abs.gov.au/icons/ecblank.gif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962150" y="133731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95</xdr:row>
      <xdr:rowOff>0</xdr:rowOff>
    </xdr:from>
    <xdr:to>
      <xdr:col>4</xdr:col>
      <xdr:colOff>0</xdr:colOff>
      <xdr:row>95</xdr:row>
      <xdr:rowOff>9525</xdr:rowOff>
    </xdr:to>
    <xdr:pic>
      <xdr:nvPicPr>
        <xdr:cNvPr id="18" name="Picture 17" descr="http://www.abs.gov.au/icons/ecblank.gif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962150" y="159639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95</xdr:row>
      <xdr:rowOff>0</xdr:rowOff>
    </xdr:from>
    <xdr:to>
      <xdr:col>4</xdr:col>
      <xdr:colOff>0</xdr:colOff>
      <xdr:row>95</xdr:row>
      <xdr:rowOff>9525</xdr:rowOff>
    </xdr:to>
    <xdr:pic>
      <xdr:nvPicPr>
        <xdr:cNvPr id="19" name="Picture 18" descr="http://www.abs.gov.au/icons/ecblank.gif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962150" y="159639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79</xdr:row>
      <xdr:rowOff>0</xdr:rowOff>
    </xdr:from>
    <xdr:to>
      <xdr:col>4</xdr:col>
      <xdr:colOff>0</xdr:colOff>
      <xdr:row>79</xdr:row>
      <xdr:rowOff>9525</xdr:rowOff>
    </xdr:to>
    <xdr:pic>
      <xdr:nvPicPr>
        <xdr:cNvPr id="20" name="Picture 19" descr="http://www.abs.gov.au/icons/ecblank.gif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962150" y="133731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79</xdr:row>
      <xdr:rowOff>0</xdr:rowOff>
    </xdr:from>
    <xdr:to>
      <xdr:col>4</xdr:col>
      <xdr:colOff>0</xdr:colOff>
      <xdr:row>79</xdr:row>
      <xdr:rowOff>9525</xdr:rowOff>
    </xdr:to>
    <xdr:pic>
      <xdr:nvPicPr>
        <xdr:cNvPr id="21" name="Picture 20" descr="http://www.abs.gov.au/icons/ecblank.gif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962150" y="133731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17</xdr:row>
      <xdr:rowOff>0</xdr:rowOff>
    </xdr:from>
    <xdr:to>
      <xdr:col>16</xdr:col>
      <xdr:colOff>0</xdr:colOff>
      <xdr:row>17</xdr:row>
      <xdr:rowOff>9525</xdr:rowOff>
    </xdr:to>
    <xdr:pic>
      <xdr:nvPicPr>
        <xdr:cNvPr id="22" name="Picture 39" descr="http://www.abs.gov.au/icons/ecblank.gif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5581650" y="33337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17</xdr:row>
      <xdr:rowOff>0</xdr:rowOff>
    </xdr:from>
    <xdr:to>
      <xdr:col>16</xdr:col>
      <xdr:colOff>0</xdr:colOff>
      <xdr:row>17</xdr:row>
      <xdr:rowOff>9525</xdr:rowOff>
    </xdr:to>
    <xdr:pic>
      <xdr:nvPicPr>
        <xdr:cNvPr id="23" name="Picture 40" descr="http://www.abs.gov.au/icons/ecblank.gif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5581650" y="33337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51</xdr:row>
      <xdr:rowOff>0</xdr:rowOff>
    </xdr:from>
    <xdr:to>
      <xdr:col>16</xdr:col>
      <xdr:colOff>0</xdr:colOff>
      <xdr:row>51</xdr:row>
      <xdr:rowOff>0</xdr:rowOff>
    </xdr:to>
    <xdr:pic>
      <xdr:nvPicPr>
        <xdr:cNvPr id="24" name="Picture 41" descr="http://www.abs.gov.au/icons/ecblank.gif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5581650" y="88392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51</xdr:row>
      <xdr:rowOff>0</xdr:rowOff>
    </xdr:from>
    <xdr:to>
      <xdr:col>16</xdr:col>
      <xdr:colOff>0</xdr:colOff>
      <xdr:row>51</xdr:row>
      <xdr:rowOff>0</xdr:rowOff>
    </xdr:to>
    <xdr:pic>
      <xdr:nvPicPr>
        <xdr:cNvPr id="25" name="Picture 42" descr="http://www.abs.gov.au/icons/ecblank.gif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5581650" y="88392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17</xdr:row>
      <xdr:rowOff>0</xdr:rowOff>
    </xdr:from>
    <xdr:to>
      <xdr:col>16</xdr:col>
      <xdr:colOff>0</xdr:colOff>
      <xdr:row>17</xdr:row>
      <xdr:rowOff>9525</xdr:rowOff>
    </xdr:to>
    <xdr:pic>
      <xdr:nvPicPr>
        <xdr:cNvPr id="26" name="Picture 43" descr="http://www.abs.gov.au/icons/ecblank.gif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5581650" y="33337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17</xdr:row>
      <xdr:rowOff>0</xdr:rowOff>
    </xdr:from>
    <xdr:to>
      <xdr:col>16</xdr:col>
      <xdr:colOff>0</xdr:colOff>
      <xdr:row>17</xdr:row>
      <xdr:rowOff>9525</xdr:rowOff>
    </xdr:to>
    <xdr:pic>
      <xdr:nvPicPr>
        <xdr:cNvPr id="27" name="Picture 44" descr="http://www.abs.gov.au/icons/ecblank.gif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5581650" y="33337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51</xdr:row>
      <xdr:rowOff>0</xdr:rowOff>
    </xdr:from>
    <xdr:to>
      <xdr:col>16</xdr:col>
      <xdr:colOff>0</xdr:colOff>
      <xdr:row>51</xdr:row>
      <xdr:rowOff>0</xdr:rowOff>
    </xdr:to>
    <xdr:pic>
      <xdr:nvPicPr>
        <xdr:cNvPr id="28" name="Picture 45" descr="http://www.abs.gov.au/icons/ecblank.gif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5581650" y="88392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51</xdr:row>
      <xdr:rowOff>0</xdr:rowOff>
    </xdr:from>
    <xdr:to>
      <xdr:col>16</xdr:col>
      <xdr:colOff>0</xdr:colOff>
      <xdr:row>51</xdr:row>
      <xdr:rowOff>0</xdr:rowOff>
    </xdr:to>
    <xdr:pic>
      <xdr:nvPicPr>
        <xdr:cNvPr id="29" name="Picture 46" descr="http://www.abs.gov.au/icons/ecblank.gif"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5581650" y="88392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17</xdr:row>
      <xdr:rowOff>0</xdr:rowOff>
    </xdr:from>
    <xdr:to>
      <xdr:col>16</xdr:col>
      <xdr:colOff>0</xdr:colOff>
      <xdr:row>17</xdr:row>
      <xdr:rowOff>9525</xdr:rowOff>
    </xdr:to>
    <xdr:pic>
      <xdr:nvPicPr>
        <xdr:cNvPr id="30" name="Picture 47" descr="http://www.abs.gov.au/icons/ecblank.gif">
          <a:extLst>
            <a:ext uri="{FF2B5EF4-FFF2-40B4-BE49-F238E27FC236}">
              <a16:creationId xmlns:a16="http://schemas.microsoft.com/office/drawing/2014/main" id="{00000000-0008-0000-04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5581650" y="33337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17</xdr:row>
      <xdr:rowOff>0</xdr:rowOff>
    </xdr:from>
    <xdr:to>
      <xdr:col>16</xdr:col>
      <xdr:colOff>0</xdr:colOff>
      <xdr:row>17</xdr:row>
      <xdr:rowOff>9525</xdr:rowOff>
    </xdr:to>
    <xdr:pic>
      <xdr:nvPicPr>
        <xdr:cNvPr id="31" name="Picture 48" descr="http://www.abs.gov.au/icons/ecblank.gif">
          <a:extLst>
            <a:ext uri="{FF2B5EF4-FFF2-40B4-BE49-F238E27FC236}">
              <a16:creationId xmlns:a16="http://schemas.microsoft.com/office/drawing/2014/main" id="{00000000-0008-0000-04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5581650" y="33337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51</xdr:row>
      <xdr:rowOff>0</xdr:rowOff>
    </xdr:from>
    <xdr:to>
      <xdr:col>16</xdr:col>
      <xdr:colOff>0</xdr:colOff>
      <xdr:row>51</xdr:row>
      <xdr:rowOff>0</xdr:rowOff>
    </xdr:to>
    <xdr:pic>
      <xdr:nvPicPr>
        <xdr:cNvPr id="32" name="Picture 49" descr="http://www.abs.gov.au/icons/ecblank.gif">
          <a:extLst>
            <a:ext uri="{FF2B5EF4-FFF2-40B4-BE49-F238E27FC236}">
              <a16:creationId xmlns:a16="http://schemas.microsoft.com/office/drawing/2014/main" id="{00000000-0008-0000-04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5581650" y="88392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51</xdr:row>
      <xdr:rowOff>0</xdr:rowOff>
    </xdr:from>
    <xdr:to>
      <xdr:col>16</xdr:col>
      <xdr:colOff>0</xdr:colOff>
      <xdr:row>51</xdr:row>
      <xdr:rowOff>0</xdr:rowOff>
    </xdr:to>
    <xdr:pic>
      <xdr:nvPicPr>
        <xdr:cNvPr id="33" name="Picture 50" descr="http://www.abs.gov.au/icons/ecblank.gif">
          <a:extLst>
            <a:ext uri="{FF2B5EF4-FFF2-40B4-BE49-F238E27FC236}">
              <a16:creationId xmlns:a16="http://schemas.microsoft.com/office/drawing/2014/main" id="{00000000-0008-0000-04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5581650" y="88392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17</xdr:row>
      <xdr:rowOff>0</xdr:rowOff>
    </xdr:from>
    <xdr:to>
      <xdr:col>16</xdr:col>
      <xdr:colOff>0</xdr:colOff>
      <xdr:row>17</xdr:row>
      <xdr:rowOff>9525</xdr:rowOff>
    </xdr:to>
    <xdr:pic>
      <xdr:nvPicPr>
        <xdr:cNvPr id="34" name="Picture 51" descr="http://www.abs.gov.au/icons/ecblank.gif">
          <a:extLst>
            <a:ext uri="{FF2B5EF4-FFF2-40B4-BE49-F238E27FC236}">
              <a16:creationId xmlns:a16="http://schemas.microsoft.com/office/drawing/2014/main" id="{00000000-0008-0000-04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5581650" y="33337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17</xdr:row>
      <xdr:rowOff>0</xdr:rowOff>
    </xdr:from>
    <xdr:to>
      <xdr:col>16</xdr:col>
      <xdr:colOff>0</xdr:colOff>
      <xdr:row>17</xdr:row>
      <xdr:rowOff>9525</xdr:rowOff>
    </xdr:to>
    <xdr:pic>
      <xdr:nvPicPr>
        <xdr:cNvPr id="35" name="Picture 52" descr="http://www.abs.gov.au/icons/ecblank.gif">
          <a:extLst>
            <a:ext uri="{FF2B5EF4-FFF2-40B4-BE49-F238E27FC236}">
              <a16:creationId xmlns:a16="http://schemas.microsoft.com/office/drawing/2014/main" id="{00000000-0008-0000-04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5581650" y="33337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17</xdr:row>
      <xdr:rowOff>0</xdr:rowOff>
    </xdr:from>
    <xdr:to>
      <xdr:col>16</xdr:col>
      <xdr:colOff>0</xdr:colOff>
      <xdr:row>17</xdr:row>
      <xdr:rowOff>9525</xdr:rowOff>
    </xdr:to>
    <xdr:pic>
      <xdr:nvPicPr>
        <xdr:cNvPr id="36" name="Picture 53" descr="http://www.abs.gov.au/icons/ecblank.gif">
          <a:extLst>
            <a:ext uri="{FF2B5EF4-FFF2-40B4-BE49-F238E27FC236}">
              <a16:creationId xmlns:a16="http://schemas.microsoft.com/office/drawing/2014/main" id="{00000000-0008-0000-04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5581650" y="33337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17</xdr:row>
      <xdr:rowOff>0</xdr:rowOff>
    </xdr:from>
    <xdr:to>
      <xdr:col>16</xdr:col>
      <xdr:colOff>0</xdr:colOff>
      <xdr:row>17</xdr:row>
      <xdr:rowOff>9525</xdr:rowOff>
    </xdr:to>
    <xdr:pic>
      <xdr:nvPicPr>
        <xdr:cNvPr id="37" name="Picture 54" descr="http://www.abs.gov.au/icons/ecblank.gif">
          <a:extLst>
            <a:ext uri="{FF2B5EF4-FFF2-40B4-BE49-F238E27FC236}">
              <a16:creationId xmlns:a16="http://schemas.microsoft.com/office/drawing/2014/main" id="{00000000-0008-0000-0400-00002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5581650" y="33337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51</xdr:row>
      <xdr:rowOff>0</xdr:rowOff>
    </xdr:from>
    <xdr:to>
      <xdr:col>16</xdr:col>
      <xdr:colOff>0</xdr:colOff>
      <xdr:row>51</xdr:row>
      <xdr:rowOff>0</xdr:rowOff>
    </xdr:to>
    <xdr:pic>
      <xdr:nvPicPr>
        <xdr:cNvPr id="38" name="Picture 55" descr="http://www.abs.gov.au/icons/ecblank.gif">
          <a:extLst>
            <a:ext uri="{FF2B5EF4-FFF2-40B4-BE49-F238E27FC236}">
              <a16:creationId xmlns:a16="http://schemas.microsoft.com/office/drawing/2014/main" id="{00000000-0008-0000-04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5581650" y="88392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51</xdr:row>
      <xdr:rowOff>0</xdr:rowOff>
    </xdr:from>
    <xdr:to>
      <xdr:col>16</xdr:col>
      <xdr:colOff>0</xdr:colOff>
      <xdr:row>51</xdr:row>
      <xdr:rowOff>0</xdr:rowOff>
    </xdr:to>
    <xdr:pic>
      <xdr:nvPicPr>
        <xdr:cNvPr id="39" name="Picture 56" descr="http://www.abs.gov.au/icons/ecblank.gif">
          <a:extLst>
            <a:ext uri="{FF2B5EF4-FFF2-40B4-BE49-F238E27FC236}">
              <a16:creationId xmlns:a16="http://schemas.microsoft.com/office/drawing/2014/main" id="{00000000-0008-0000-0400-00002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5581650" y="88392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17</xdr:row>
      <xdr:rowOff>0</xdr:rowOff>
    </xdr:from>
    <xdr:to>
      <xdr:col>16</xdr:col>
      <xdr:colOff>0</xdr:colOff>
      <xdr:row>17</xdr:row>
      <xdr:rowOff>9525</xdr:rowOff>
    </xdr:to>
    <xdr:pic>
      <xdr:nvPicPr>
        <xdr:cNvPr id="40" name="Picture 57" descr="http://www.abs.gov.au/icons/ecblank.gif">
          <a:extLst>
            <a:ext uri="{FF2B5EF4-FFF2-40B4-BE49-F238E27FC236}">
              <a16:creationId xmlns:a16="http://schemas.microsoft.com/office/drawing/2014/main" id="{00000000-0008-0000-0400-00002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5581650" y="33337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17</xdr:row>
      <xdr:rowOff>0</xdr:rowOff>
    </xdr:from>
    <xdr:to>
      <xdr:col>16</xdr:col>
      <xdr:colOff>0</xdr:colOff>
      <xdr:row>17</xdr:row>
      <xdr:rowOff>9525</xdr:rowOff>
    </xdr:to>
    <xdr:pic>
      <xdr:nvPicPr>
        <xdr:cNvPr id="41" name="Picture 58" descr="http://www.abs.gov.au/icons/ecblank.gif">
          <a:extLst>
            <a:ext uri="{FF2B5EF4-FFF2-40B4-BE49-F238E27FC236}">
              <a16:creationId xmlns:a16="http://schemas.microsoft.com/office/drawing/2014/main" id="{00000000-0008-0000-0400-00002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5581650" y="33337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79</xdr:row>
      <xdr:rowOff>0</xdr:rowOff>
    </xdr:from>
    <xdr:to>
      <xdr:col>4</xdr:col>
      <xdr:colOff>0</xdr:colOff>
      <xdr:row>79</xdr:row>
      <xdr:rowOff>9525</xdr:rowOff>
    </xdr:to>
    <xdr:pic>
      <xdr:nvPicPr>
        <xdr:cNvPr id="42" name="Picture 41" descr="http://www.abs.gov.au/icons/ecblank.gif">
          <a:extLst>
            <a:ext uri="{FF2B5EF4-FFF2-40B4-BE49-F238E27FC236}">
              <a16:creationId xmlns:a16="http://schemas.microsoft.com/office/drawing/2014/main" id="{29097599-F06C-4748-A5A4-C890CE1205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3371850" y="1368742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79</xdr:row>
      <xdr:rowOff>0</xdr:rowOff>
    </xdr:from>
    <xdr:to>
      <xdr:col>4</xdr:col>
      <xdr:colOff>0</xdr:colOff>
      <xdr:row>79</xdr:row>
      <xdr:rowOff>9525</xdr:rowOff>
    </xdr:to>
    <xdr:pic>
      <xdr:nvPicPr>
        <xdr:cNvPr id="43" name="Picture 42" descr="http://www.abs.gov.au/icons/ecblank.gif">
          <a:extLst>
            <a:ext uri="{FF2B5EF4-FFF2-40B4-BE49-F238E27FC236}">
              <a16:creationId xmlns:a16="http://schemas.microsoft.com/office/drawing/2014/main" id="{E113178B-ED5D-4CFA-8C6E-D052A25157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3371850" y="1368742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95</xdr:row>
      <xdr:rowOff>0</xdr:rowOff>
    </xdr:from>
    <xdr:to>
      <xdr:col>4</xdr:col>
      <xdr:colOff>0</xdr:colOff>
      <xdr:row>95</xdr:row>
      <xdr:rowOff>9525</xdr:rowOff>
    </xdr:to>
    <xdr:pic>
      <xdr:nvPicPr>
        <xdr:cNvPr id="44" name="Picture 43" descr="http://www.abs.gov.au/icons/ecblank.gif">
          <a:extLst>
            <a:ext uri="{FF2B5EF4-FFF2-40B4-BE49-F238E27FC236}">
              <a16:creationId xmlns:a16="http://schemas.microsoft.com/office/drawing/2014/main" id="{C6DBCCF2-B112-45F9-BFDA-28B7DB8AA4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3371850" y="1627822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95</xdr:row>
      <xdr:rowOff>0</xdr:rowOff>
    </xdr:from>
    <xdr:to>
      <xdr:col>4</xdr:col>
      <xdr:colOff>0</xdr:colOff>
      <xdr:row>95</xdr:row>
      <xdr:rowOff>9525</xdr:rowOff>
    </xdr:to>
    <xdr:pic>
      <xdr:nvPicPr>
        <xdr:cNvPr id="45" name="Picture 44" descr="http://www.abs.gov.au/icons/ecblank.gif">
          <a:extLst>
            <a:ext uri="{FF2B5EF4-FFF2-40B4-BE49-F238E27FC236}">
              <a16:creationId xmlns:a16="http://schemas.microsoft.com/office/drawing/2014/main" id="{85E444D9-A9C7-4B9D-B643-E185ABB3E1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3371850" y="1627822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79</xdr:row>
      <xdr:rowOff>0</xdr:rowOff>
    </xdr:from>
    <xdr:to>
      <xdr:col>4</xdr:col>
      <xdr:colOff>0</xdr:colOff>
      <xdr:row>79</xdr:row>
      <xdr:rowOff>9525</xdr:rowOff>
    </xdr:to>
    <xdr:pic>
      <xdr:nvPicPr>
        <xdr:cNvPr id="46" name="Picture 45" descr="http://www.abs.gov.au/icons/ecblank.gif">
          <a:extLst>
            <a:ext uri="{FF2B5EF4-FFF2-40B4-BE49-F238E27FC236}">
              <a16:creationId xmlns:a16="http://schemas.microsoft.com/office/drawing/2014/main" id="{38DB3C35-613F-4C57-BD4C-20581A3465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3371850" y="1368742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79</xdr:row>
      <xdr:rowOff>0</xdr:rowOff>
    </xdr:from>
    <xdr:to>
      <xdr:col>4</xdr:col>
      <xdr:colOff>0</xdr:colOff>
      <xdr:row>79</xdr:row>
      <xdr:rowOff>9525</xdr:rowOff>
    </xdr:to>
    <xdr:pic>
      <xdr:nvPicPr>
        <xdr:cNvPr id="47" name="Picture 46" descr="http://www.abs.gov.au/icons/ecblank.gif">
          <a:extLst>
            <a:ext uri="{FF2B5EF4-FFF2-40B4-BE49-F238E27FC236}">
              <a16:creationId xmlns:a16="http://schemas.microsoft.com/office/drawing/2014/main" id="{DEDC1538-F249-457E-A34B-05C8F8EC6F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3371850" y="1368742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95</xdr:row>
      <xdr:rowOff>0</xdr:rowOff>
    </xdr:from>
    <xdr:to>
      <xdr:col>4</xdr:col>
      <xdr:colOff>0</xdr:colOff>
      <xdr:row>95</xdr:row>
      <xdr:rowOff>9525</xdr:rowOff>
    </xdr:to>
    <xdr:pic>
      <xdr:nvPicPr>
        <xdr:cNvPr id="48" name="Picture 47" descr="http://www.abs.gov.au/icons/ecblank.gif">
          <a:extLst>
            <a:ext uri="{FF2B5EF4-FFF2-40B4-BE49-F238E27FC236}">
              <a16:creationId xmlns:a16="http://schemas.microsoft.com/office/drawing/2014/main" id="{A80FECCC-0874-4198-AB07-2A1E103345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3371850" y="1627822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95</xdr:row>
      <xdr:rowOff>0</xdr:rowOff>
    </xdr:from>
    <xdr:to>
      <xdr:col>4</xdr:col>
      <xdr:colOff>0</xdr:colOff>
      <xdr:row>95</xdr:row>
      <xdr:rowOff>9525</xdr:rowOff>
    </xdr:to>
    <xdr:pic>
      <xdr:nvPicPr>
        <xdr:cNvPr id="49" name="Picture 48" descr="http://www.abs.gov.au/icons/ecblank.gif">
          <a:extLst>
            <a:ext uri="{FF2B5EF4-FFF2-40B4-BE49-F238E27FC236}">
              <a16:creationId xmlns:a16="http://schemas.microsoft.com/office/drawing/2014/main" id="{BC093D6A-F005-438E-AFF8-E0CCA3537B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3371850" y="1627822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79</xdr:row>
      <xdr:rowOff>0</xdr:rowOff>
    </xdr:from>
    <xdr:to>
      <xdr:col>4</xdr:col>
      <xdr:colOff>0</xdr:colOff>
      <xdr:row>79</xdr:row>
      <xdr:rowOff>9525</xdr:rowOff>
    </xdr:to>
    <xdr:pic>
      <xdr:nvPicPr>
        <xdr:cNvPr id="50" name="Picture 49" descr="http://www.abs.gov.au/icons/ecblank.gif">
          <a:extLst>
            <a:ext uri="{FF2B5EF4-FFF2-40B4-BE49-F238E27FC236}">
              <a16:creationId xmlns:a16="http://schemas.microsoft.com/office/drawing/2014/main" id="{755B5005-E97A-4AB8-AA70-7AFD85BB9F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3371850" y="1368742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79</xdr:row>
      <xdr:rowOff>0</xdr:rowOff>
    </xdr:from>
    <xdr:to>
      <xdr:col>4</xdr:col>
      <xdr:colOff>0</xdr:colOff>
      <xdr:row>79</xdr:row>
      <xdr:rowOff>9525</xdr:rowOff>
    </xdr:to>
    <xdr:pic>
      <xdr:nvPicPr>
        <xdr:cNvPr id="51" name="Picture 50" descr="http://www.abs.gov.au/icons/ecblank.gif">
          <a:extLst>
            <a:ext uri="{FF2B5EF4-FFF2-40B4-BE49-F238E27FC236}">
              <a16:creationId xmlns:a16="http://schemas.microsoft.com/office/drawing/2014/main" id="{C42C6DCF-4246-404E-8B10-20210A4F3D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3371850" y="1368742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95</xdr:row>
      <xdr:rowOff>0</xdr:rowOff>
    </xdr:from>
    <xdr:to>
      <xdr:col>4</xdr:col>
      <xdr:colOff>0</xdr:colOff>
      <xdr:row>95</xdr:row>
      <xdr:rowOff>9525</xdr:rowOff>
    </xdr:to>
    <xdr:pic>
      <xdr:nvPicPr>
        <xdr:cNvPr id="52" name="Picture 51" descr="http://www.abs.gov.au/icons/ecblank.gif">
          <a:extLst>
            <a:ext uri="{FF2B5EF4-FFF2-40B4-BE49-F238E27FC236}">
              <a16:creationId xmlns:a16="http://schemas.microsoft.com/office/drawing/2014/main" id="{678CAD6F-4A29-4C1A-B58D-6C0CA9DE25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3371850" y="1627822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95</xdr:row>
      <xdr:rowOff>0</xdr:rowOff>
    </xdr:from>
    <xdr:to>
      <xdr:col>4</xdr:col>
      <xdr:colOff>0</xdr:colOff>
      <xdr:row>95</xdr:row>
      <xdr:rowOff>9525</xdr:rowOff>
    </xdr:to>
    <xdr:pic>
      <xdr:nvPicPr>
        <xdr:cNvPr id="53" name="Picture 52" descr="http://www.abs.gov.au/icons/ecblank.gif">
          <a:extLst>
            <a:ext uri="{FF2B5EF4-FFF2-40B4-BE49-F238E27FC236}">
              <a16:creationId xmlns:a16="http://schemas.microsoft.com/office/drawing/2014/main" id="{F00297D1-BF50-4CD9-9DF7-DB8080659D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3371850" y="1627822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79</xdr:row>
      <xdr:rowOff>0</xdr:rowOff>
    </xdr:from>
    <xdr:to>
      <xdr:col>4</xdr:col>
      <xdr:colOff>0</xdr:colOff>
      <xdr:row>79</xdr:row>
      <xdr:rowOff>9525</xdr:rowOff>
    </xdr:to>
    <xdr:pic>
      <xdr:nvPicPr>
        <xdr:cNvPr id="54" name="Picture 53" descr="http://www.abs.gov.au/icons/ecblank.gif">
          <a:extLst>
            <a:ext uri="{FF2B5EF4-FFF2-40B4-BE49-F238E27FC236}">
              <a16:creationId xmlns:a16="http://schemas.microsoft.com/office/drawing/2014/main" id="{80F4DB68-B8C5-4C87-919E-4813ACF64B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3371850" y="1368742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79</xdr:row>
      <xdr:rowOff>0</xdr:rowOff>
    </xdr:from>
    <xdr:to>
      <xdr:col>4</xdr:col>
      <xdr:colOff>0</xdr:colOff>
      <xdr:row>79</xdr:row>
      <xdr:rowOff>9525</xdr:rowOff>
    </xdr:to>
    <xdr:pic>
      <xdr:nvPicPr>
        <xdr:cNvPr id="55" name="Picture 54" descr="http://www.abs.gov.au/icons/ecblank.gif">
          <a:extLst>
            <a:ext uri="{FF2B5EF4-FFF2-40B4-BE49-F238E27FC236}">
              <a16:creationId xmlns:a16="http://schemas.microsoft.com/office/drawing/2014/main" id="{05AA1C94-1AA0-4DC2-B9D8-09796F56F6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3371850" y="1368742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79</xdr:row>
      <xdr:rowOff>0</xdr:rowOff>
    </xdr:from>
    <xdr:to>
      <xdr:col>4</xdr:col>
      <xdr:colOff>0</xdr:colOff>
      <xdr:row>79</xdr:row>
      <xdr:rowOff>9525</xdr:rowOff>
    </xdr:to>
    <xdr:pic>
      <xdr:nvPicPr>
        <xdr:cNvPr id="56" name="Picture 55" descr="http://www.abs.gov.au/icons/ecblank.gif">
          <a:extLst>
            <a:ext uri="{FF2B5EF4-FFF2-40B4-BE49-F238E27FC236}">
              <a16:creationId xmlns:a16="http://schemas.microsoft.com/office/drawing/2014/main" id="{4D00AF84-D32E-4FEA-BACF-52FC1527F8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3371850" y="1368742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79</xdr:row>
      <xdr:rowOff>0</xdr:rowOff>
    </xdr:from>
    <xdr:to>
      <xdr:col>4</xdr:col>
      <xdr:colOff>0</xdr:colOff>
      <xdr:row>79</xdr:row>
      <xdr:rowOff>9525</xdr:rowOff>
    </xdr:to>
    <xdr:pic>
      <xdr:nvPicPr>
        <xdr:cNvPr id="57" name="Picture 56" descr="http://www.abs.gov.au/icons/ecblank.gif">
          <a:extLst>
            <a:ext uri="{FF2B5EF4-FFF2-40B4-BE49-F238E27FC236}">
              <a16:creationId xmlns:a16="http://schemas.microsoft.com/office/drawing/2014/main" id="{AA8965C4-EE1E-46CC-A0B9-3258CD7C9A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3371850" y="1368742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95</xdr:row>
      <xdr:rowOff>0</xdr:rowOff>
    </xdr:from>
    <xdr:to>
      <xdr:col>4</xdr:col>
      <xdr:colOff>0</xdr:colOff>
      <xdr:row>95</xdr:row>
      <xdr:rowOff>9525</xdr:rowOff>
    </xdr:to>
    <xdr:pic>
      <xdr:nvPicPr>
        <xdr:cNvPr id="58" name="Picture 57" descr="http://www.abs.gov.au/icons/ecblank.gif">
          <a:extLst>
            <a:ext uri="{FF2B5EF4-FFF2-40B4-BE49-F238E27FC236}">
              <a16:creationId xmlns:a16="http://schemas.microsoft.com/office/drawing/2014/main" id="{29C6F456-28DB-4EA0-B7BE-B535C7DA4D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3371850" y="1627822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95</xdr:row>
      <xdr:rowOff>0</xdr:rowOff>
    </xdr:from>
    <xdr:to>
      <xdr:col>4</xdr:col>
      <xdr:colOff>0</xdr:colOff>
      <xdr:row>95</xdr:row>
      <xdr:rowOff>9525</xdr:rowOff>
    </xdr:to>
    <xdr:pic>
      <xdr:nvPicPr>
        <xdr:cNvPr id="59" name="Picture 58" descr="http://www.abs.gov.au/icons/ecblank.gif">
          <a:extLst>
            <a:ext uri="{FF2B5EF4-FFF2-40B4-BE49-F238E27FC236}">
              <a16:creationId xmlns:a16="http://schemas.microsoft.com/office/drawing/2014/main" id="{D4ED2E37-31F4-4436-962F-7CA1F46B5B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3371850" y="1627822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79</xdr:row>
      <xdr:rowOff>0</xdr:rowOff>
    </xdr:from>
    <xdr:to>
      <xdr:col>4</xdr:col>
      <xdr:colOff>0</xdr:colOff>
      <xdr:row>79</xdr:row>
      <xdr:rowOff>9525</xdr:rowOff>
    </xdr:to>
    <xdr:pic>
      <xdr:nvPicPr>
        <xdr:cNvPr id="60" name="Picture 59" descr="http://www.abs.gov.au/icons/ecblank.gif">
          <a:extLst>
            <a:ext uri="{FF2B5EF4-FFF2-40B4-BE49-F238E27FC236}">
              <a16:creationId xmlns:a16="http://schemas.microsoft.com/office/drawing/2014/main" id="{83CAF3F3-F238-4177-AB03-8BBB3B01EB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3371850" y="1368742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79</xdr:row>
      <xdr:rowOff>0</xdr:rowOff>
    </xdr:from>
    <xdr:to>
      <xdr:col>4</xdr:col>
      <xdr:colOff>0</xdr:colOff>
      <xdr:row>79</xdr:row>
      <xdr:rowOff>9525</xdr:rowOff>
    </xdr:to>
    <xdr:pic>
      <xdr:nvPicPr>
        <xdr:cNvPr id="61" name="Picture 60" descr="http://www.abs.gov.au/icons/ecblank.gif">
          <a:extLst>
            <a:ext uri="{FF2B5EF4-FFF2-40B4-BE49-F238E27FC236}">
              <a16:creationId xmlns:a16="http://schemas.microsoft.com/office/drawing/2014/main" id="{2A178309-975D-4405-9A11-0C32D3E3FB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3371850" y="1368742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17</xdr:row>
      <xdr:rowOff>0</xdr:rowOff>
    </xdr:from>
    <xdr:to>
      <xdr:col>16</xdr:col>
      <xdr:colOff>0</xdr:colOff>
      <xdr:row>17</xdr:row>
      <xdr:rowOff>9525</xdr:rowOff>
    </xdr:to>
    <xdr:pic>
      <xdr:nvPicPr>
        <xdr:cNvPr id="62" name="Picture 39" descr="http://www.abs.gov.au/icons/ecblank.gif">
          <a:extLst>
            <a:ext uri="{FF2B5EF4-FFF2-40B4-BE49-F238E27FC236}">
              <a16:creationId xmlns:a16="http://schemas.microsoft.com/office/drawing/2014/main" id="{24B9070C-B976-4AAA-8157-593CE44C61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6991350" y="36480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17</xdr:row>
      <xdr:rowOff>0</xdr:rowOff>
    </xdr:from>
    <xdr:to>
      <xdr:col>16</xdr:col>
      <xdr:colOff>0</xdr:colOff>
      <xdr:row>17</xdr:row>
      <xdr:rowOff>9525</xdr:rowOff>
    </xdr:to>
    <xdr:pic>
      <xdr:nvPicPr>
        <xdr:cNvPr id="63" name="Picture 40" descr="http://www.abs.gov.au/icons/ecblank.gif">
          <a:extLst>
            <a:ext uri="{FF2B5EF4-FFF2-40B4-BE49-F238E27FC236}">
              <a16:creationId xmlns:a16="http://schemas.microsoft.com/office/drawing/2014/main" id="{4A6E2C1A-A685-446E-8142-AA5978DC96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6991350" y="36480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51</xdr:row>
      <xdr:rowOff>0</xdr:rowOff>
    </xdr:from>
    <xdr:to>
      <xdr:col>16</xdr:col>
      <xdr:colOff>0</xdr:colOff>
      <xdr:row>51</xdr:row>
      <xdr:rowOff>0</xdr:rowOff>
    </xdr:to>
    <xdr:pic>
      <xdr:nvPicPr>
        <xdr:cNvPr id="64" name="Picture 41" descr="http://www.abs.gov.au/icons/ecblank.gif">
          <a:extLst>
            <a:ext uri="{FF2B5EF4-FFF2-40B4-BE49-F238E27FC236}">
              <a16:creationId xmlns:a16="http://schemas.microsoft.com/office/drawing/2014/main" id="{19C1F95C-C102-4963-9B42-3CE0335B2B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6991350" y="91535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51</xdr:row>
      <xdr:rowOff>0</xdr:rowOff>
    </xdr:from>
    <xdr:to>
      <xdr:col>16</xdr:col>
      <xdr:colOff>0</xdr:colOff>
      <xdr:row>51</xdr:row>
      <xdr:rowOff>0</xdr:rowOff>
    </xdr:to>
    <xdr:pic>
      <xdr:nvPicPr>
        <xdr:cNvPr id="65" name="Picture 42" descr="http://www.abs.gov.au/icons/ecblank.gif">
          <a:extLst>
            <a:ext uri="{FF2B5EF4-FFF2-40B4-BE49-F238E27FC236}">
              <a16:creationId xmlns:a16="http://schemas.microsoft.com/office/drawing/2014/main" id="{535CB763-81D5-48E2-A484-E749648E83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6991350" y="91535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17</xdr:row>
      <xdr:rowOff>0</xdr:rowOff>
    </xdr:from>
    <xdr:to>
      <xdr:col>16</xdr:col>
      <xdr:colOff>0</xdr:colOff>
      <xdr:row>17</xdr:row>
      <xdr:rowOff>9525</xdr:rowOff>
    </xdr:to>
    <xdr:pic>
      <xdr:nvPicPr>
        <xdr:cNvPr id="66" name="Picture 43" descr="http://www.abs.gov.au/icons/ecblank.gif">
          <a:extLst>
            <a:ext uri="{FF2B5EF4-FFF2-40B4-BE49-F238E27FC236}">
              <a16:creationId xmlns:a16="http://schemas.microsoft.com/office/drawing/2014/main" id="{136B5542-A2DE-4A8A-8DDE-24FD997314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6991350" y="36480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17</xdr:row>
      <xdr:rowOff>0</xdr:rowOff>
    </xdr:from>
    <xdr:to>
      <xdr:col>16</xdr:col>
      <xdr:colOff>0</xdr:colOff>
      <xdr:row>17</xdr:row>
      <xdr:rowOff>9525</xdr:rowOff>
    </xdr:to>
    <xdr:pic>
      <xdr:nvPicPr>
        <xdr:cNvPr id="67" name="Picture 44" descr="http://www.abs.gov.au/icons/ecblank.gif">
          <a:extLst>
            <a:ext uri="{FF2B5EF4-FFF2-40B4-BE49-F238E27FC236}">
              <a16:creationId xmlns:a16="http://schemas.microsoft.com/office/drawing/2014/main" id="{8210C011-92AB-4FA7-B528-639C6B7EAA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6991350" y="36480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51</xdr:row>
      <xdr:rowOff>0</xdr:rowOff>
    </xdr:from>
    <xdr:to>
      <xdr:col>16</xdr:col>
      <xdr:colOff>0</xdr:colOff>
      <xdr:row>51</xdr:row>
      <xdr:rowOff>0</xdr:rowOff>
    </xdr:to>
    <xdr:pic>
      <xdr:nvPicPr>
        <xdr:cNvPr id="68" name="Picture 45" descr="http://www.abs.gov.au/icons/ecblank.gif">
          <a:extLst>
            <a:ext uri="{FF2B5EF4-FFF2-40B4-BE49-F238E27FC236}">
              <a16:creationId xmlns:a16="http://schemas.microsoft.com/office/drawing/2014/main" id="{F7DC1044-B8EF-4C14-A46F-9C6DDD149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6991350" y="91535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51</xdr:row>
      <xdr:rowOff>0</xdr:rowOff>
    </xdr:from>
    <xdr:to>
      <xdr:col>16</xdr:col>
      <xdr:colOff>0</xdr:colOff>
      <xdr:row>51</xdr:row>
      <xdr:rowOff>0</xdr:rowOff>
    </xdr:to>
    <xdr:pic>
      <xdr:nvPicPr>
        <xdr:cNvPr id="69" name="Picture 46" descr="http://www.abs.gov.au/icons/ecblank.gif">
          <a:extLst>
            <a:ext uri="{FF2B5EF4-FFF2-40B4-BE49-F238E27FC236}">
              <a16:creationId xmlns:a16="http://schemas.microsoft.com/office/drawing/2014/main" id="{9918EC96-7E65-4CEC-9D15-EEEB48E159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6991350" y="91535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17</xdr:row>
      <xdr:rowOff>0</xdr:rowOff>
    </xdr:from>
    <xdr:to>
      <xdr:col>16</xdr:col>
      <xdr:colOff>0</xdr:colOff>
      <xdr:row>17</xdr:row>
      <xdr:rowOff>9525</xdr:rowOff>
    </xdr:to>
    <xdr:pic>
      <xdr:nvPicPr>
        <xdr:cNvPr id="70" name="Picture 47" descr="http://www.abs.gov.au/icons/ecblank.gif">
          <a:extLst>
            <a:ext uri="{FF2B5EF4-FFF2-40B4-BE49-F238E27FC236}">
              <a16:creationId xmlns:a16="http://schemas.microsoft.com/office/drawing/2014/main" id="{9DC5B936-9FBA-45B9-8DB5-DB7DCDD7B6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6991350" y="36480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17</xdr:row>
      <xdr:rowOff>0</xdr:rowOff>
    </xdr:from>
    <xdr:to>
      <xdr:col>16</xdr:col>
      <xdr:colOff>0</xdr:colOff>
      <xdr:row>17</xdr:row>
      <xdr:rowOff>9525</xdr:rowOff>
    </xdr:to>
    <xdr:pic>
      <xdr:nvPicPr>
        <xdr:cNvPr id="71" name="Picture 48" descr="http://www.abs.gov.au/icons/ecblank.gif">
          <a:extLst>
            <a:ext uri="{FF2B5EF4-FFF2-40B4-BE49-F238E27FC236}">
              <a16:creationId xmlns:a16="http://schemas.microsoft.com/office/drawing/2014/main" id="{FEA699D3-9D77-49A8-9EDB-539BBE6A56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6991350" y="36480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51</xdr:row>
      <xdr:rowOff>0</xdr:rowOff>
    </xdr:from>
    <xdr:to>
      <xdr:col>16</xdr:col>
      <xdr:colOff>0</xdr:colOff>
      <xdr:row>51</xdr:row>
      <xdr:rowOff>0</xdr:rowOff>
    </xdr:to>
    <xdr:pic>
      <xdr:nvPicPr>
        <xdr:cNvPr id="72" name="Picture 49" descr="http://www.abs.gov.au/icons/ecblank.gif">
          <a:extLst>
            <a:ext uri="{FF2B5EF4-FFF2-40B4-BE49-F238E27FC236}">
              <a16:creationId xmlns:a16="http://schemas.microsoft.com/office/drawing/2014/main" id="{8873DD46-2DC3-432C-8792-DBB958FA63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6991350" y="91535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51</xdr:row>
      <xdr:rowOff>0</xdr:rowOff>
    </xdr:from>
    <xdr:to>
      <xdr:col>16</xdr:col>
      <xdr:colOff>0</xdr:colOff>
      <xdr:row>51</xdr:row>
      <xdr:rowOff>0</xdr:rowOff>
    </xdr:to>
    <xdr:pic>
      <xdr:nvPicPr>
        <xdr:cNvPr id="73" name="Picture 50" descr="http://www.abs.gov.au/icons/ecblank.gif">
          <a:extLst>
            <a:ext uri="{FF2B5EF4-FFF2-40B4-BE49-F238E27FC236}">
              <a16:creationId xmlns:a16="http://schemas.microsoft.com/office/drawing/2014/main" id="{EFFF46D9-FC92-4F1F-94F2-9AD0C8E02F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6991350" y="91535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17</xdr:row>
      <xdr:rowOff>0</xdr:rowOff>
    </xdr:from>
    <xdr:to>
      <xdr:col>16</xdr:col>
      <xdr:colOff>0</xdr:colOff>
      <xdr:row>17</xdr:row>
      <xdr:rowOff>9525</xdr:rowOff>
    </xdr:to>
    <xdr:pic>
      <xdr:nvPicPr>
        <xdr:cNvPr id="74" name="Picture 51" descr="http://www.abs.gov.au/icons/ecblank.gif">
          <a:extLst>
            <a:ext uri="{FF2B5EF4-FFF2-40B4-BE49-F238E27FC236}">
              <a16:creationId xmlns:a16="http://schemas.microsoft.com/office/drawing/2014/main" id="{2EF232A1-C51E-47FF-9929-42983B2BD4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6991350" y="36480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17</xdr:row>
      <xdr:rowOff>0</xdr:rowOff>
    </xdr:from>
    <xdr:to>
      <xdr:col>16</xdr:col>
      <xdr:colOff>0</xdr:colOff>
      <xdr:row>17</xdr:row>
      <xdr:rowOff>9525</xdr:rowOff>
    </xdr:to>
    <xdr:pic>
      <xdr:nvPicPr>
        <xdr:cNvPr id="75" name="Picture 52" descr="http://www.abs.gov.au/icons/ecblank.gif">
          <a:extLst>
            <a:ext uri="{FF2B5EF4-FFF2-40B4-BE49-F238E27FC236}">
              <a16:creationId xmlns:a16="http://schemas.microsoft.com/office/drawing/2014/main" id="{2CF07521-DE2E-4FC1-B4C2-1DFFD1DFFC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6991350" y="36480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17</xdr:row>
      <xdr:rowOff>0</xdr:rowOff>
    </xdr:from>
    <xdr:to>
      <xdr:col>16</xdr:col>
      <xdr:colOff>0</xdr:colOff>
      <xdr:row>17</xdr:row>
      <xdr:rowOff>9525</xdr:rowOff>
    </xdr:to>
    <xdr:pic>
      <xdr:nvPicPr>
        <xdr:cNvPr id="76" name="Picture 53" descr="http://www.abs.gov.au/icons/ecblank.gif">
          <a:extLst>
            <a:ext uri="{FF2B5EF4-FFF2-40B4-BE49-F238E27FC236}">
              <a16:creationId xmlns:a16="http://schemas.microsoft.com/office/drawing/2014/main" id="{F44829A6-2E12-4734-AB01-295D4CCCC8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6991350" y="36480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17</xdr:row>
      <xdr:rowOff>0</xdr:rowOff>
    </xdr:from>
    <xdr:to>
      <xdr:col>16</xdr:col>
      <xdr:colOff>0</xdr:colOff>
      <xdr:row>17</xdr:row>
      <xdr:rowOff>9525</xdr:rowOff>
    </xdr:to>
    <xdr:pic>
      <xdr:nvPicPr>
        <xdr:cNvPr id="77" name="Picture 54" descr="http://www.abs.gov.au/icons/ecblank.gif">
          <a:extLst>
            <a:ext uri="{FF2B5EF4-FFF2-40B4-BE49-F238E27FC236}">
              <a16:creationId xmlns:a16="http://schemas.microsoft.com/office/drawing/2014/main" id="{D7EDC526-1517-4AFB-8E3B-371E004D08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6991350" y="36480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51</xdr:row>
      <xdr:rowOff>0</xdr:rowOff>
    </xdr:from>
    <xdr:to>
      <xdr:col>16</xdr:col>
      <xdr:colOff>0</xdr:colOff>
      <xdr:row>51</xdr:row>
      <xdr:rowOff>0</xdr:rowOff>
    </xdr:to>
    <xdr:pic>
      <xdr:nvPicPr>
        <xdr:cNvPr id="78" name="Picture 55" descr="http://www.abs.gov.au/icons/ecblank.gif">
          <a:extLst>
            <a:ext uri="{FF2B5EF4-FFF2-40B4-BE49-F238E27FC236}">
              <a16:creationId xmlns:a16="http://schemas.microsoft.com/office/drawing/2014/main" id="{0EF7E0F4-EE90-472D-98DB-A1FFAAF51E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6991350" y="91535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51</xdr:row>
      <xdr:rowOff>0</xdr:rowOff>
    </xdr:from>
    <xdr:to>
      <xdr:col>16</xdr:col>
      <xdr:colOff>0</xdr:colOff>
      <xdr:row>51</xdr:row>
      <xdr:rowOff>0</xdr:rowOff>
    </xdr:to>
    <xdr:pic>
      <xdr:nvPicPr>
        <xdr:cNvPr id="79" name="Picture 56" descr="http://www.abs.gov.au/icons/ecblank.gif">
          <a:extLst>
            <a:ext uri="{FF2B5EF4-FFF2-40B4-BE49-F238E27FC236}">
              <a16:creationId xmlns:a16="http://schemas.microsoft.com/office/drawing/2014/main" id="{C207E13C-6BDB-4EE6-9A3A-E797368CE7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6991350" y="91535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17</xdr:row>
      <xdr:rowOff>0</xdr:rowOff>
    </xdr:from>
    <xdr:to>
      <xdr:col>16</xdr:col>
      <xdr:colOff>0</xdr:colOff>
      <xdr:row>17</xdr:row>
      <xdr:rowOff>9525</xdr:rowOff>
    </xdr:to>
    <xdr:pic>
      <xdr:nvPicPr>
        <xdr:cNvPr id="80" name="Picture 57" descr="http://www.abs.gov.au/icons/ecblank.gif">
          <a:extLst>
            <a:ext uri="{FF2B5EF4-FFF2-40B4-BE49-F238E27FC236}">
              <a16:creationId xmlns:a16="http://schemas.microsoft.com/office/drawing/2014/main" id="{BD039CC7-6759-4485-8ED7-8A9C999357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6991350" y="36480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17</xdr:row>
      <xdr:rowOff>0</xdr:rowOff>
    </xdr:from>
    <xdr:to>
      <xdr:col>16</xdr:col>
      <xdr:colOff>0</xdr:colOff>
      <xdr:row>17</xdr:row>
      <xdr:rowOff>9525</xdr:rowOff>
    </xdr:to>
    <xdr:pic>
      <xdr:nvPicPr>
        <xdr:cNvPr id="81" name="Picture 58" descr="http://www.abs.gov.au/icons/ecblank.gif">
          <a:extLst>
            <a:ext uri="{FF2B5EF4-FFF2-40B4-BE49-F238E27FC236}">
              <a16:creationId xmlns:a16="http://schemas.microsoft.com/office/drawing/2014/main" id="{9DC6F79F-EF37-426F-AC1A-8AAB5DCCF3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6991350" y="36480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79</xdr:row>
      <xdr:rowOff>0</xdr:rowOff>
    </xdr:from>
    <xdr:to>
      <xdr:col>4</xdr:col>
      <xdr:colOff>0</xdr:colOff>
      <xdr:row>79</xdr:row>
      <xdr:rowOff>9525</xdr:rowOff>
    </xdr:to>
    <xdr:pic>
      <xdr:nvPicPr>
        <xdr:cNvPr id="2" name="Picture 1" descr="http://www.abs.gov.au/icons/ecblank.gif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962150" y="133731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79</xdr:row>
      <xdr:rowOff>0</xdr:rowOff>
    </xdr:from>
    <xdr:to>
      <xdr:col>4</xdr:col>
      <xdr:colOff>0</xdr:colOff>
      <xdr:row>79</xdr:row>
      <xdr:rowOff>9525</xdr:rowOff>
    </xdr:to>
    <xdr:pic>
      <xdr:nvPicPr>
        <xdr:cNvPr id="3" name="Picture 2" descr="http://www.abs.gov.au/icons/ecblank.gif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962150" y="133731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95</xdr:row>
      <xdr:rowOff>0</xdr:rowOff>
    </xdr:from>
    <xdr:to>
      <xdr:col>4</xdr:col>
      <xdr:colOff>0</xdr:colOff>
      <xdr:row>95</xdr:row>
      <xdr:rowOff>9525</xdr:rowOff>
    </xdr:to>
    <xdr:pic>
      <xdr:nvPicPr>
        <xdr:cNvPr id="4" name="Picture 3" descr="http://www.abs.gov.au/icons/ecblank.gif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962150" y="159639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95</xdr:row>
      <xdr:rowOff>0</xdr:rowOff>
    </xdr:from>
    <xdr:to>
      <xdr:col>4</xdr:col>
      <xdr:colOff>0</xdr:colOff>
      <xdr:row>95</xdr:row>
      <xdr:rowOff>9525</xdr:rowOff>
    </xdr:to>
    <xdr:pic>
      <xdr:nvPicPr>
        <xdr:cNvPr id="5" name="Picture 4" descr="http://www.abs.gov.au/icons/ecblank.gif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962150" y="159639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79</xdr:row>
      <xdr:rowOff>0</xdr:rowOff>
    </xdr:from>
    <xdr:to>
      <xdr:col>4</xdr:col>
      <xdr:colOff>0</xdr:colOff>
      <xdr:row>79</xdr:row>
      <xdr:rowOff>9525</xdr:rowOff>
    </xdr:to>
    <xdr:pic>
      <xdr:nvPicPr>
        <xdr:cNvPr id="6" name="Picture 5" descr="http://www.abs.gov.au/icons/ecblank.gif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962150" y="133731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79</xdr:row>
      <xdr:rowOff>0</xdr:rowOff>
    </xdr:from>
    <xdr:to>
      <xdr:col>4</xdr:col>
      <xdr:colOff>0</xdr:colOff>
      <xdr:row>79</xdr:row>
      <xdr:rowOff>9525</xdr:rowOff>
    </xdr:to>
    <xdr:pic>
      <xdr:nvPicPr>
        <xdr:cNvPr id="7" name="Picture 6" descr="http://www.abs.gov.au/icons/ecblank.gif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962150" y="133731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95</xdr:row>
      <xdr:rowOff>0</xdr:rowOff>
    </xdr:from>
    <xdr:to>
      <xdr:col>4</xdr:col>
      <xdr:colOff>0</xdr:colOff>
      <xdr:row>95</xdr:row>
      <xdr:rowOff>9525</xdr:rowOff>
    </xdr:to>
    <xdr:pic>
      <xdr:nvPicPr>
        <xdr:cNvPr id="8" name="Picture 7" descr="http://www.abs.gov.au/icons/ecblank.gif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962150" y="159639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95</xdr:row>
      <xdr:rowOff>0</xdr:rowOff>
    </xdr:from>
    <xdr:to>
      <xdr:col>4</xdr:col>
      <xdr:colOff>0</xdr:colOff>
      <xdr:row>95</xdr:row>
      <xdr:rowOff>9525</xdr:rowOff>
    </xdr:to>
    <xdr:pic>
      <xdr:nvPicPr>
        <xdr:cNvPr id="9" name="Picture 8" descr="http://www.abs.gov.au/icons/ecblank.gif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962150" y="159639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79</xdr:row>
      <xdr:rowOff>0</xdr:rowOff>
    </xdr:from>
    <xdr:to>
      <xdr:col>4</xdr:col>
      <xdr:colOff>0</xdr:colOff>
      <xdr:row>79</xdr:row>
      <xdr:rowOff>9525</xdr:rowOff>
    </xdr:to>
    <xdr:pic>
      <xdr:nvPicPr>
        <xdr:cNvPr id="10" name="Picture 9" descr="http://www.abs.gov.au/icons/ecblank.gif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962150" y="133731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79</xdr:row>
      <xdr:rowOff>0</xdr:rowOff>
    </xdr:from>
    <xdr:to>
      <xdr:col>4</xdr:col>
      <xdr:colOff>0</xdr:colOff>
      <xdr:row>79</xdr:row>
      <xdr:rowOff>9525</xdr:rowOff>
    </xdr:to>
    <xdr:pic>
      <xdr:nvPicPr>
        <xdr:cNvPr id="11" name="Picture 10" descr="http://www.abs.gov.au/icons/ecblank.gif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962150" y="133731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95</xdr:row>
      <xdr:rowOff>0</xdr:rowOff>
    </xdr:from>
    <xdr:to>
      <xdr:col>4</xdr:col>
      <xdr:colOff>0</xdr:colOff>
      <xdr:row>95</xdr:row>
      <xdr:rowOff>9525</xdr:rowOff>
    </xdr:to>
    <xdr:pic>
      <xdr:nvPicPr>
        <xdr:cNvPr id="12" name="Picture 11" descr="http://www.abs.gov.au/icons/ecblank.gif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962150" y="159639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95</xdr:row>
      <xdr:rowOff>0</xdr:rowOff>
    </xdr:from>
    <xdr:to>
      <xdr:col>4</xdr:col>
      <xdr:colOff>0</xdr:colOff>
      <xdr:row>95</xdr:row>
      <xdr:rowOff>9525</xdr:rowOff>
    </xdr:to>
    <xdr:pic>
      <xdr:nvPicPr>
        <xdr:cNvPr id="13" name="Picture 12" descr="http://www.abs.gov.au/icons/ecblank.gif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962150" y="159639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79</xdr:row>
      <xdr:rowOff>0</xdr:rowOff>
    </xdr:from>
    <xdr:to>
      <xdr:col>4</xdr:col>
      <xdr:colOff>0</xdr:colOff>
      <xdr:row>79</xdr:row>
      <xdr:rowOff>9525</xdr:rowOff>
    </xdr:to>
    <xdr:pic>
      <xdr:nvPicPr>
        <xdr:cNvPr id="14" name="Picture 13" descr="http://www.abs.gov.au/icons/ecblank.gif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962150" y="133731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79</xdr:row>
      <xdr:rowOff>0</xdr:rowOff>
    </xdr:from>
    <xdr:to>
      <xdr:col>4</xdr:col>
      <xdr:colOff>0</xdr:colOff>
      <xdr:row>79</xdr:row>
      <xdr:rowOff>9525</xdr:rowOff>
    </xdr:to>
    <xdr:pic>
      <xdr:nvPicPr>
        <xdr:cNvPr id="15" name="Picture 14" descr="http://www.abs.gov.au/icons/ecblank.gif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962150" y="133731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79</xdr:row>
      <xdr:rowOff>0</xdr:rowOff>
    </xdr:from>
    <xdr:to>
      <xdr:col>4</xdr:col>
      <xdr:colOff>0</xdr:colOff>
      <xdr:row>79</xdr:row>
      <xdr:rowOff>9525</xdr:rowOff>
    </xdr:to>
    <xdr:pic>
      <xdr:nvPicPr>
        <xdr:cNvPr id="16" name="Picture 15" descr="http://www.abs.gov.au/icons/ecblank.gif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962150" y="133731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79</xdr:row>
      <xdr:rowOff>0</xdr:rowOff>
    </xdr:from>
    <xdr:to>
      <xdr:col>4</xdr:col>
      <xdr:colOff>0</xdr:colOff>
      <xdr:row>79</xdr:row>
      <xdr:rowOff>9525</xdr:rowOff>
    </xdr:to>
    <xdr:pic>
      <xdr:nvPicPr>
        <xdr:cNvPr id="17" name="Picture 16" descr="http://www.abs.gov.au/icons/ecblank.gif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962150" y="133731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95</xdr:row>
      <xdr:rowOff>0</xdr:rowOff>
    </xdr:from>
    <xdr:to>
      <xdr:col>4</xdr:col>
      <xdr:colOff>0</xdr:colOff>
      <xdr:row>95</xdr:row>
      <xdr:rowOff>9525</xdr:rowOff>
    </xdr:to>
    <xdr:pic>
      <xdr:nvPicPr>
        <xdr:cNvPr id="18" name="Picture 17" descr="http://www.abs.gov.au/icons/ecblank.gif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962150" y="159639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95</xdr:row>
      <xdr:rowOff>0</xdr:rowOff>
    </xdr:from>
    <xdr:to>
      <xdr:col>4</xdr:col>
      <xdr:colOff>0</xdr:colOff>
      <xdr:row>95</xdr:row>
      <xdr:rowOff>9525</xdr:rowOff>
    </xdr:to>
    <xdr:pic>
      <xdr:nvPicPr>
        <xdr:cNvPr id="19" name="Picture 18" descr="http://www.abs.gov.au/icons/ecblank.gif"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962150" y="159639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79</xdr:row>
      <xdr:rowOff>0</xdr:rowOff>
    </xdr:from>
    <xdr:to>
      <xdr:col>4</xdr:col>
      <xdr:colOff>0</xdr:colOff>
      <xdr:row>79</xdr:row>
      <xdr:rowOff>9525</xdr:rowOff>
    </xdr:to>
    <xdr:pic>
      <xdr:nvPicPr>
        <xdr:cNvPr id="20" name="Picture 19" descr="http://www.abs.gov.au/icons/ecblank.gif"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962150" y="133731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79</xdr:row>
      <xdr:rowOff>0</xdr:rowOff>
    </xdr:from>
    <xdr:to>
      <xdr:col>4</xdr:col>
      <xdr:colOff>0</xdr:colOff>
      <xdr:row>79</xdr:row>
      <xdr:rowOff>9525</xdr:rowOff>
    </xdr:to>
    <xdr:pic>
      <xdr:nvPicPr>
        <xdr:cNvPr id="21" name="Picture 20" descr="http://www.abs.gov.au/icons/ecblank.gif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962150" y="133731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17</xdr:row>
      <xdr:rowOff>0</xdr:rowOff>
    </xdr:from>
    <xdr:to>
      <xdr:col>15</xdr:col>
      <xdr:colOff>0</xdr:colOff>
      <xdr:row>17</xdr:row>
      <xdr:rowOff>9525</xdr:rowOff>
    </xdr:to>
    <xdr:pic>
      <xdr:nvPicPr>
        <xdr:cNvPr id="22" name="Picture 39" descr="http://www.abs.gov.au/icons/ecblank.gif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6962775" y="33337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17</xdr:row>
      <xdr:rowOff>0</xdr:rowOff>
    </xdr:from>
    <xdr:to>
      <xdr:col>15</xdr:col>
      <xdr:colOff>0</xdr:colOff>
      <xdr:row>17</xdr:row>
      <xdr:rowOff>9525</xdr:rowOff>
    </xdr:to>
    <xdr:pic>
      <xdr:nvPicPr>
        <xdr:cNvPr id="23" name="Picture 40" descr="http://www.abs.gov.au/icons/ecblank.gif">
          <a:extLst>
            <a:ext uri="{FF2B5EF4-FFF2-40B4-BE49-F238E27FC236}">
              <a16:creationId xmlns:a16="http://schemas.microsoft.com/office/drawing/2014/main" id="{00000000-0008-0000-05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6962775" y="33337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51</xdr:row>
      <xdr:rowOff>0</xdr:rowOff>
    </xdr:from>
    <xdr:to>
      <xdr:col>15</xdr:col>
      <xdr:colOff>0</xdr:colOff>
      <xdr:row>51</xdr:row>
      <xdr:rowOff>0</xdr:rowOff>
    </xdr:to>
    <xdr:pic>
      <xdr:nvPicPr>
        <xdr:cNvPr id="24" name="Picture 41" descr="http://www.abs.gov.au/icons/ecblank.gif"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6962775" y="88392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51</xdr:row>
      <xdr:rowOff>0</xdr:rowOff>
    </xdr:from>
    <xdr:to>
      <xdr:col>15</xdr:col>
      <xdr:colOff>0</xdr:colOff>
      <xdr:row>51</xdr:row>
      <xdr:rowOff>0</xdr:rowOff>
    </xdr:to>
    <xdr:pic>
      <xdr:nvPicPr>
        <xdr:cNvPr id="25" name="Picture 42" descr="http://www.abs.gov.au/icons/ecblank.gif"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6962775" y="88392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17</xdr:row>
      <xdr:rowOff>0</xdr:rowOff>
    </xdr:from>
    <xdr:to>
      <xdr:col>15</xdr:col>
      <xdr:colOff>0</xdr:colOff>
      <xdr:row>17</xdr:row>
      <xdr:rowOff>9525</xdr:rowOff>
    </xdr:to>
    <xdr:pic>
      <xdr:nvPicPr>
        <xdr:cNvPr id="26" name="Picture 43" descr="http://www.abs.gov.au/icons/ecblank.gif"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6962775" y="33337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17</xdr:row>
      <xdr:rowOff>0</xdr:rowOff>
    </xdr:from>
    <xdr:to>
      <xdr:col>15</xdr:col>
      <xdr:colOff>0</xdr:colOff>
      <xdr:row>17</xdr:row>
      <xdr:rowOff>9525</xdr:rowOff>
    </xdr:to>
    <xdr:pic>
      <xdr:nvPicPr>
        <xdr:cNvPr id="27" name="Picture 44" descr="http://www.abs.gov.au/icons/ecblank.gif">
          <a:extLst>
            <a:ext uri="{FF2B5EF4-FFF2-40B4-BE49-F238E27FC236}">
              <a16:creationId xmlns:a16="http://schemas.microsoft.com/office/drawing/2014/main" id="{00000000-0008-0000-05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6962775" y="33337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51</xdr:row>
      <xdr:rowOff>0</xdr:rowOff>
    </xdr:from>
    <xdr:to>
      <xdr:col>15</xdr:col>
      <xdr:colOff>0</xdr:colOff>
      <xdr:row>51</xdr:row>
      <xdr:rowOff>0</xdr:rowOff>
    </xdr:to>
    <xdr:pic>
      <xdr:nvPicPr>
        <xdr:cNvPr id="28" name="Picture 45" descr="http://www.abs.gov.au/icons/ecblank.gif">
          <a:extLst>
            <a:ext uri="{FF2B5EF4-FFF2-40B4-BE49-F238E27FC236}">
              <a16:creationId xmlns:a16="http://schemas.microsoft.com/office/drawing/2014/main" id="{00000000-0008-0000-05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6962775" y="88392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51</xdr:row>
      <xdr:rowOff>0</xdr:rowOff>
    </xdr:from>
    <xdr:to>
      <xdr:col>15</xdr:col>
      <xdr:colOff>0</xdr:colOff>
      <xdr:row>51</xdr:row>
      <xdr:rowOff>0</xdr:rowOff>
    </xdr:to>
    <xdr:pic>
      <xdr:nvPicPr>
        <xdr:cNvPr id="29" name="Picture 46" descr="http://www.abs.gov.au/icons/ecblank.gif">
          <a:extLst>
            <a:ext uri="{FF2B5EF4-FFF2-40B4-BE49-F238E27FC236}">
              <a16:creationId xmlns:a16="http://schemas.microsoft.com/office/drawing/2014/main" id="{00000000-0008-0000-05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6962775" y="88392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17</xdr:row>
      <xdr:rowOff>0</xdr:rowOff>
    </xdr:from>
    <xdr:to>
      <xdr:col>15</xdr:col>
      <xdr:colOff>0</xdr:colOff>
      <xdr:row>17</xdr:row>
      <xdr:rowOff>9525</xdr:rowOff>
    </xdr:to>
    <xdr:pic>
      <xdr:nvPicPr>
        <xdr:cNvPr id="30" name="Picture 47" descr="http://www.abs.gov.au/icons/ecblank.gif">
          <a:extLst>
            <a:ext uri="{FF2B5EF4-FFF2-40B4-BE49-F238E27FC236}">
              <a16:creationId xmlns:a16="http://schemas.microsoft.com/office/drawing/2014/main" id="{00000000-0008-0000-05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6962775" y="33337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17</xdr:row>
      <xdr:rowOff>0</xdr:rowOff>
    </xdr:from>
    <xdr:to>
      <xdr:col>15</xdr:col>
      <xdr:colOff>0</xdr:colOff>
      <xdr:row>17</xdr:row>
      <xdr:rowOff>9525</xdr:rowOff>
    </xdr:to>
    <xdr:pic>
      <xdr:nvPicPr>
        <xdr:cNvPr id="31" name="Picture 48" descr="http://www.abs.gov.au/icons/ecblank.gif">
          <a:extLst>
            <a:ext uri="{FF2B5EF4-FFF2-40B4-BE49-F238E27FC236}">
              <a16:creationId xmlns:a16="http://schemas.microsoft.com/office/drawing/2014/main" id="{00000000-0008-0000-05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6962775" y="33337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51</xdr:row>
      <xdr:rowOff>0</xdr:rowOff>
    </xdr:from>
    <xdr:to>
      <xdr:col>15</xdr:col>
      <xdr:colOff>0</xdr:colOff>
      <xdr:row>51</xdr:row>
      <xdr:rowOff>0</xdr:rowOff>
    </xdr:to>
    <xdr:pic>
      <xdr:nvPicPr>
        <xdr:cNvPr id="32" name="Picture 49" descr="http://www.abs.gov.au/icons/ecblank.gif">
          <a:extLst>
            <a:ext uri="{FF2B5EF4-FFF2-40B4-BE49-F238E27FC236}">
              <a16:creationId xmlns:a16="http://schemas.microsoft.com/office/drawing/2014/main" id="{00000000-0008-0000-05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6962775" y="88392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51</xdr:row>
      <xdr:rowOff>0</xdr:rowOff>
    </xdr:from>
    <xdr:to>
      <xdr:col>15</xdr:col>
      <xdr:colOff>0</xdr:colOff>
      <xdr:row>51</xdr:row>
      <xdr:rowOff>0</xdr:rowOff>
    </xdr:to>
    <xdr:pic>
      <xdr:nvPicPr>
        <xdr:cNvPr id="33" name="Picture 50" descr="http://www.abs.gov.au/icons/ecblank.gif">
          <a:extLst>
            <a:ext uri="{FF2B5EF4-FFF2-40B4-BE49-F238E27FC236}">
              <a16:creationId xmlns:a16="http://schemas.microsoft.com/office/drawing/2014/main" id="{00000000-0008-0000-05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6962775" y="88392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17</xdr:row>
      <xdr:rowOff>0</xdr:rowOff>
    </xdr:from>
    <xdr:to>
      <xdr:col>15</xdr:col>
      <xdr:colOff>0</xdr:colOff>
      <xdr:row>17</xdr:row>
      <xdr:rowOff>9525</xdr:rowOff>
    </xdr:to>
    <xdr:pic>
      <xdr:nvPicPr>
        <xdr:cNvPr id="34" name="Picture 51" descr="http://www.abs.gov.au/icons/ecblank.gif">
          <a:extLst>
            <a:ext uri="{FF2B5EF4-FFF2-40B4-BE49-F238E27FC236}">
              <a16:creationId xmlns:a16="http://schemas.microsoft.com/office/drawing/2014/main" id="{00000000-0008-0000-05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6962775" y="33337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17</xdr:row>
      <xdr:rowOff>0</xdr:rowOff>
    </xdr:from>
    <xdr:to>
      <xdr:col>15</xdr:col>
      <xdr:colOff>0</xdr:colOff>
      <xdr:row>17</xdr:row>
      <xdr:rowOff>9525</xdr:rowOff>
    </xdr:to>
    <xdr:pic>
      <xdr:nvPicPr>
        <xdr:cNvPr id="35" name="Picture 52" descr="http://www.abs.gov.au/icons/ecblank.gif">
          <a:extLst>
            <a:ext uri="{FF2B5EF4-FFF2-40B4-BE49-F238E27FC236}">
              <a16:creationId xmlns:a16="http://schemas.microsoft.com/office/drawing/2014/main" id="{00000000-0008-0000-05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6962775" y="33337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17</xdr:row>
      <xdr:rowOff>0</xdr:rowOff>
    </xdr:from>
    <xdr:to>
      <xdr:col>15</xdr:col>
      <xdr:colOff>0</xdr:colOff>
      <xdr:row>17</xdr:row>
      <xdr:rowOff>9525</xdr:rowOff>
    </xdr:to>
    <xdr:pic>
      <xdr:nvPicPr>
        <xdr:cNvPr id="36" name="Picture 53" descr="http://www.abs.gov.au/icons/ecblank.gif">
          <a:extLst>
            <a:ext uri="{FF2B5EF4-FFF2-40B4-BE49-F238E27FC236}">
              <a16:creationId xmlns:a16="http://schemas.microsoft.com/office/drawing/2014/main" id="{00000000-0008-0000-05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6962775" y="33337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17</xdr:row>
      <xdr:rowOff>0</xdr:rowOff>
    </xdr:from>
    <xdr:to>
      <xdr:col>15</xdr:col>
      <xdr:colOff>0</xdr:colOff>
      <xdr:row>17</xdr:row>
      <xdr:rowOff>9525</xdr:rowOff>
    </xdr:to>
    <xdr:pic>
      <xdr:nvPicPr>
        <xdr:cNvPr id="37" name="Picture 54" descr="http://www.abs.gov.au/icons/ecblank.gif">
          <a:extLst>
            <a:ext uri="{FF2B5EF4-FFF2-40B4-BE49-F238E27FC236}">
              <a16:creationId xmlns:a16="http://schemas.microsoft.com/office/drawing/2014/main" id="{00000000-0008-0000-0500-00002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6962775" y="33337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51</xdr:row>
      <xdr:rowOff>0</xdr:rowOff>
    </xdr:from>
    <xdr:to>
      <xdr:col>15</xdr:col>
      <xdr:colOff>0</xdr:colOff>
      <xdr:row>51</xdr:row>
      <xdr:rowOff>0</xdr:rowOff>
    </xdr:to>
    <xdr:pic>
      <xdr:nvPicPr>
        <xdr:cNvPr id="38" name="Picture 55" descr="http://www.abs.gov.au/icons/ecblank.gif">
          <a:extLst>
            <a:ext uri="{FF2B5EF4-FFF2-40B4-BE49-F238E27FC236}">
              <a16:creationId xmlns:a16="http://schemas.microsoft.com/office/drawing/2014/main" id="{00000000-0008-0000-05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6962775" y="88392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51</xdr:row>
      <xdr:rowOff>0</xdr:rowOff>
    </xdr:from>
    <xdr:to>
      <xdr:col>15</xdr:col>
      <xdr:colOff>0</xdr:colOff>
      <xdr:row>51</xdr:row>
      <xdr:rowOff>0</xdr:rowOff>
    </xdr:to>
    <xdr:pic>
      <xdr:nvPicPr>
        <xdr:cNvPr id="39" name="Picture 56" descr="http://www.abs.gov.au/icons/ecblank.gif">
          <a:extLst>
            <a:ext uri="{FF2B5EF4-FFF2-40B4-BE49-F238E27FC236}">
              <a16:creationId xmlns:a16="http://schemas.microsoft.com/office/drawing/2014/main" id="{00000000-0008-0000-0500-00002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6962775" y="88392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17</xdr:row>
      <xdr:rowOff>0</xdr:rowOff>
    </xdr:from>
    <xdr:to>
      <xdr:col>15</xdr:col>
      <xdr:colOff>0</xdr:colOff>
      <xdr:row>17</xdr:row>
      <xdr:rowOff>9525</xdr:rowOff>
    </xdr:to>
    <xdr:pic>
      <xdr:nvPicPr>
        <xdr:cNvPr id="40" name="Picture 57" descr="http://www.abs.gov.au/icons/ecblank.gif">
          <a:extLst>
            <a:ext uri="{FF2B5EF4-FFF2-40B4-BE49-F238E27FC236}">
              <a16:creationId xmlns:a16="http://schemas.microsoft.com/office/drawing/2014/main" id="{00000000-0008-0000-0500-00002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6962775" y="33337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17</xdr:row>
      <xdr:rowOff>0</xdr:rowOff>
    </xdr:from>
    <xdr:to>
      <xdr:col>15</xdr:col>
      <xdr:colOff>0</xdr:colOff>
      <xdr:row>17</xdr:row>
      <xdr:rowOff>9525</xdr:rowOff>
    </xdr:to>
    <xdr:pic>
      <xdr:nvPicPr>
        <xdr:cNvPr id="41" name="Picture 58" descr="http://www.abs.gov.au/icons/ecblank.gif">
          <a:extLst>
            <a:ext uri="{FF2B5EF4-FFF2-40B4-BE49-F238E27FC236}">
              <a16:creationId xmlns:a16="http://schemas.microsoft.com/office/drawing/2014/main" id="{00000000-0008-0000-0500-00002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6962775" y="33337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79</xdr:row>
      <xdr:rowOff>0</xdr:rowOff>
    </xdr:from>
    <xdr:to>
      <xdr:col>4</xdr:col>
      <xdr:colOff>0</xdr:colOff>
      <xdr:row>79</xdr:row>
      <xdr:rowOff>9525</xdr:rowOff>
    </xdr:to>
    <xdr:pic>
      <xdr:nvPicPr>
        <xdr:cNvPr id="42" name="Picture 41" descr="http://www.abs.gov.au/icons/ecblank.gif">
          <a:extLst>
            <a:ext uri="{FF2B5EF4-FFF2-40B4-BE49-F238E27FC236}">
              <a16:creationId xmlns:a16="http://schemas.microsoft.com/office/drawing/2014/main" id="{00000000-0008-0000-0500-00002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962150" y="133731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79</xdr:row>
      <xdr:rowOff>0</xdr:rowOff>
    </xdr:from>
    <xdr:to>
      <xdr:col>4</xdr:col>
      <xdr:colOff>0</xdr:colOff>
      <xdr:row>79</xdr:row>
      <xdr:rowOff>9525</xdr:rowOff>
    </xdr:to>
    <xdr:pic>
      <xdr:nvPicPr>
        <xdr:cNvPr id="43" name="Picture 42" descr="http://www.abs.gov.au/icons/ecblank.gif">
          <a:extLst>
            <a:ext uri="{FF2B5EF4-FFF2-40B4-BE49-F238E27FC236}">
              <a16:creationId xmlns:a16="http://schemas.microsoft.com/office/drawing/2014/main" id="{00000000-0008-0000-0500-00002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962150" y="133731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95</xdr:row>
      <xdr:rowOff>0</xdr:rowOff>
    </xdr:from>
    <xdr:to>
      <xdr:col>4</xdr:col>
      <xdr:colOff>0</xdr:colOff>
      <xdr:row>95</xdr:row>
      <xdr:rowOff>9525</xdr:rowOff>
    </xdr:to>
    <xdr:pic>
      <xdr:nvPicPr>
        <xdr:cNvPr id="44" name="Picture 43" descr="http://www.abs.gov.au/icons/ecblank.gif">
          <a:extLst>
            <a:ext uri="{FF2B5EF4-FFF2-40B4-BE49-F238E27FC236}">
              <a16:creationId xmlns:a16="http://schemas.microsoft.com/office/drawing/2014/main" id="{00000000-0008-0000-0500-00002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962150" y="159639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95</xdr:row>
      <xdr:rowOff>0</xdr:rowOff>
    </xdr:from>
    <xdr:to>
      <xdr:col>4</xdr:col>
      <xdr:colOff>0</xdr:colOff>
      <xdr:row>95</xdr:row>
      <xdr:rowOff>9525</xdr:rowOff>
    </xdr:to>
    <xdr:pic>
      <xdr:nvPicPr>
        <xdr:cNvPr id="45" name="Picture 44" descr="http://www.abs.gov.au/icons/ecblank.gif">
          <a:extLst>
            <a:ext uri="{FF2B5EF4-FFF2-40B4-BE49-F238E27FC236}">
              <a16:creationId xmlns:a16="http://schemas.microsoft.com/office/drawing/2014/main" id="{00000000-0008-0000-0500-00002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962150" y="159639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79</xdr:row>
      <xdr:rowOff>0</xdr:rowOff>
    </xdr:from>
    <xdr:to>
      <xdr:col>4</xdr:col>
      <xdr:colOff>0</xdr:colOff>
      <xdr:row>79</xdr:row>
      <xdr:rowOff>9525</xdr:rowOff>
    </xdr:to>
    <xdr:pic>
      <xdr:nvPicPr>
        <xdr:cNvPr id="46" name="Picture 45" descr="http://www.abs.gov.au/icons/ecblank.gif">
          <a:extLst>
            <a:ext uri="{FF2B5EF4-FFF2-40B4-BE49-F238E27FC236}">
              <a16:creationId xmlns:a16="http://schemas.microsoft.com/office/drawing/2014/main" id="{00000000-0008-0000-0500-00002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962150" y="133731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79</xdr:row>
      <xdr:rowOff>0</xdr:rowOff>
    </xdr:from>
    <xdr:to>
      <xdr:col>4</xdr:col>
      <xdr:colOff>0</xdr:colOff>
      <xdr:row>79</xdr:row>
      <xdr:rowOff>9525</xdr:rowOff>
    </xdr:to>
    <xdr:pic>
      <xdr:nvPicPr>
        <xdr:cNvPr id="47" name="Picture 46" descr="http://www.abs.gov.au/icons/ecblank.gif">
          <a:extLst>
            <a:ext uri="{FF2B5EF4-FFF2-40B4-BE49-F238E27FC236}">
              <a16:creationId xmlns:a16="http://schemas.microsoft.com/office/drawing/2014/main" id="{00000000-0008-0000-0500-00002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962150" y="133731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95</xdr:row>
      <xdr:rowOff>0</xdr:rowOff>
    </xdr:from>
    <xdr:to>
      <xdr:col>4</xdr:col>
      <xdr:colOff>0</xdr:colOff>
      <xdr:row>95</xdr:row>
      <xdr:rowOff>9525</xdr:rowOff>
    </xdr:to>
    <xdr:pic>
      <xdr:nvPicPr>
        <xdr:cNvPr id="48" name="Picture 47" descr="http://www.abs.gov.au/icons/ecblank.gif">
          <a:extLst>
            <a:ext uri="{FF2B5EF4-FFF2-40B4-BE49-F238E27FC236}">
              <a16:creationId xmlns:a16="http://schemas.microsoft.com/office/drawing/2014/main" id="{00000000-0008-0000-0500-00003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962150" y="159639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95</xdr:row>
      <xdr:rowOff>0</xdr:rowOff>
    </xdr:from>
    <xdr:to>
      <xdr:col>4</xdr:col>
      <xdr:colOff>0</xdr:colOff>
      <xdr:row>95</xdr:row>
      <xdr:rowOff>9525</xdr:rowOff>
    </xdr:to>
    <xdr:pic>
      <xdr:nvPicPr>
        <xdr:cNvPr id="49" name="Picture 48" descr="http://www.abs.gov.au/icons/ecblank.gif">
          <a:extLst>
            <a:ext uri="{FF2B5EF4-FFF2-40B4-BE49-F238E27FC236}">
              <a16:creationId xmlns:a16="http://schemas.microsoft.com/office/drawing/2014/main" id="{00000000-0008-0000-0500-00003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962150" y="159639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79</xdr:row>
      <xdr:rowOff>0</xdr:rowOff>
    </xdr:from>
    <xdr:to>
      <xdr:col>4</xdr:col>
      <xdr:colOff>0</xdr:colOff>
      <xdr:row>79</xdr:row>
      <xdr:rowOff>9525</xdr:rowOff>
    </xdr:to>
    <xdr:pic>
      <xdr:nvPicPr>
        <xdr:cNvPr id="50" name="Picture 49" descr="http://www.abs.gov.au/icons/ecblank.gif">
          <a:extLst>
            <a:ext uri="{FF2B5EF4-FFF2-40B4-BE49-F238E27FC236}">
              <a16:creationId xmlns:a16="http://schemas.microsoft.com/office/drawing/2014/main" id="{00000000-0008-0000-0500-00003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962150" y="133731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79</xdr:row>
      <xdr:rowOff>0</xdr:rowOff>
    </xdr:from>
    <xdr:to>
      <xdr:col>4</xdr:col>
      <xdr:colOff>0</xdr:colOff>
      <xdr:row>79</xdr:row>
      <xdr:rowOff>9525</xdr:rowOff>
    </xdr:to>
    <xdr:pic>
      <xdr:nvPicPr>
        <xdr:cNvPr id="51" name="Picture 50" descr="http://www.abs.gov.au/icons/ecblank.gif">
          <a:extLst>
            <a:ext uri="{FF2B5EF4-FFF2-40B4-BE49-F238E27FC236}">
              <a16:creationId xmlns:a16="http://schemas.microsoft.com/office/drawing/2014/main" id="{00000000-0008-0000-0500-00003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962150" y="133731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95</xdr:row>
      <xdr:rowOff>0</xdr:rowOff>
    </xdr:from>
    <xdr:to>
      <xdr:col>4</xdr:col>
      <xdr:colOff>0</xdr:colOff>
      <xdr:row>95</xdr:row>
      <xdr:rowOff>9525</xdr:rowOff>
    </xdr:to>
    <xdr:pic>
      <xdr:nvPicPr>
        <xdr:cNvPr id="52" name="Picture 51" descr="http://www.abs.gov.au/icons/ecblank.gif">
          <a:extLst>
            <a:ext uri="{FF2B5EF4-FFF2-40B4-BE49-F238E27FC236}">
              <a16:creationId xmlns:a16="http://schemas.microsoft.com/office/drawing/2014/main" id="{00000000-0008-0000-0500-00003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962150" y="159639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95</xdr:row>
      <xdr:rowOff>0</xdr:rowOff>
    </xdr:from>
    <xdr:to>
      <xdr:col>4</xdr:col>
      <xdr:colOff>0</xdr:colOff>
      <xdr:row>95</xdr:row>
      <xdr:rowOff>9525</xdr:rowOff>
    </xdr:to>
    <xdr:pic>
      <xdr:nvPicPr>
        <xdr:cNvPr id="53" name="Picture 52" descr="http://www.abs.gov.au/icons/ecblank.gif">
          <a:extLst>
            <a:ext uri="{FF2B5EF4-FFF2-40B4-BE49-F238E27FC236}">
              <a16:creationId xmlns:a16="http://schemas.microsoft.com/office/drawing/2014/main" id="{00000000-0008-0000-0500-00003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962150" y="159639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79</xdr:row>
      <xdr:rowOff>0</xdr:rowOff>
    </xdr:from>
    <xdr:to>
      <xdr:col>4</xdr:col>
      <xdr:colOff>0</xdr:colOff>
      <xdr:row>79</xdr:row>
      <xdr:rowOff>9525</xdr:rowOff>
    </xdr:to>
    <xdr:pic>
      <xdr:nvPicPr>
        <xdr:cNvPr id="54" name="Picture 53" descr="http://www.abs.gov.au/icons/ecblank.gif">
          <a:extLst>
            <a:ext uri="{FF2B5EF4-FFF2-40B4-BE49-F238E27FC236}">
              <a16:creationId xmlns:a16="http://schemas.microsoft.com/office/drawing/2014/main" id="{00000000-0008-0000-0500-00003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962150" y="133731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79</xdr:row>
      <xdr:rowOff>0</xdr:rowOff>
    </xdr:from>
    <xdr:to>
      <xdr:col>4</xdr:col>
      <xdr:colOff>0</xdr:colOff>
      <xdr:row>79</xdr:row>
      <xdr:rowOff>9525</xdr:rowOff>
    </xdr:to>
    <xdr:pic>
      <xdr:nvPicPr>
        <xdr:cNvPr id="55" name="Picture 54" descr="http://www.abs.gov.au/icons/ecblank.gif">
          <a:extLst>
            <a:ext uri="{FF2B5EF4-FFF2-40B4-BE49-F238E27FC236}">
              <a16:creationId xmlns:a16="http://schemas.microsoft.com/office/drawing/2014/main" id="{00000000-0008-0000-0500-00003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962150" y="133731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79</xdr:row>
      <xdr:rowOff>0</xdr:rowOff>
    </xdr:from>
    <xdr:to>
      <xdr:col>4</xdr:col>
      <xdr:colOff>0</xdr:colOff>
      <xdr:row>79</xdr:row>
      <xdr:rowOff>9525</xdr:rowOff>
    </xdr:to>
    <xdr:pic>
      <xdr:nvPicPr>
        <xdr:cNvPr id="56" name="Picture 55" descr="http://www.abs.gov.au/icons/ecblank.gif">
          <a:extLst>
            <a:ext uri="{FF2B5EF4-FFF2-40B4-BE49-F238E27FC236}">
              <a16:creationId xmlns:a16="http://schemas.microsoft.com/office/drawing/2014/main" id="{00000000-0008-0000-0500-00003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962150" y="133731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79</xdr:row>
      <xdr:rowOff>0</xdr:rowOff>
    </xdr:from>
    <xdr:to>
      <xdr:col>4</xdr:col>
      <xdr:colOff>0</xdr:colOff>
      <xdr:row>79</xdr:row>
      <xdr:rowOff>9525</xdr:rowOff>
    </xdr:to>
    <xdr:pic>
      <xdr:nvPicPr>
        <xdr:cNvPr id="57" name="Picture 56" descr="http://www.abs.gov.au/icons/ecblank.gif">
          <a:extLst>
            <a:ext uri="{FF2B5EF4-FFF2-40B4-BE49-F238E27FC236}">
              <a16:creationId xmlns:a16="http://schemas.microsoft.com/office/drawing/2014/main" id="{00000000-0008-0000-0500-00003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962150" y="133731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95</xdr:row>
      <xdr:rowOff>0</xdr:rowOff>
    </xdr:from>
    <xdr:to>
      <xdr:col>4</xdr:col>
      <xdr:colOff>0</xdr:colOff>
      <xdr:row>95</xdr:row>
      <xdr:rowOff>9525</xdr:rowOff>
    </xdr:to>
    <xdr:pic>
      <xdr:nvPicPr>
        <xdr:cNvPr id="58" name="Picture 57" descr="http://www.abs.gov.au/icons/ecblank.gif">
          <a:extLst>
            <a:ext uri="{FF2B5EF4-FFF2-40B4-BE49-F238E27FC236}">
              <a16:creationId xmlns:a16="http://schemas.microsoft.com/office/drawing/2014/main" id="{00000000-0008-0000-0500-00003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962150" y="159639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95</xdr:row>
      <xdr:rowOff>0</xdr:rowOff>
    </xdr:from>
    <xdr:to>
      <xdr:col>4</xdr:col>
      <xdr:colOff>0</xdr:colOff>
      <xdr:row>95</xdr:row>
      <xdr:rowOff>9525</xdr:rowOff>
    </xdr:to>
    <xdr:pic>
      <xdr:nvPicPr>
        <xdr:cNvPr id="59" name="Picture 58" descr="http://www.abs.gov.au/icons/ecblank.gif">
          <a:extLst>
            <a:ext uri="{FF2B5EF4-FFF2-40B4-BE49-F238E27FC236}">
              <a16:creationId xmlns:a16="http://schemas.microsoft.com/office/drawing/2014/main" id="{00000000-0008-0000-0500-00003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962150" y="159639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79</xdr:row>
      <xdr:rowOff>0</xdr:rowOff>
    </xdr:from>
    <xdr:to>
      <xdr:col>4</xdr:col>
      <xdr:colOff>0</xdr:colOff>
      <xdr:row>79</xdr:row>
      <xdr:rowOff>9525</xdr:rowOff>
    </xdr:to>
    <xdr:pic>
      <xdr:nvPicPr>
        <xdr:cNvPr id="60" name="Picture 59" descr="http://www.abs.gov.au/icons/ecblank.gif">
          <a:extLst>
            <a:ext uri="{FF2B5EF4-FFF2-40B4-BE49-F238E27FC236}">
              <a16:creationId xmlns:a16="http://schemas.microsoft.com/office/drawing/2014/main" id="{00000000-0008-0000-0500-00003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962150" y="133731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79</xdr:row>
      <xdr:rowOff>0</xdr:rowOff>
    </xdr:from>
    <xdr:to>
      <xdr:col>4</xdr:col>
      <xdr:colOff>0</xdr:colOff>
      <xdr:row>79</xdr:row>
      <xdr:rowOff>9525</xdr:rowOff>
    </xdr:to>
    <xdr:pic>
      <xdr:nvPicPr>
        <xdr:cNvPr id="61" name="Picture 60" descr="http://www.abs.gov.au/icons/ecblank.gif">
          <a:extLst>
            <a:ext uri="{FF2B5EF4-FFF2-40B4-BE49-F238E27FC236}">
              <a16:creationId xmlns:a16="http://schemas.microsoft.com/office/drawing/2014/main" id="{00000000-0008-0000-0500-00003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962150" y="133731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17</xdr:row>
      <xdr:rowOff>0</xdr:rowOff>
    </xdr:from>
    <xdr:to>
      <xdr:col>18</xdr:col>
      <xdr:colOff>0</xdr:colOff>
      <xdr:row>17</xdr:row>
      <xdr:rowOff>9525</xdr:rowOff>
    </xdr:to>
    <xdr:pic>
      <xdr:nvPicPr>
        <xdr:cNvPr id="62" name="Picture 39" descr="http://www.abs.gov.au/icons/ecblank.gif">
          <a:extLst>
            <a:ext uri="{FF2B5EF4-FFF2-40B4-BE49-F238E27FC236}">
              <a16:creationId xmlns:a16="http://schemas.microsoft.com/office/drawing/2014/main" id="{00000000-0008-0000-0500-00003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8143875" y="33337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17</xdr:row>
      <xdr:rowOff>0</xdr:rowOff>
    </xdr:from>
    <xdr:to>
      <xdr:col>18</xdr:col>
      <xdr:colOff>0</xdr:colOff>
      <xdr:row>17</xdr:row>
      <xdr:rowOff>9525</xdr:rowOff>
    </xdr:to>
    <xdr:pic>
      <xdr:nvPicPr>
        <xdr:cNvPr id="63" name="Picture 40" descr="http://www.abs.gov.au/icons/ecblank.gif">
          <a:extLst>
            <a:ext uri="{FF2B5EF4-FFF2-40B4-BE49-F238E27FC236}">
              <a16:creationId xmlns:a16="http://schemas.microsoft.com/office/drawing/2014/main" id="{00000000-0008-0000-0500-00003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8143875" y="33337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51</xdr:row>
      <xdr:rowOff>0</xdr:rowOff>
    </xdr:from>
    <xdr:to>
      <xdr:col>18</xdr:col>
      <xdr:colOff>0</xdr:colOff>
      <xdr:row>51</xdr:row>
      <xdr:rowOff>0</xdr:rowOff>
    </xdr:to>
    <xdr:pic>
      <xdr:nvPicPr>
        <xdr:cNvPr id="64" name="Picture 41" descr="http://www.abs.gov.au/icons/ecblank.gif">
          <a:extLst>
            <a:ext uri="{FF2B5EF4-FFF2-40B4-BE49-F238E27FC236}">
              <a16:creationId xmlns:a16="http://schemas.microsoft.com/office/drawing/2014/main" id="{00000000-0008-0000-0500-00004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8143875" y="88392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51</xdr:row>
      <xdr:rowOff>0</xdr:rowOff>
    </xdr:from>
    <xdr:to>
      <xdr:col>18</xdr:col>
      <xdr:colOff>0</xdr:colOff>
      <xdr:row>51</xdr:row>
      <xdr:rowOff>0</xdr:rowOff>
    </xdr:to>
    <xdr:pic>
      <xdr:nvPicPr>
        <xdr:cNvPr id="65" name="Picture 42" descr="http://www.abs.gov.au/icons/ecblank.gif">
          <a:extLst>
            <a:ext uri="{FF2B5EF4-FFF2-40B4-BE49-F238E27FC236}">
              <a16:creationId xmlns:a16="http://schemas.microsoft.com/office/drawing/2014/main" id="{00000000-0008-0000-0500-00004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8143875" y="88392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17</xdr:row>
      <xdr:rowOff>0</xdr:rowOff>
    </xdr:from>
    <xdr:to>
      <xdr:col>18</xdr:col>
      <xdr:colOff>0</xdr:colOff>
      <xdr:row>17</xdr:row>
      <xdr:rowOff>9525</xdr:rowOff>
    </xdr:to>
    <xdr:pic>
      <xdr:nvPicPr>
        <xdr:cNvPr id="66" name="Picture 43" descr="http://www.abs.gov.au/icons/ecblank.gif">
          <a:extLst>
            <a:ext uri="{FF2B5EF4-FFF2-40B4-BE49-F238E27FC236}">
              <a16:creationId xmlns:a16="http://schemas.microsoft.com/office/drawing/2014/main" id="{00000000-0008-0000-0500-00004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8143875" y="33337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17</xdr:row>
      <xdr:rowOff>0</xdr:rowOff>
    </xdr:from>
    <xdr:to>
      <xdr:col>18</xdr:col>
      <xdr:colOff>0</xdr:colOff>
      <xdr:row>17</xdr:row>
      <xdr:rowOff>9525</xdr:rowOff>
    </xdr:to>
    <xdr:pic>
      <xdr:nvPicPr>
        <xdr:cNvPr id="67" name="Picture 44" descr="http://www.abs.gov.au/icons/ecblank.gif">
          <a:extLst>
            <a:ext uri="{FF2B5EF4-FFF2-40B4-BE49-F238E27FC236}">
              <a16:creationId xmlns:a16="http://schemas.microsoft.com/office/drawing/2014/main" id="{00000000-0008-0000-0500-00004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8143875" y="33337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51</xdr:row>
      <xdr:rowOff>0</xdr:rowOff>
    </xdr:from>
    <xdr:to>
      <xdr:col>18</xdr:col>
      <xdr:colOff>0</xdr:colOff>
      <xdr:row>51</xdr:row>
      <xdr:rowOff>0</xdr:rowOff>
    </xdr:to>
    <xdr:pic>
      <xdr:nvPicPr>
        <xdr:cNvPr id="68" name="Picture 45" descr="http://www.abs.gov.au/icons/ecblank.gif">
          <a:extLst>
            <a:ext uri="{FF2B5EF4-FFF2-40B4-BE49-F238E27FC236}">
              <a16:creationId xmlns:a16="http://schemas.microsoft.com/office/drawing/2014/main" id="{00000000-0008-0000-0500-00004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8143875" y="88392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51</xdr:row>
      <xdr:rowOff>0</xdr:rowOff>
    </xdr:from>
    <xdr:to>
      <xdr:col>18</xdr:col>
      <xdr:colOff>0</xdr:colOff>
      <xdr:row>51</xdr:row>
      <xdr:rowOff>0</xdr:rowOff>
    </xdr:to>
    <xdr:pic>
      <xdr:nvPicPr>
        <xdr:cNvPr id="69" name="Picture 46" descr="http://www.abs.gov.au/icons/ecblank.gif">
          <a:extLst>
            <a:ext uri="{FF2B5EF4-FFF2-40B4-BE49-F238E27FC236}">
              <a16:creationId xmlns:a16="http://schemas.microsoft.com/office/drawing/2014/main" id="{00000000-0008-0000-0500-00004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8143875" y="88392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17</xdr:row>
      <xdr:rowOff>0</xdr:rowOff>
    </xdr:from>
    <xdr:to>
      <xdr:col>18</xdr:col>
      <xdr:colOff>0</xdr:colOff>
      <xdr:row>17</xdr:row>
      <xdr:rowOff>9525</xdr:rowOff>
    </xdr:to>
    <xdr:pic>
      <xdr:nvPicPr>
        <xdr:cNvPr id="70" name="Picture 47" descr="http://www.abs.gov.au/icons/ecblank.gif">
          <a:extLst>
            <a:ext uri="{FF2B5EF4-FFF2-40B4-BE49-F238E27FC236}">
              <a16:creationId xmlns:a16="http://schemas.microsoft.com/office/drawing/2014/main" id="{00000000-0008-0000-0500-00004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8143875" y="33337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17</xdr:row>
      <xdr:rowOff>0</xdr:rowOff>
    </xdr:from>
    <xdr:to>
      <xdr:col>18</xdr:col>
      <xdr:colOff>0</xdr:colOff>
      <xdr:row>17</xdr:row>
      <xdr:rowOff>9525</xdr:rowOff>
    </xdr:to>
    <xdr:pic>
      <xdr:nvPicPr>
        <xdr:cNvPr id="71" name="Picture 48" descr="http://www.abs.gov.au/icons/ecblank.gif">
          <a:extLst>
            <a:ext uri="{FF2B5EF4-FFF2-40B4-BE49-F238E27FC236}">
              <a16:creationId xmlns:a16="http://schemas.microsoft.com/office/drawing/2014/main" id="{00000000-0008-0000-0500-00004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8143875" y="33337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51</xdr:row>
      <xdr:rowOff>0</xdr:rowOff>
    </xdr:from>
    <xdr:to>
      <xdr:col>18</xdr:col>
      <xdr:colOff>0</xdr:colOff>
      <xdr:row>51</xdr:row>
      <xdr:rowOff>0</xdr:rowOff>
    </xdr:to>
    <xdr:pic>
      <xdr:nvPicPr>
        <xdr:cNvPr id="72" name="Picture 49" descr="http://www.abs.gov.au/icons/ecblank.gif">
          <a:extLst>
            <a:ext uri="{FF2B5EF4-FFF2-40B4-BE49-F238E27FC236}">
              <a16:creationId xmlns:a16="http://schemas.microsoft.com/office/drawing/2014/main" id="{00000000-0008-0000-0500-00004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8143875" y="88392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51</xdr:row>
      <xdr:rowOff>0</xdr:rowOff>
    </xdr:from>
    <xdr:to>
      <xdr:col>18</xdr:col>
      <xdr:colOff>0</xdr:colOff>
      <xdr:row>51</xdr:row>
      <xdr:rowOff>0</xdr:rowOff>
    </xdr:to>
    <xdr:pic>
      <xdr:nvPicPr>
        <xdr:cNvPr id="73" name="Picture 50" descr="http://www.abs.gov.au/icons/ecblank.gif">
          <a:extLst>
            <a:ext uri="{FF2B5EF4-FFF2-40B4-BE49-F238E27FC236}">
              <a16:creationId xmlns:a16="http://schemas.microsoft.com/office/drawing/2014/main" id="{00000000-0008-0000-0500-00004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8143875" y="88392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17</xdr:row>
      <xdr:rowOff>0</xdr:rowOff>
    </xdr:from>
    <xdr:to>
      <xdr:col>18</xdr:col>
      <xdr:colOff>0</xdr:colOff>
      <xdr:row>17</xdr:row>
      <xdr:rowOff>9525</xdr:rowOff>
    </xdr:to>
    <xdr:pic>
      <xdr:nvPicPr>
        <xdr:cNvPr id="74" name="Picture 51" descr="http://www.abs.gov.au/icons/ecblank.gif">
          <a:extLst>
            <a:ext uri="{FF2B5EF4-FFF2-40B4-BE49-F238E27FC236}">
              <a16:creationId xmlns:a16="http://schemas.microsoft.com/office/drawing/2014/main" id="{00000000-0008-0000-0500-00004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8143875" y="33337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17</xdr:row>
      <xdr:rowOff>0</xdr:rowOff>
    </xdr:from>
    <xdr:to>
      <xdr:col>18</xdr:col>
      <xdr:colOff>0</xdr:colOff>
      <xdr:row>17</xdr:row>
      <xdr:rowOff>9525</xdr:rowOff>
    </xdr:to>
    <xdr:pic>
      <xdr:nvPicPr>
        <xdr:cNvPr id="75" name="Picture 52" descr="http://www.abs.gov.au/icons/ecblank.gif">
          <a:extLst>
            <a:ext uri="{FF2B5EF4-FFF2-40B4-BE49-F238E27FC236}">
              <a16:creationId xmlns:a16="http://schemas.microsoft.com/office/drawing/2014/main" id="{00000000-0008-0000-0500-00004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8143875" y="33337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17</xdr:row>
      <xdr:rowOff>0</xdr:rowOff>
    </xdr:from>
    <xdr:to>
      <xdr:col>18</xdr:col>
      <xdr:colOff>0</xdr:colOff>
      <xdr:row>17</xdr:row>
      <xdr:rowOff>9525</xdr:rowOff>
    </xdr:to>
    <xdr:pic>
      <xdr:nvPicPr>
        <xdr:cNvPr id="76" name="Picture 53" descr="http://www.abs.gov.au/icons/ecblank.gif">
          <a:extLst>
            <a:ext uri="{FF2B5EF4-FFF2-40B4-BE49-F238E27FC236}">
              <a16:creationId xmlns:a16="http://schemas.microsoft.com/office/drawing/2014/main" id="{00000000-0008-0000-0500-00004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8143875" y="33337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17</xdr:row>
      <xdr:rowOff>0</xdr:rowOff>
    </xdr:from>
    <xdr:to>
      <xdr:col>18</xdr:col>
      <xdr:colOff>0</xdr:colOff>
      <xdr:row>17</xdr:row>
      <xdr:rowOff>9525</xdr:rowOff>
    </xdr:to>
    <xdr:pic>
      <xdr:nvPicPr>
        <xdr:cNvPr id="77" name="Picture 54" descr="http://www.abs.gov.au/icons/ecblank.gif">
          <a:extLst>
            <a:ext uri="{FF2B5EF4-FFF2-40B4-BE49-F238E27FC236}">
              <a16:creationId xmlns:a16="http://schemas.microsoft.com/office/drawing/2014/main" id="{00000000-0008-0000-0500-00004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8143875" y="33337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51</xdr:row>
      <xdr:rowOff>0</xdr:rowOff>
    </xdr:from>
    <xdr:to>
      <xdr:col>18</xdr:col>
      <xdr:colOff>0</xdr:colOff>
      <xdr:row>51</xdr:row>
      <xdr:rowOff>0</xdr:rowOff>
    </xdr:to>
    <xdr:pic>
      <xdr:nvPicPr>
        <xdr:cNvPr id="78" name="Picture 55" descr="http://www.abs.gov.au/icons/ecblank.gif">
          <a:extLst>
            <a:ext uri="{FF2B5EF4-FFF2-40B4-BE49-F238E27FC236}">
              <a16:creationId xmlns:a16="http://schemas.microsoft.com/office/drawing/2014/main" id="{00000000-0008-0000-0500-00004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8143875" y="88392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51</xdr:row>
      <xdr:rowOff>0</xdr:rowOff>
    </xdr:from>
    <xdr:to>
      <xdr:col>18</xdr:col>
      <xdr:colOff>0</xdr:colOff>
      <xdr:row>51</xdr:row>
      <xdr:rowOff>0</xdr:rowOff>
    </xdr:to>
    <xdr:pic>
      <xdr:nvPicPr>
        <xdr:cNvPr id="79" name="Picture 56" descr="http://www.abs.gov.au/icons/ecblank.gif">
          <a:extLst>
            <a:ext uri="{FF2B5EF4-FFF2-40B4-BE49-F238E27FC236}">
              <a16:creationId xmlns:a16="http://schemas.microsoft.com/office/drawing/2014/main" id="{00000000-0008-0000-0500-00004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8143875" y="88392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17</xdr:row>
      <xdr:rowOff>0</xdr:rowOff>
    </xdr:from>
    <xdr:to>
      <xdr:col>18</xdr:col>
      <xdr:colOff>0</xdr:colOff>
      <xdr:row>17</xdr:row>
      <xdr:rowOff>9525</xdr:rowOff>
    </xdr:to>
    <xdr:pic>
      <xdr:nvPicPr>
        <xdr:cNvPr id="80" name="Picture 57" descr="http://www.abs.gov.au/icons/ecblank.gif">
          <a:extLst>
            <a:ext uri="{FF2B5EF4-FFF2-40B4-BE49-F238E27FC236}">
              <a16:creationId xmlns:a16="http://schemas.microsoft.com/office/drawing/2014/main" id="{00000000-0008-0000-0500-00005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8143875" y="33337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17</xdr:row>
      <xdr:rowOff>0</xdr:rowOff>
    </xdr:from>
    <xdr:to>
      <xdr:col>18</xdr:col>
      <xdr:colOff>0</xdr:colOff>
      <xdr:row>17</xdr:row>
      <xdr:rowOff>9525</xdr:rowOff>
    </xdr:to>
    <xdr:pic>
      <xdr:nvPicPr>
        <xdr:cNvPr id="81" name="Picture 58" descr="http://www.abs.gov.au/icons/ecblank.gif">
          <a:extLst>
            <a:ext uri="{FF2B5EF4-FFF2-40B4-BE49-F238E27FC236}">
              <a16:creationId xmlns:a16="http://schemas.microsoft.com/office/drawing/2014/main" id="{00000000-0008-0000-0500-00005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8143875" y="33337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79</xdr:row>
      <xdr:rowOff>0</xdr:rowOff>
    </xdr:from>
    <xdr:to>
      <xdr:col>10</xdr:col>
      <xdr:colOff>0</xdr:colOff>
      <xdr:row>79</xdr:row>
      <xdr:rowOff>9525</xdr:rowOff>
    </xdr:to>
    <xdr:pic>
      <xdr:nvPicPr>
        <xdr:cNvPr id="2" name="Picture 1" descr="http://www.abs.gov.au/icons/ecblank.gif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2019300" y="133731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0</xdr:colOff>
      <xdr:row>79</xdr:row>
      <xdr:rowOff>0</xdr:rowOff>
    </xdr:from>
    <xdr:to>
      <xdr:col>10</xdr:col>
      <xdr:colOff>0</xdr:colOff>
      <xdr:row>79</xdr:row>
      <xdr:rowOff>9525</xdr:rowOff>
    </xdr:to>
    <xdr:pic>
      <xdr:nvPicPr>
        <xdr:cNvPr id="3" name="Picture 2" descr="http://www.abs.gov.au/icons/ecblank.gif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2019300" y="133731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0</xdr:colOff>
      <xdr:row>95</xdr:row>
      <xdr:rowOff>0</xdr:rowOff>
    </xdr:from>
    <xdr:to>
      <xdr:col>10</xdr:col>
      <xdr:colOff>0</xdr:colOff>
      <xdr:row>95</xdr:row>
      <xdr:rowOff>9525</xdr:rowOff>
    </xdr:to>
    <xdr:pic>
      <xdr:nvPicPr>
        <xdr:cNvPr id="4" name="Picture 3" descr="http://www.abs.gov.au/icons/ecblank.gif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2019300" y="159639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0</xdr:colOff>
      <xdr:row>95</xdr:row>
      <xdr:rowOff>0</xdr:rowOff>
    </xdr:from>
    <xdr:to>
      <xdr:col>10</xdr:col>
      <xdr:colOff>0</xdr:colOff>
      <xdr:row>95</xdr:row>
      <xdr:rowOff>9525</xdr:rowOff>
    </xdr:to>
    <xdr:pic>
      <xdr:nvPicPr>
        <xdr:cNvPr id="5" name="Picture 4" descr="http://www.abs.gov.au/icons/ecblank.gif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2019300" y="159639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0</xdr:colOff>
      <xdr:row>79</xdr:row>
      <xdr:rowOff>0</xdr:rowOff>
    </xdr:from>
    <xdr:to>
      <xdr:col>10</xdr:col>
      <xdr:colOff>0</xdr:colOff>
      <xdr:row>79</xdr:row>
      <xdr:rowOff>9525</xdr:rowOff>
    </xdr:to>
    <xdr:pic>
      <xdr:nvPicPr>
        <xdr:cNvPr id="6" name="Picture 5" descr="http://www.abs.gov.au/icons/ecblank.gif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2019300" y="133731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0</xdr:colOff>
      <xdr:row>79</xdr:row>
      <xdr:rowOff>0</xdr:rowOff>
    </xdr:from>
    <xdr:to>
      <xdr:col>10</xdr:col>
      <xdr:colOff>0</xdr:colOff>
      <xdr:row>79</xdr:row>
      <xdr:rowOff>9525</xdr:rowOff>
    </xdr:to>
    <xdr:pic>
      <xdr:nvPicPr>
        <xdr:cNvPr id="7" name="Picture 6" descr="http://www.abs.gov.au/icons/ecblank.gif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2019300" y="133731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0</xdr:colOff>
      <xdr:row>95</xdr:row>
      <xdr:rowOff>0</xdr:rowOff>
    </xdr:from>
    <xdr:to>
      <xdr:col>10</xdr:col>
      <xdr:colOff>0</xdr:colOff>
      <xdr:row>95</xdr:row>
      <xdr:rowOff>9525</xdr:rowOff>
    </xdr:to>
    <xdr:pic>
      <xdr:nvPicPr>
        <xdr:cNvPr id="8" name="Picture 7" descr="http://www.abs.gov.au/icons/ecblank.gif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2019300" y="159639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0</xdr:colOff>
      <xdr:row>95</xdr:row>
      <xdr:rowOff>0</xdr:rowOff>
    </xdr:from>
    <xdr:to>
      <xdr:col>10</xdr:col>
      <xdr:colOff>0</xdr:colOff>
      <xdr:row>95</xdr:row>
      <xdr:rowOff>9525</xdr:rowOff>
    </xdr:to>
    <xdr:pic>
      <xdr:nvPicPr>
        <xdr:cNvPr id="9" name="Picture 8" descr="http://www.abs.gov.au/icons/ecblank.gif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2019300" y="159639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0</xdr:colOff>
      <xdr:row>79</xdr:row>
      <xdr:rowOff>0</xdr:rowOff>
    </xdr:from>
    <xdr:to>
      <xdr:col>10</xdr:col>
      <xdr:colOff>0</xdr:colOff>
      <xdr:row>79</xdr:row>
      <xdr:rowOff>9525</xdr:rowOff>
    </xdr:to>
    <xdr:pic>
      <xdr:nvPicPr>
        <xdr:cNvPr id="10" name="Picture 9" descr="http://www.abs.gov.au/icons/ecblank.gif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2019300" y="133731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0</xdr:colOff>
      <xdr:row>79</xdr:row>
      <xdr:rowOff>0</xdr:rowOff>
    </xdr:from>
    <xdr:to>
      <xdr:col>10</xdr:col>
      <xdr:colOff>0</xdr:colOff>
      <xdr:row>79</xdr:row>
      <xdr:rowOff>9525</xdr:rowOff>
    </xdr:to>
    <xdr:pic>
      <xdr:nvPicPr>
        <xdr:cNvPr id="11" name="Picture 10" descr="http://www.abs.gov.au/icons/ecblank.gif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2019300" y="133731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0</xdr:colOff>
      <xdr:row>95</xdr:row>
      <xdr:rowOff>0</xdr:rowOff>
    </xdr:from>
    <xdr:to>
      <xdr:col>10</xdr:col>
      <xdr:colOff>0</xdr:colOff>
      <xdr:row>95</xdr:row>
      <xdr:rowOff>9525</xdr:rowOff>
    </xdr:to>
    <xdr:pic>
      <xdr:nvPicPr>
        <xdr:cNvPr id="12" name="Picture 11" descr="http://www.abs.gov.au/icons/ecblank.gif"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2019300" y="159639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0</xdr:colOff>
      <xdr:row>95</xdr:row>
      <xdr:rowOff>0</xdr:rowOff>
    </xdr:from>
    <xdr:to>
      <xdr:col>10</xdr:col>
      <xdr:colOff>0</xdr:colOff>
      <xdr:row>95</xdr:row>
      <xdr:rowOff>9525</xdr:rowOff>
    </xdr:to>
    <xdr:pic>
      <xdr:nvPicPr>
        <xdr:cNvPr id="13" name="Picture 12" descr="http://www.abs.gov.au/icons/ecblank.gif">
          <a:extLst>
            <a:ext uri="{FF2B5EF4-FFF2-40B4-BE49-F238E27FC236}">
              <a16:creationId xmlns:a16="http://schemas.microsoft.com/office/drawing/2014/main" id="{00000000-0008-0000-06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2019300" y="159639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0</xdr:colOff>
      <xdr:row>79</xdr:row>
      <xdr:rowOff>0</xdr:rowOff>
    </xdr:from>
    <xdr:to>
      <xdr:col>10</xdr:col>
      <xdr:colOff>0</xdr:colOff>
      <xdr:row>79</xdr:row>
      <xdr:rowOff>9525</xdr:rowOff>
    </xdr:to>
    <xdr:pic>
      <xdr:nvPicPr>
        <xdr:cNvPr id="14" name="Picture 13" descr="http://www.abs.gov.au/icons/ecblank.gif">
          <a:extLst>
            <a:ext uri="{FF2B5EF4-FFF2-40B4-BE49-F238E27FC236}">
              <a16:creationId xmlns:a16="http://schemas.microsoft.com/office/drawing/2014/main" id="{00000000-0008-0000-06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2019300" y="133731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0</xdr:colOff>
      <xdr:row>79</xdr:row>
      <xdr:rowOff>0</xdr:rowOff>
    </xdr:from>
    <xdr:to>
      <xdr:col>10</xdr:col>
      <xdr:colOff>0</xdr:colOff>
      <xdr:row>79</xdr:row>
      <xdr:rowOff>9525</xdr:rowOff>
    </xdr:to>
    <xdr:pic>
      <xdr:nvPicPr>
        <xdr:cNvPr id="15" name="Picture 14" descr="http://www.abs.gov.au/icons/ecblank.gif">
          <a:extLst>
            <a:ext uri="{FF2B5EF4-FFF2-40B4-BE49-F238E27FC236}">
              <a16:creationId xmlns:a16="http://schemas.microsoft.com/office/drawing/2014/main" id="{00000000-0008-0000-06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2019300" y="133731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0</xdr:colOff>
      <xdr:row>79</xdr:row>
      <xdr:rowOff>0</xdr:rowOff>
    </xdr:from>
    <xdr:to>
      <xdr:col>10</xdr:col>
      <xdr:colOff>0</xdr:colOff>
      <xdr:row>79</xdr:row>
      <xdr:rowOff>9525</xdr:rowOff>
    </xdr:to>
    <xdr:pic>
      <xdr:nvPicPr>
        <xdr:cNvPr id="16" name="Picture 15" descr="http://www.abs.gov.au/icons/ecblank.gif"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2019300" y="133731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0</xdr:colOff>
      <xdr:row>79</xdr:row>
      <xdr:rowOff>0</xdr:rowOff>
    </xdr:from>
    <xdr:to>
      <xdr:col>10</xdr:col>
      <xdr:colOff>0</xdr:colOff>
      <xdr:row>79</xdr:row>
      <xdr:rowOff>9525</xdr:rowOff>
    </xdr:to>
    <xdr:pic>
      <xdr:nvPicPr>
        <xdr:cNvPr id="17" name="Picture 16" descr="http://www.abs.gov.au/icons/ecblank.gif">
          <a:extLst>
            <a:ext uri="{FF2B5EF4-FFF2-40B4-BE49-F238E27FC236}">
              <a16:creationId xmlns:a16="http://schemas.microsoft.com/office/drawing/2014/main" id="{00000000-0008-0000-06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2019300" y="133731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0</xdr:colOff>
      <xdr:row>95</xdr:row>
      <xdr:rowOff>0</xdr:rowOff>
    </xdr:from>
    <xdr:to>
      <xdr:col>10</xdr:col>
      <xdr:colOff>0</xdr:colOff>
      <xdr:row>95</xdr:row>
      <xdr:rowOff>9525</xdr:rowOff>
    </xdr:to>
    <xdr:pic>
      <xdr:nvPicPr>
        <xdr:cNvPr id="18" name="Picture 17" descr="http://www.abs.gov.au/icons/ecblank.gif"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2019300" y="159639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0</xdr:colOff>
      <xdr:row>95</xdr:row>
      <xdr:rowOff>0</xdr:rowOff>
    </xdr:from>
    <xdr:to>
      <xdr:col>10</xdr:col>
      <xdr:colOff>0</xdr:colOff>
      <xdr:row>95</xdr:row>
      <xdr:rowOff>9525</xdr:rowOff>
    </xdr:to>
    <xdr:pic>
      <xdr:nvPicPr>
        <xdr:cNvPr id="19" name="Picture 18" descr="http://www.abs.gov.au/icons/ecblank.gif"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2019300" y="159639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0</xdr:colOff>
      <xdr:row>79</xdr:row>
      <xdr:rowOff>0</xdr:rowOff>
    </xdr:from>
    <xdr:to>
      <xdr:col>10</xdr:col>
      <xdr:colOff>0</xdr:colOff>
      <xdr:row>79</xdr:row>
      <xdr:rowOff>9525</xdr:rowOff>
    </xdr:to>
    <xdr:pic>
      <xdr:nvPicPr>
        <xdr:cNvPr id="20" name="Picture 19" descr="http://www.abs.gov.au/icons/ecblank.gif"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2019300" y="133731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0</xdr:colOff>
      <xdr:row>79</xdr:row>
      <xdr:rowOff>0</xdr:rowOff>
    </xdr:from>
    <xdr:to>
      <xdr:col>10</xdr:col>
      <xdr:colOff>0</xdr:colOff>
      <xdr:row>79</xdr:row>
      <xdr:rowOff>9525</xdr:rowOff>
    </xdr:to>
    <xdr:pic>
      <xdr:nvPicPr>
        <xdr:cNvPr id="21" name="Picture 20" descr="http://www.abs.gov.au/icons/ecblank.gif">
          <a:extLst>
            <a:ext uri="{FF2B5EF4-FFF2-40B4-BE49-F238E27FC236}">
              <a16:creationId xmlns:a16="http://schemas.microsoft.com/office/drawing/2014/main" id="{00000000-0008-0000-06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2019300" y="133731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9525</xdr:rowOff>
    </xdr:to>
    <xdr:pic>
      <xdr:nvPicPr>
        <xdr:cNvPr id="22" name="Picture 22" descr="http://www.abs.gov.au/icons/ecblank.gif"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2019300" y="33337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9525</xdr:rowOff>
    </xdr:to>
    <xdr:pic>
      <xdr:nvPicPr>
        <xdr:cNvPr id="23" name="Picture 23" descr="http://www.abs.gov.au/icons/ecblank.gif"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2019300" y="33337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0</xdr:colOff>
      <xdr:row>43</xdr:row>
      <xdr:rowOff>0</xdr:rowOff>
    </xdr:from>
    <xdr:to>
      <xdr:col>10</xdr:col>
      <xdr:colOff>0</xdr:colOff>
      <xdr:row>43</xdr:row>
      <xdr:rowOff>0</xdr:rowOff>
    </xdr:to>
    <xdr:pic>
      <xdr:nvPicPr>
        <xdr:cNvPr id="24" name="Picture 24" descr="http://www.abs.gov.au/icons/ecblank.gif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2019300" y="75438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0</xdr:colOff>
      <xdr:row>43</xdr:row>
      <xdr:rowOff>0</xdr:rowOff>
    </xdr:from>
    <xdr:to>
      <xdr:col>10</xdr:col>
      <xdr:colOff>0</xdr:colOff>
      <xdr:row>43</xdr:row>
      <xdr:rowOff>0</xdr:rowOff>
    </xdr:to>
    <xdr:pic>
      <xdr:nvPicPr>
        <xdr:cNvPr id="25" name="Picture 25" descr="http://www.abs.gov.au/icons/ecblank.gif"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2019300" y="75438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9525</xdr:rowOff>
    </xdr:to>
    <xdr:pic>
      <xdr:nvPicPr>
        <xdr:cNvPr id="26" name="Picture 26" descr="http://www.abs.gov.au/icons/ecblank.gif">
          <a:extLst>
            <a:ext uri="{FF2B5EF4-FFF2-40B4-BE49-F238E27FC236}">
              <a16:creationId xmlns:a16="http://schemas.microsoft.com/office/drawing/2014/main" id="{00000000-0008-0000-06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2019300" y="33337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9525</xdr:rowOff>
    </xdr:to>
    <xdr:pic>
      <xdr:nvPicPr>
        <xdr:cNvPr id="27" name="Picture 27" descr="http://www.abs.gov.au/icons/ecblank.gif">
          <a:extLst>
            <a:ext uri="{FF2B5EF4-FFF2-40B4-BE49-F238E27FC236}">
              <a16:creationId xmlns:a16="http://schemas.microsoft.com/office/drawing/2014/main" id="{00000000-0008-0000-06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2019300" y="33337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0</xdr:colOff>
      <xdr:row>43</xdr:row>
      <xdr:rowOff>0</xdr:rowOff>
    </xdr:from>
    <xdr:to>
      <xdr:col>10</xdr:col>
      <xdr:colOff>0</xdr:colOff>
      <xdr:row>43</xdr:row>
      <xdr:rowOff>0</xdr:rowOff>
    </xdr:to>
    <xdr:pic>
      <xdr:nvPicPr>
        <xdr:cNvPr id="28" name="Picture 28" descr="http://www.abs.gov.au/icons/ecblank.gif">
          <a:extLst>
            <a:ext uri="{FF2B5EF4-FFF2-40B4-BE49-F238E27FC236}">
              <a16:creationId xmlns:a16="http://schemas.microsoft.com/office/drawing/2014/main" id="{00000000-0008-0000-06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2019300" y="75438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0</xdr:colOff>
      <xdr:row>43</xdr:row>
      <xdr:rowOff>0</xdr:rowOff>
    </xdr:from>
    <xdr:to>
      <xdr:col>10</xdr:col>
      <xdr:colOff>0</xdr:colOff>
      <xdr:row>43</xdr:row>
      <xdr:rowOff>0</xdr:rowOff>
    </xdr:to>
    <xdr:pic>
      <xdr:nvPicPr>
        <xdr:cNvPr id="29" name="Picture 29" descr="http://www.abs.gov.au/icons/ecblank.gif">
          <a:extLst>
            <a:ext uri="{FF2B5EF4-FFF2-40B4-BE49-F238E27FC236}">
              <a16:creationId xmlns:a16="http://schemas.microsoft.com/office/drawing/2014/main" id="{00000000-0008-0000-06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2019300" y="75438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9525</xdr:rowOff>
    </xdr:to>
    <xdr:pic>
      <xdr:nvPicPr>
        <xdr:cNvPr id="30" name="Picture 30" descr="http://www.abs.gov.au/icons/ecblank.gif">
          <a:extLst>
            <a:ext uri="{FF2B5EF4-FFF2-40B4-BE49-F238E27FC236}">
              <a16:creationId xmlns:a16="http://schemas.microsoft.com/office/drawing/2014/main" id="{00000000-0008-0000-06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2019300" y="33337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9525</xdr:rowOff>
    </xdr:to>
    <xdr:pic>
      <xdr:nvPicPr>
        <xdr:cNvPr id="31" name="Picture 31" descr="http://www.abs.gov.au/icons/ecblank.gif">
          <a:extLst>
            <a:ext uri="{FF2B5EF4-FFF2-40B4-BE49-F238E27FC236}">
              <a16:creationId xmlns:a16="http://schemas.microsoft.com/office/drawing/2014/main" id="{00000000-0008-0000-06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2019300" y="33337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0</xdr:colOff>
      <xdr:row>43</xdr:row>
      <xdr:rowOff>0</xdr:rowOff>
    </xdr:from>
    <xdr:to>
      <xdr:col>10</xdr:col>
      <xdr:colOff>0</xdr:colOff>
      <xdr:row>43</xdr:row>
      <xdr:rowOff>0</xdr:rowOff>
    </xdr:to>
    <xdr:pic>
      <xdr:nvPicPr>
        <xdr:cNvPr id="32" name="Picture 32" descr="http://www.abs.gov.au/icons/ecblank.gif">
          <a:extLst>
            <a:ext uri="{FF2B5EF4-FFF2-40B4-BE49-F238E27FC236}">
              <a16:creationId xmlns:a16="http://schemas.microsoft.com/office/drawing/2014/main" id="{00000000-0008-0000-06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2019300" y="75438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0</xdr:colOff>
      <xdr:row>43</xdr:row>
      <xdr:rowOff>0</xdr:rowOff>
    </xdr:from>
    <xdr:to>
      <xdr:col>10</xdr:col>
      <xdr:colOff>0</xdr:colOff>
      <xdr:row>43</xdr:row>
      <xdr:rowOff>0</xdr:rowOff>
    </xdr:to>
    <xdr:pic>
      <xdr:nvPicPr>
        <xdr:cNvPr id="33" name="Picture 33" descr="http://www.abs.gov.au/icons/ecblank.gif">
          <a:extLst>
            <a:ext uri="{FF2B5EF4-FFF2-40B4-BE49-F238E27FC236}">
              <a16:creationId xmlns:a16="http://schemas.microsoft.com/office/drawing/2014/main" id="{00000000-0008-0000-06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2019300" y="75438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9525</xdr:rowOff>
    </xdr:to>
    <xdr:pic>
      <xdr:nvPicPr>
        <xdr:cNvPr id="34" name="Picture 34" descr="http://www.abs.gov.au/icons/ecblank.gif">
          <a:extLst>
            <a:ext uri="{FF2B5EF4-FFF2-40B4-BE49-F238E27FC236}">
              <a16:creationId xmlns:a16="http://schemas.microsoft.com/office/drawing/2014/main" id="{00000000-0008-0000-06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2019300" y="33337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9525</xdr:rowOff>
    </xdr:to>
    <xdr:pic>
      <xdr:nvPicPr>
        <xdr:cNvPr id="35" name="Picture 35" descr="http://www.abs.gov.au/icons/ecblank.gif">
          <a:extLst>
            <a:ext uri="{FF2B5EF4-FFF2-40B4-BE49-F238E27FC236}">
              <a16:creationId xmlns:a16="http://schemas.microsoft.com/office/drawing/2014/main" id="{00000000-0008-0000-06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2019300" y="33337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9525</xdr:rowOff>
    </xdr:to>
    <xdr:pic>
      <xdr:nvPicPr>
        <xdr:cNvPr id="36" name="Picture 36" descr="http://www.abs.gov.au/icons/ecblank.gif">
          <a:extLst>
            <a:ext uri="{FF2B5EF4-FFF2-40B4-BE49-F238E27FC236}">
              <a16:creationId xmlns:a16="http://schemas.microsoft.com/office/drawing/2014/main" id="{00000000-0008-0000-06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2019300" y="33337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9525</xdr:rowOff>
    </xdr:to>
    <xdr:pic>
      <xdr:nvPicPr>
        <xdr:cNvPr id="37" name="Picture 37" descr="http://www.abs.gov.au/icons/ecblank.gif">
          <a:extLst>
            <a:ext uri="{FF2B5EF4-FFF2-40B4-BE49-F238E27FC236}">
              <a16:creationId xmlns:a16="http://schemas.microsoft.com/office/drawing/2014/main" id="{00000000-0008-0000-0600-00002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2019300" y="33337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0</xdr:colOff>
      <xdr:row>43</xdr:row>
      <xdr:rowOff>0</xdr:rowOff>
    </xdr:from>
    <xdr:to>
      <xdr:col>10</xdr:col>
      <xdr:colOff>0</xdr:colOff>
      <xdr:row>43</xdr:row>
      <xdr:rowOff>0</xdr:rowOff>
    </xdr:to>
    <xdr:pic>
      <xdr:nvPicPr>
        <xdr:cNvPr id="38" name="Picture 38" descr="http://www.abs.gov.au/icons/ecblank.gif">
          <a:extLst>
            <a:ext uri="{FF2B5EF4-FFF2-40B4-BE49-F238E27FC236}">
              <a16:creationId xmlns:a16="http://schemas.microsoft.com/office/drawing/2014/main" id="{00000000-0008-0000-06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2019300" y="75438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0</xdr:colOff>
      <xdr:row>43</xdr:row>
      <xdr:rowOff>0</xdr:rowOff>
    </xdr:from>
    <xdr:to>
      <xdr:col>10</xdr:col>
      <xdr:colOff>0</xdr:colOff>
      <xdr:row>43</xdr:row>
      <xdr:rowOff>0</xdr:rowOff>
    </xdr:to>
    <xdr:pic>
      <xdr:nvPicPr>
        <xdr:cNvPr id="39" name="Picture 39" descr="http://www.abs.gov.au/icons/ecblank.gif">
          <a:extLst>
            <a:ext uri="{FF2B5EF4-FFF2-40B4-BE49-F238E27FC236}">
              <a16:creationId xmlns:a16="http://schemas.microsoft.com/office/drawing/2014/main" id="{00000000-0008-0000-0600-00002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2019300" y="75438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9525</xdr:rowOff>
    </xdr:to>
    <xdr:pic>
      <xdr:nvPicPr>
        <xdr:cNvPr id="40" name="Picture 40" descr="http://www.abs.gov.au/icons/ecblank.gif">
          <a:extLst>
            <a:ext uri="{FF2B5EF4-FFF2-40B4-BE49-F238E27FC236}">
              <a16:creationId xmlns:a16="http://schemas.microsoft.com/office/drawing/2014/main" id="{00000000-0008-0000-0600-00002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2019300" y="33337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9525</xdr:rowOff>
    </xdr:to>
    <xdr:pic>
      <xdr:nvPicPr>
        <xdr:cNvPr id="41" name="Picture 41" descr="http://www.abs.gov.au/icons/ecblank.gif">
          <a:extLst>
            <a:ext uri="{FF2B5EF4-FFF2-40B4-BE49-F238E27FC236}">
              <a16:creationId xmlns:a16="http://schemas.microsoft.com/office/drawing/2014/main" id="{00000000-0008-0000-0600-00002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2019300" y="33337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27</xdr:col>
      <xdr:colOff>0</xdr:colOff>
      <xdr:row>79</xdr:row>
      <xdr:rowOff>0</xdr:rowOff>
    </xdr:from>
    <xdr:to>
      <xdr:col>27</xdr:col>
      <xdr:colOff>9525</xdr:colOff>
      <xdr:row>79</xdr:row>
      <xdr:rowOff>9525</xdr:rowOff>
    </xdr:to>
    <xdr:pic>
      <xdr:nvPicPr>
        <xdr:cNvPr id="46" name="Picture 45" descr="http://www.abs.gov.au/icons/ecblank.gif">
          <a:extLst>
            <a:ext uri="{FF2B5EF4-FFF2-40B4-BE49-F238E27FC236}">
              <a16:creationId xmlns:a16="http://schemas.microsoft.com/office/drawing/2014/main" id="{00000000-0008-0000-0600-00002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2019300" y="13173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27</xdr:col>
      <xdr:colOff>0</xdr:colOff>
      <xdr:row>79</xdr:row>
      <xdr:rowOff>0</xdr:rowOff>
    </xdr:from>
    <xdr:to>
      <xdr:col>27</xdr:col>
      <xdr:colOff>9525</xdr:colOff>
      <xdr:row>79</xdr:row>
      <xdr:rowOff>9525</xdr:rowOff>
    </xdr:to>
    <xdr:pic>
      <xdr:nvPicPr>
        <xdr:cNvPr id="47" name="Picture 46" descr="http://www.abs.gov.au/icons/ecblank.gif">
          <a:extLst>
            <a:ext uri="{FF2B5EF4-FFF2-40B4-BE49-F238E27FC236}">
              <a16:creationId xmlns:a16="http://schemas.microsoft.com/office/drawing/2014/main" id="{00000000-0008-0000-0600-00002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2019300" y="13173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27</xdr:col>
      <xdr:colOff>0</xdr:colOff>
      <xdr:row>95</xdr:row>
      <xdr:rowOff>0</xdr:rowOff>
    </xdr:from>
    <xdr:to>
      <xdr:col>27</xdr:col>
      <xdr:colOff>9525</xdr:colOff>
      <xdr:row>95</xdr:row>
      <xdr:rowOff>9525</xdr:rowOff>
    </xdr:to>
    <xdr:pic>
      <xdr:nvPicPr>
        <xdr:cNvPr id="48" name="Picture 47" descr="http://www.abs.gov.au/icons/ecblank.gif">
          <a:extLst>
            <a:ext uri="{FF2B5EF4-FFF2-40B4-BE49-F238E27FC236}">
              <a16:creationId xmlns:a16="http://schemas.microsoft.com/office/drawing/2014/main" id="{00000000-0008-0000-0600-00003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2019300" y="15754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27</xdr:col>
      <xdr:colOff>0</xdr:colOff>
      <xdr:row>95</xdr:row>
      <xdr:rowOff>0</xdr:rowOff>
    </xdr:from>
    <xdr:to>
      <xdr:col>27</xdr:col>
      <xdr:colOff>9525</xdr:colOff>
      <xdr:row>95</xdr:row>
      <xdr:rowOff>9525</xdr:rowOff>
    </xdr:to>
    <xdr:pic>
      <xdr:nvPicPr>
        <xdr:cNvPr id="49" name="Picture 48" descr="http://www.abs.gov.au/icons/ecblank.gif">
          <a:extLst>
            <a:ext uri="{FF2B5EF4-FFF2-40B4-BE49-F238E27FC236}">
              <a16:creationId xmlns:a16="http://schemas.microsoft.com/office/drawing/2014/main" id="{00000000-0008-0000-0600-00003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2019300" y="15754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30</xdr:col>
      <xdr:colOff>0</xdr:colOff>
      <xdr:row>79</xdr:row>
      <xdr:rowOff>0</xdr:rowOff>
    </xdr:from>
    <xdr:to>
      <xdr:col>30</xdr:col>
      <xdr:colOff>9525</xdr:colOff>
      <xdr:row>79</xdr:row>
      <xdr:rowOff>9525</xdr:rowOff>
    </xdr:to>
    <xdr:pic>
      <xdr:nvPicPr>
        <xdr:cNvPr id="50" name="Picture 49" descr="http://www.abs.gov.au/icons/ecblank.gif">
          <a:extLst>
            <a:ext uri="{FF2B5EF4-FFF2-40B4-BE49-F238E27FC236}">
              <a16:creationId xmlns:a16="http://schemas.microsoft.com/office/drawing/2014/main" id="{00000000-0008-0000-0600-00003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9363075" y="666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30</xdr:col>
      <xdr:colOff>0</xdr:colOff>
      <xdr:row>79</xdr:row>
      <xdr:rowOff>0</xdr:rowOff>
    </xdr:from>
    <xdr:to>
      <xdr:col>30</xdr:col>
      <xdr:colOff>9525</xdr:colOff>
      <xdr:row>79</xdr:row>
      <xdr:rowOff>9525</xdr:rowOff>
    </xdr:to>
    <xdr:pic>
      <xdr:nvPicPr>
        <xdr:cNvPr id="51" name="Picture 50" descr="http://www.abs.gov.au/icons/ecblank.gif">
          <a:extLst>
            <a:ext uri="{FF2B5EF4-FFF2-40B4-BE49-F238E27FC236}">
              <a16:creationId xmlns:a16="http://schemas.microsoft.com/office/drawing/2014/main" id="{00000000-0008-0000-0600-00003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9363075" y="666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28</xdr:col>
      <xdr:colOff>0</xdr:colOff>
      <xdr:row>79</xdr:row>
      <xdr:rowOff>0</xdr:rowOff>
    </xdr:from>
    <xdr:to>
      <xdr:col>28</xdr:col>
      <xdr:colOff>9525</xdr:colOff>
      <xdr:row>79</xdr:row>
      <xdr:rowOff>9525</xdr:rowOff>
    </xdr:to>
    <xdr:pic>
      <xdr:nvPicPr>
        <xdr:cNvPr id="52" name="Picture 51" descr="http://www.abs.gov.au/icons/ecblank.gif">
          <a:extLst>
            <a:ext uri="{FF2B5EF4-FFF2-40B4-BE49-F238E27FC236}">
              <a16:creationId xmlns:a16="http://schemas.microsoft.com/office/drawing/2014/main" id="{00000000-0008-0000-0600-00003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9363075" y="666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28</xdr:col>
      <xdr:colOff>0</xdr:colOff>
      <xdr:row>79</xdr:row>
      <xdr:rowOff>0</xdr:rowOff>
    </xdr:from>
    <xdr:to>
      <xdr:col>28</xdr:col>
      <xdr:colOff>9525</xdr:colOff>
      <xdr:row>79</xdr:row>
      <xdr:rowOff>9525</xdr:rowOff>
    </xdr:to>
    <xdr:pic>
      <xdr:nvPicPr>
        <xdr:cNvPr id="53" name="Picture 52" descr="http://www.abs.gov.au/icons/ecblank.gif">
          <a:extLst>
            <a:ext uri="{FF2B5EF4-FFF2-40B4-BE49-F238E27FC236}">
              <a16:creationId xmlns:a16="http://schemas.microsoft.com/office/drawing/2014/main" id="{00000000-0008-0000-0600-00003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9363075" y="666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28</xdr:col>
      <xdr:colOff>0</xdr:colOff>
      <xdr:row>95</xdr:row>
      <xdr:rowOff>0</xdr:rowOff>
    </xdr:from>
    <xdr:to>
      <xdr:col>28</xdr:col>
      <xdr:colOff>9525</xdr:colOff>
      <xdr:row>95</xdr:row>
      <xdr:rowOff>9525</xdr:rowOff>
    </xdr:to>
    <xdr:pic>
      <xdr:nvPicPr>
        <xdr:cNvPr id="54" name="Picture 53" descr="http://www.abs.gov.au/icons/ecblank.gif">
          <a:extLst>
            <a:ext uri="{FF2B5EF4-FFF2-40B4-BE49-F238E27FC236}">
              <a16:creationId xmlns:a16="http://schemas.microsoft.com/office/drawing/2014/main" id="{00000000-0008-0000-0600-00003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9363075" y="21402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28</xdr:col>
      <xdr:colOff>0</xdr:colOff>
      <xdr:row>95</xdr:row>
      <xdr:rowOff>0</xdr:rowOff>
    </xdr:from>
    <xdr:to>
      <xdr:col>28</xdr:col>
      <xdr:colOff>9525</xdr:colOff>
      <xdr:row>95</xdr:row>
      <xdr:rowOff>9525</xdr:rowOff>
    </xdr:to>
    <xdr:pic>
      <xdr:nvPicPr>
        <xdr:cNvPr id="55" name="Picture 54" descr="http://www.abs.gov.au/icons/ecblank.gif">
          <a:extLst>
            <a:ext uri="{FF2B5EF4-FFF2-40B4-BE49-F238E27FC236}">
              <a16:creationId xmlns:a16="http://schemas.microsoft.com/office/drawing/2014/main" id="{00000000-0008-0000-0600-00003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9363075" y="21402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29</xdr:col>
      <xdr:colOff>0</xdr:colOff>
      <xdr:row>79</xdr:row>
      <xdr:rowOff>0</xdr:rowOff>
    </xdr:from>
    <xdr:to>
      <xdr:col>29</xdr:col>
      <xdr:colOff>9525</xdr:colOff>
      <xdr:row>79</xdr:row>
      <xdr:rowOff>9525</xdr:rowOff>
    </xdr:to>
    <xdr:pic>
      <xdr:nvPicPr>
        <xdr:cNvPr id="56" name="Picture 55" descr="http://www.abs.gov.au/icons/ecblank.gif">
          <a:extLst>
            <a:ext uri="{FF2B5EF4-FFF2-40B4-BE49-F238E27FC236}">
              <a16:creationId xmlns:a16="http://schemas.microsoft.com/office/drawing/2014/main" id="{00000000-0008-0000-0600-00003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9363075" y="92583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29</xdr:col>
      <xdr:colOff>0</xdr:colOff>
      <xdr:row>79</xdr:row>
      <xdr:rowOff>0</xdr:rowOff>
    </xdr:from>
    <xdr:to>
      <xdr:col>29</xdr:col>
      <xdr:colOff>9525</xdr:colOff>
      <xdr:row>79</xdr:row>
      <xdr:rowOff>9525</xdr:rowOff>
    </xdr:to>
    <xdr:pic>
      <xdr:nvPicPr>
        <xdr:cNvPr id="57" name="Picture 56" descr="http://www.abs.gov.au/icons/ecblank.gif">
          <a:extLst>
            <a:ext uri="{FF2B5EF4-FFF2-40B4-BE49-F238E27FC236}">
              <a16:creationId xmlns:a16="http://schemas.microsoft.com/office/drawing/2014/main" id="{00000000-0008-0000-0600-00003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9363075" y="92583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29</xdr:col>
      <xdr:colOff>0</xdr:colOff>
      <xdr:row>95</xdr:row>
      <xdr:rowOff>0</xdr:rowOff>
    </xdr:from>
    <xdr:to>
      <xdr:col>29</xdr:col>
      <xdr:colOff>9525</xdr:colOff>
      <xdr:row>95</xdr:row>
      <xdr:rowOff>9525</xdr:rowOff>
    </xdr:to>
    <xdr:pic>
      <xdr:nvPicPr>
        <xdr:cNvPr id="58" name="Picture 57" descr="http://www.abs.gov.au/icons/ecblank.gif">
          <a:extLst>
            <a:ext uri="{FF2B5EF4-FFF2-40B4-BE49-F238E27FC236}">
              <a16:creationId xmlns:a16="http://schemas.microsoft.com/office/drawing/2014/main" id="{00000000-0008-0000-0600-00003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9363075" y="13792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29</xdr:col>
      <xdr:colOff>0</xdr:colOff>
      <xdr:row>95</xdr:row>
      <xdr:rowOff>0</xdr:rowOff>
    </xdr:from>
    <xdr:to>
      <xdr:col>29</xdr:col>
      <xdr:colOff>9525</xdr:colOff>
      <xdr:row>95</xdr:row>
      <xdr:rowOff>9525</xdr:rowOff>
    </xdr:to>
    <xdr:pic>
      <xdr:nvPicPr>
        <xdr:cNvPr id="59" name="Picture 58" descr="http://www.abs.gov.au/icons/ecblank.gif">
          <a:extLst>
            <a:ext uri="{FF2B5EF4-FFF2-40B4-BE49-F238E27FC236}">
              <a16:creationId xmlns:a16="http://schemas.microsoft.com/office/drawing/2014/main" id="{00000000-0008-0000-0600-00003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9363075" y="13792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21</xdr:col>
      <xdr:colOff>0</xdr:colOff>
      <xdr:row>79</xdr:row>
      <xdr:rowOff>0</xdr:rowOff>
    </xdr:from>
    <xdr:to>
      <xdr:col>21</xdr:col>
      <xdr:colOff>9525</xdr:colOff>
      <xdr:row>79</xdr:row>
      <xdr:rowOff>9525</xdr:rowOff>
    </xdr:to>
    <xdr:pic>
      <xdr:nvPicPr>
        <xdr:cNvPr id="64" name="Picture 63" descr="http://www.abs.gov.au/icons/ecblank.gif">
          <a:extLst>
            <a:ext uri="{FF2B5EF4-FFF2-40B4-BE49-F238E27FC236}">
              <a16:creationId xmlns:a16="http://schemas.microsoft.com/office/drawing/2014/main" id="{535BC6E1-0EC2-4A9A-AA50-1EAB33D79F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3601700" y="13935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21</xdr:col>
      <xdr:colOff>0</xdr:colOff>
      <xdr:row>79</xdr:row>
      <xdr:rowOff>0</xdr:rowOff>
    </xdr:from>
    <xdr:to>
      <xdr:col>21</xdr:col>
      <xdr:colOff>9525</xdr:colOff>
      <xdr:row>79</xdr:row>
      <xdr:rowOff>9525</xdr:rowOff>
    </xdr:to>
    <xdr:pic>
      <xdr:nvPicPr>
        <xdr:cNvPr id="65" name="Picture 64" descr="http://www.abs.gov.au/icons/ecblank.gif">
          <a:extLst>
            <a:ext uri="{FF2B5EF4-FFF2-40B4-BE49-F238E27FC236}">
              <a16:creationId xmlns:a16="http://schemas.microsoft.com/office/drawing/2014/main" id="{8395066D-D500-4707-A100-8C20F7C3A0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3601700" y="13935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21</xdr:col>
      <xdr:colOff>0</xdr:colOff>
      <xdr:row>95</xdr:row>
      <xdr:rowOff>0</xdr:rowOff>
    </xdr:from>
    <xdr:to>
      <xdr:col>21</xdr:col>
      <xdr:colOff>9525</xdr:colOff>
      <xdr:row>95</xdr:row>
      <xdr:rowOff>9525</xdr:rowOff>
    </xdr:to>
    <xdr:pic>
      <xdr:nvPicPr>
        <xdr:cNvPr id="66" name="Picture 65" descr="http://www.abs.gov.au/icons/ecblank.gif">
          <a:extLst>
            <a:ext uri="{FF2B5EF4-FFF2-40B4-BE49-F238E27FC236}">
              <a16:creationId xmlns:a16="http://schemas.microsoft.com/office/drawing/2014/main" id="{0393A13D-B96E-4F80-8645-C637C6DC43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3601700" y="16525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21</xdr:col>
      <xdr:colOff>0</xdr:colOff>
      <xdr:row>95</xdr:row>
      <xdr:rowOff>0</xdr:rowOff>
    </xdr:from>
    <xdr:to>
      <xdr:col>21</xdr:col>
      <xdr:colOff>9525</xdr:colOff>
      <xdr:row>95</xdr:row>
      <xdr:rowOff>9525</xdr:rowOff>
    </xdr:to>
    <xdr:pic>
      <xdr:nvPicPr>
        <xdr:cNvPr id="67" name="Picture 66" descr="http://www.abs.gov.au/icons/ecblank.gif">
          <a:extLst>
            <a:ext uri="{FF2B5EF4-FFF2-40B4-BE49-F238E27FC236}">
              <a16:creationId xmlns:a16="http://schemas.microsoft.com/office/drawing/2014/main" id="{91CFF2A9-74E2-408D-A412-BB76BF08C8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3601700" y="16525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79</xdr:row>
      <xdr:rowOff>0</xdr:rowOff>
    </xdr:from>
    <xdr:to>
      <xdr:col>9</xdr:col>
      <xdr:colOff>0</xdr:colOff>
      <xdr:row>79</xdr:row>
      <xdr:rowOff>9525</xdr:rowOff>
    </xdr:to>
    <xdr:pic>
      <xdr:nvPicPr>
        <xdr:cNvPr id="2" name="Picture 1" descr="http://www.abs.gov.au/icons/ecblank.gif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2019300" y="133731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0</xdr:colOff>
      <xdr:row>79</xdr:row>
      <xdr:rowOff>0</xdr:rowOff>
    </xdr:from>
    <xdr:to>
      <xdr:col>9</xdr:col>
      <xdr:colOff>0</xdr:colOff>
      <xdr:row>79</xdr:row>
      <xdr:rowOff>9525</xdr:rowOff>
    </xdr:to>
    <xdr:pic>
      <xdr:nvPicPr>
        <xdr:cNvPr id="3" name="Picture 2" descr="http://www.abs.gov.au/icons/ecblank.gif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2019300" y="133731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0</xdr:colOff>
      <xdr:row>95</xdr:row>
      <xdr:rowOff>0</xdr:rowOff>
    </xdr:from>
    <xdr:to>
      <xdr:col>9</xdr:col>
      <xdr:colOff>0</xdr:colOff>
      <xdr:row>95</xdr:row>
      <xdr:rowOff>9525</xdr:rowOff>
    </xdr:to>
    <xdr:pic>
      <xdr:nvPicPr>
        <xdr:cNvPr id="4" name="Picture 3" descr="http://www.abs.gov.au/icons/ecblank.gif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2019300" y="159639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0</xdr:colOff>
      <xdr:row>95</xdr:row>
      <xdr:rowOff>0</xdr:rowOff>
    </xdr:from>
    <xdr:to>
      <xdr:col>9</xdr:col>
      <xdr:colOff>0</xdr:colOff>
      <xdr:row>95</xdr:row>
      <xdr:rowOff>9525</xdr:rowOff>
    </xdr:to>
    <xdr:pic>
      <xdr:nvPicPr>
        <xdr:cNvPr id="5" name="Picture 4" descr="http://www.abs.gov.au/icons/ecblank.gif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2019300" y="159639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0</xdr:colOff>
      <xdr:row>79</xdr:row>
      <xdr:rowOff>0</xdr:rowOff>
    </xdr:from>
    <xdr:to>
      <xdr:col>9</xdr:col>
      <xdr:colOff>0</xdr:colOff>
      <xdr:row>79</xdr:row>
      <xdr:rowOff>9525</xdr:rowOff>
    </xdr:to>
    <xdr:pic>
      <xdr:nvPicPr>
        <xdr:cNvPr id="6" name="Picture 5" descr="http://www.abs.gov.au/icons/ecblank.gif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2019300" y="133731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0</xdr:colOff>
      <xdr:row>79</xdr:row>
      <xdr:rowOff>0</xdr:rowOff>
    </xdr:from>
    <xdr:to>
      <xdr:col>9</xdr:col>
      <xdr:colOff>0</xdr:colOff>
      <xdr:row>79</xdr:row>
      <xdr:rowOff>9525</xdr:rowOff>
    </xdr:to>
    <xdr:pic>
      <xdr:nvPicPr>
        <xdr:cNvPr id="7" name="Picture 6" descr="http://www.abs.gov.au/icons/ecblank.gif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2019300" y="133731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0</xdr:colOff>
      <xdr:row>95</xdr:row>
      <xdr:rowOff>0</xdr:rowOff>
    </xdr:from>
    <xdr:to>
      <xdr:col>9</xdr:col>
      <xdr:colOff>0</xdr:colOff>
      <xdr:row>95</xdr:row>
      <xdr:rowOff>9525</xdr:rowOff>
    </xdr:to>
    <xdr:pic>
      <xdr:nvPicPr>
        <xdr:cNvPr id="8" name="Picture 7" descr="http://www.abs.gov.au/icons/ecblank.gif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2019300" y="159639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0</xdr:colOff>
      <xdr:row>95</xdr:row>
      <xdr:rowOff>0</xdr:rowOff>
    </xdr:from>
    <xdr:to>
      <xdr:col>9</xdr:col>
      <xdr:colOff>0</xdr:colOff>
      <xdr:row>95</xdr:row>
      <xdr:rowOff>9525</xdr:rowOff>
    </xdr:to>
    <xdr:pic>
      <xdr:nvPicPr>
        <xdr:cNvPr id="9" name="Picture 8" descr="http://www.abs.gov.au/icons/ecblank.gif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2019300" y="159639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0</xdr:colOff>
      <xdr:row>79</xdr:row>
      <xdr:rowOff>0</xdr:rowOff>
    </xdr:from>
    <xdr:to>
      <xdr:col>9</xdr:col>
      <xdr:colOff>0</xdr:colOff>
      <xdr:row>79</xdr:row>
      <xdr:rowOff>9525</xdr:rowOff>
    </xdr:to>
    <xdr:pic>
      <xdr:nvPicPr>
        <xdr:cNvPr id="10" name="Picture 9" descr="http://www.abs.gov.au/icons/ecblank.gif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2019300" y="133731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0</xdr:colOff>
      <xdr:row>79</xdr:row>
      <xdr:rowOff>0</xdr:rowOff>
    </xdr:from>
    <xdr:to>
      <xdr:col>9</xdr:col>
      <xdr:colOff>0</xdr:colOff>
      <xdr:row>79</xdr:row>
      <xdr:rowOff>9525</xdr:rowOff>
    </xdr:to>
    <xdr:pic>
      <xdr:nvPicPr>
        <xdr:cNvPr id="11" name="Picture 10" descr="http://www.abs.gov.au/icons/ecblank.gif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2019300" y="133731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0</xdr:colOff>
      <xdr:row>95</xdr:row>
      <xdr:rowOff>0</xdr:rowOff>
    </xdr:from>
    <xdr:to>
      <xdr:col>9</xdr:col>
      <xdr:colOff>0</xdr:colOff>
      <xdr:row>95</xdr:row>
      <xdr:rowOff>9525</xdr:rowOff>
    </xdr:to>
    <xdr:pic>
      <xdr:nvPicPr>
        <xdr:cNvPr id="12" name="Picture 11" descr="http://www.abs.gov.au/icons/ecblank.gif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2019300" y="159639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0</xdr:colOff>
      <xdr:row>95</xdr:row>
      <xdr:rowOff>0</xdr:rowOff>
    </xdr:from>
    <xdr:to>
      <xdr:col>9</xdr:col>
      <xdr:colOff>0</xdr:colOff>
      <xdr:row>95</xdr:row>
      <xdr:rowOff>9525</xdr:rowOff>
    </xdr:to>
    <xdr:pic>
      <xdr:nvPicPr>
        <xdr:cNvPr id="13" name="Picture 12" descr="http://www.abs.gov.au/icons/ecblank.gif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2019300" y="159639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0</xdr:colOff>
      <xdr:row>79</xdr:row>
      <xdr:rowOff>0</xdr:rowOff>
    </xdr:from>
    <xdr:to>
      <xdr:col>9</xdr:col>
      <xdr:colOff>0</xdr:colOff>
      <xdr:row>79</xdr:row>
      <xdr:rowOff>9525</xdr:rowOff>
    </xdr:to>
    <xdr:pic>
      <xdr:nvPicPr>
        <xdr:cNvPr id="14" name="Picture 13" descr="http://www.abs.gov.au/icons/ecblank.gif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2019300" y="133731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0</xdr:colOff>
      <xdr:row>79</xdr:row>
      <xdr:rowOff>0</xdr:rowOff>
    </xdr:from>
    <xdr:to>
      <xdr:col>9</xdr:col>
      <xdr:colOff>0</xdr:colOff>
      <xdr:row>79</xdr:row>
      <xdr:rowOff>9525</xdr:rowOff>
    </xdr:to>
    <xdr:pic>
      <xdr:nvPicPr>
        <xdr:cNvPr id="15" name="Picture 14" descr="http://www.abs.gov.au/icons/ecblank.gif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2019300" y="133731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0</xdr:colOff>
      <xdr:row>79</xdr:row>
      <xdr:rowOff>0</xdr:rowOff>
    </xdr:from>
    <xdr:to>
      <xdr:col>9</xdr:col>
      <xdr:colOff>0</xdr:colOff>
      <xdr:row>79</xdr:row>
      <xdr:rowOff>9525</xdr:rowOff>
    </xdr:to>
    <xdr:pic>
      <xdr:nvPicPr>
        <xdr:cNvPr id="16" name="Picture 15" descr="http://www.abs.gov.au/icons/ecblank.gif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2019300" y="133731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0</xdr:colOff>
      <xdr:row>79</xdr:row>
      <xdr:rowOff>0</xdr:rowOff>
    </xdr:from>
    <xdr:to>
      <xdr:col>9</xdr:col>
      <xdr:colOff>0</xdr:colOff>
      <xdr:row>79</xdr:row>
      <xdr:rowOff>9525</xdr:rowOff>
    </xdr:to>
    <xdr:pic>
      <xdr:nvPicPr>
        <xdr:cNvPr id="17" name="Picture 16" descr="http://www.abs.gov.au/icons/ecblank.gif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2019300" y="133731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0</xdr:colOff>
      <xdr:row>95</xdr:row>
      <xdr:rowOff>0</xdr:rowOff>
    </xdr:from>
    <xdr:to>
      <xdr:col>9</xdr:col>
      <xdr:colOff>0</xdr:colOff>
      <xdr:row>95</xdr:row>
      <xdr:rowOff>9525</xdr:rowOff>
    </xdr:to>
    <xdr:pic>
      <xdr:nvPicPr>
        <xdr:cNvPr id="18" name="Picture 17" descr="http://www.abs.gov.au/icons/ecblank.gif"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2019300" y="159639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0</xdr:colOff>
      <xdr:row>95</xdr:row>
      <xdr:rowOff>0</xdr:rowOff>
    </xdr:from>
    <xdr:to>
      <xdr:col>9</xdr:col>
      <xdr:colOff>0</xdr:colOff>
      <xdr:row>95</xdr:row>
      <xdr:rowOff>9525</xdr:rowOff>
    </xdr:to>
    <xdr:pic>
      <xdr:nvPicPr>
        <xdr:cNvPr id="19" name="Picture 18" descr="http://www.abs.gov.au/icons/ecblank.gif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2019300" y="159639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0</xdr:colOff>
      <xdr:row>79</xdr:row>
      <xdr:rowOff>0</xdr:rowOff>
    </xdr:from>
    <xdr:to>
      <xdr:col>9</xdr:col>
      <xdr:colOff>0</xdr:colOff>
      <xdr:row>79</xdr:row>
      <xdr:rowOff>9525</xdr:rowOff>
    </xdr:to>
    <xdr:pic>
      <xdr:nvPicPr>
        <xdr:cNvPr id="20" name="Picture 19" descr="http://www.abs.gov.au/icons/ecblank.gif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2019300" y="133731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0</xdr:colOff>
      <xdr:row>79</xdr:row>
      <xdr:rowOff>0</xdr:rowOff>
    </xdr:from>
    <xdr:to>
      <xdr:col>9</xdr:col>
      <xdr:colOff>0</xdr:colOff>
      <xdr:row>79</xdr:row>
      <xdr:rowOff>9525</xdr:rowOff>
    </xdr:to>
    <xdr:pic>
      <xdr:nvPicPr>
        <xdr:cNvPr id="21" name="Picture 20" descr="http://www.abs.gov.au/icons/ecblank.gif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2019300" y="133731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0</xdr:colOff>
      <xdr:row>17</xdr:row>
      <xdr:rowOff>0</xdr:rowOff>
    </xdr:from>
    <xdr:to>
      <xdr:col>12</xdr:col>
      <xdr:colOff>0</xdr:colOff>
      <xdr:row>17</xdr:row>
      <xdr:rowOff>9525</xdr:rowOff>
    </xdr:to>
    <xdr:pic>
      <xdr:nvPicPr>
        <xdr:cNvPr id="22" name="Picture 22" descr="http://www.abs.gov.au/icons/ecblank.gif"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3619500" y="33337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0</xdr:colOff>
      <xdr:row>17</xdr:row>
      <xdr:rowOff>0</xdr:rowOff>
    </xdr:from>
    <xdr:to>
      <xdr:col>12</xdr:col>
      <xdr:colOff>0</xdr:colOff>
      <xdr:row>17</xdr:row>
      <xdr:rowOff>9525</xdr:rowOff>
    </xdr:to>
    <xdr:pic>
      <xdr:nvPicPr>
        <xdr:cNvPr id="23" name="Picture 23" descr="http://www.abs.gov.au/icons/ecblank.gif"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3619500" y="33337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0</xdr:colOff>
      <xdr:row>43</xdr:row>
      <xdr:rowOff>0</xdr:rowOff>
    </xdr:from>
    <xdr:to>
      <xdr:col>12</xdr:col>
      <xdr:colOff>0</xdr:colOff>
      <xdr:row>43</xdr:row>
      <xdr:rowOff>0</xdr:rowOff>
    </xdr:to>
    <xdr:pic>
      <xdr:nvPicPr>
        <xdr:cNvPr id="24" name="Picture 24" descr="http://www.abs.gov.au/icons/ecblank.gif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3619500" y="75438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0</xdr:colOff>
      <xdr:row>43</xdr:row>
      <xdr:rowOff>0</xdr:rowOff>
    </xdr:from>
    <xdr:to>
      <xdr:col>12</xdr:col>
      <xdr:colOff>0</xdr:colOff>
      <xdr:row>43</xdr:row>
      <xdr:rowOff>0</xdr:rowOff>
    </xdr:to>
    <xdr:pic>
      <xdr:nvPicPr>
        <xdr:cNvPr id="25" name="Picture 25" descr="http://www.abs.gov.au/icons/ecblank.gif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3619500" y="75438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0</xdr:colOff>
      <xdr:row>17</xdr:row>
      <xdr:rowOff>0</xdr:rowOff>
    </xdr:from>
    <xdr:to>
      <xdr:col>12</xdr:col>
      <xdr:colOff>0</xdr:colOff>
      <xdr:row>17</xdr:row>
      <xdr:rowOff>9525</xdr:rowOff>
    </xdr:to>
    <xdr:pic>
      <xdr:nvPicPr>
        <xdr:cNvPr id="26" name="Picture 26" descr="http://www.abs.gov.au/icons/ecblank.gif">
          <a:extLst>
            <a:ext uri="{FF2B5EF4-FFF2-40B4-BE49-F238E27FC236}">
              <a16:creationId xmlns:a16="http://schemas.microsoft.com/office/drawing/2014/main" id="{00000000-0008-0000-07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3619500" y="33337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0</xdr:colOff>
      <xdr:row>17</xdr:row>
      <xdr:rowOff>0</xdr:rowOff>
    </xdr:from>
    <xdr:to>
      <xdr:col>12</xdr:col>
      <xdr:colOff>0</xdr:colOff>
      <xdr:row>17</xdr:row>
      <xdr:rowOff>9525</xdr:rowOff>
    </xdr:to>
    <xdr:pic>
      <xdr:nvPicPr>
        <xdr:cNvPr id="27" name="Picture 27" descr="http://www.abs.gov.au/icons/ecblank.gif"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3619500" y="33337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0</xdr:colOff>
      <xdr:row>43</xdr:row>
      <xdr:rowOff>0</xdr:rowOff>
    </xdr:from>
    <xdr:to>
      <xdr:col>12</xdr:col>
      <xdr:colOff>0</xdr:colOff>
      <xdr:row>43</xdr:row>
      <xdr:rowOff>0</xdr:rowOff>
    </xdr:to>
    <xdr:pic>
      <xdr:nvPicPr>
        <xdr:cNvPr id="28" name="Picture 28" descr="http://www.abs.gov.au/icons/ecblank.gif">
          <a:extLst>
            <a:ext uri="{FF2B5EF4-FFF2-40B4-BE49-F238E27FC236}">
              <a16:creationId xmlns:a16="http://schemas.microsoft.com/office/drawing/2014/main" id="{00000000-0008-0000-07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3619500" y="75438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0</xdr:colOff>
      <xdr:row>43</xdr:row>
      <xdr:rowOff>0</xdr:rowOff>
    </xdr:from>
    <xdr:to>
      <xdr:col>12</xdr:col>
      <xdr:colOff>0</xdr:colOff>
      <xdr:row>43</xdr:row>
      <xdr:rowOff>0</xdr:rowOff>
    </xdr:to>
    <xdr:pic>
      <xdr:nvPicPr>
        <xdr:cNvPr id="29" name="Picture 29" descr="http://www.abs.gov.au/icons/ecblank.gif">
          <a:extLst>
            <a:ext uri="{FF2B5EF4-FFF2-40B4-BE49-F238E27FC236}">
              <a16:creationId xmlns:a16="http://schemas.microsoft.com/office/drawing/2014/main" id="{00000000-0008-0000-07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3619500" y="75438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0</xdr:colOff>
      <xdr:row>17</xdr:row>
      <xdr:rowOff>0</xdr:rowOff>
    </xdr:from>
    <xdr:to>
      <xdr:col>12</xdr:col>
      <xdr:colOff>0</xdr:colOff>
      <xdr:row>17</xdr:row>
      <xdr:rowOff>9525</xdr:rowOff>
    </xdr:to>
    <xdr:pic>
      <xdr:nvPicPr>
        <xdr:cNvPr id="30" name="Picture 30" descr="http://www.abs.gov.au/icons/ecblank.gif">
          <a:extLst>
            <a:ext uri="{FF2B5EF4-FFF2-40B4-BE49-F238E27FC236}">
              <a16:creationId xmlns:a16="http://schemas.microsoft.com/office/drawing/2014/main" id="{00000000-0008-0000-07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3619500" y="33337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0</xdr:colOff>
      <xdr:row>17</xdr:row>
      <xdr:rowOff>0</xdr:rowOff>
    </xdr:from>
    <xdr:to>
      <xdr:col>12</xdr:col>
      <xdr:colOff>0</xdr:colOff>
      <xdr:row>17</xdr:row>
      <xdr:rowOff>9525</xdr:rowOff>
    </xdr:to>
    <xdr:pic>
      <xdr:nvPicPr>
        <xdr:cNvPr id="31" name="Picture 31" descr="http://www.abs.gov.au/icons/ecblank.gif">
          <a:extLst>
            <a:ext uri="{FF2B5EF4-FFF2-40B4-BE49-F238E27FC236}">
              <a16:creationId xmlns:a16="http://schemas.microsoft.com/office/drawing/2014/main" id="{00000000-0008-0000-07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3619500" y="33337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0</xdr:colOff>
      <xdr:row>43</xdr:row>
      <xdr:rowOff>0</xdr:rowOff>
    </xdr:from>
    <xdr:to>
      <xdr:col>12</xdr:col>
      <xdr:colOff>0</xdr:colOff>
      <xdr:row>43</xdr:row>
      <xdr:rowOff>0</xdr:rowOff>
    </xdr:to>
    <xdr:pic>
      <xdr:nvPicPr>
        <xdr:cNvPr id="32" name="Picture 32" descr="http://www.abs.gov.au/icons/ecblank.gif">
          <a:extLst>
            <a:ext uri="{FF2B5EF4-FFF2-40B4-BE49-F238E27FC236}">
              <a16:creationId xmlns:a16="http://schemas.microsoft.com/office/drawing/2014/main" id="{00000000-0008-0000-07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3619500" y="75438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0</xdr:colOff>
      <xdr:row>43</xdr:row>
      <xdr:rowOff>0</xdr:rowOff>
    </xdr:from>
    <xdr:to>
      <xdr:col>12</xdr:col>
      <xdr:colOff>0</xdr:colOff>
      <xdr:row>43</xdr:row>
      <xdr:rowOff>0</xdr:rowOff>
    </xdr:to>
    <xdr:pic>
      <xdr:nvPicPr>
        <xdr:cNvPr id="33" name="Picture 33" descr="http://www.abs.gov.au/icons/ecblank.gif">
          <a:extLst>
            <a:ext uri="{FF2B5EF4-FFF2-40B4-BE49-F238E27FC236}">
              <a16:creationId xmlns:a16="http://schemas.microsoft.com/office/drawing/2014/main" id="{00000000-0008-0000-07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3619500" y="75438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0</xdr:colOff>
      <xdr:row>17</xdr:row>
      <xdr:rowOff>0</xdr:rowOff>
    </xdr:from>
    <xdr:to>
      <xdr:col>12</xdr:col>
      <xdr:colOff>0</xdr:colOff>
      <xdr:row>17</xdr:row>
      <xdr:rowOff>9525</xdr:rowOff>
    </xdr:to>
    <xdr:pic>
      <xdr:nvPicPr>
        <xdr:cNvPr id="34" name="Picture 34" descr="http://www.abs.gov.au/icons/ecblank.gif">
          <a:extLst>
            <a:ext uri="{FF2B5EF4-FFF2-40B4-BE49-F238E27FC236}">
              <a16:creationId xmlns:a16="http://schemas.microsoft.com/office/drawing/2014/main" id="{00000000-0008-0000-07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3619500" y="33337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0</xdr:colOff>
      <xdr:row>17</xdr:row>
      <xdr:rowOff>0</xdr:rowOff>
    </xdr:from>
    <xdr:to>
      <xdr:col>12</xdr:col>
      <xdr:colOff>0</xdr:colOff>
      <xdr:row>17</xdr:row>
      <xdr:rowOff>9525</xdr:rowOff>
    </xdr:to>
    <xdr:pic>
      <xdr:nvPicPr>
        <xdr:cNvPr id="35" name="Picture 35" descr="http://www.abs.gov.au/icons/ecblank.gif">
          <a:extLst>
            <a:ext uri="{FF2B5EF4-FFF2-40B4-BE49-F238E27FC236}">
              <a16:creationId xmlns:a16="http://schemas.microsoft.com/office/drawing/2014/main" id="{00000000-0008-0000-07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3619500" y="33337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0</xdr:colOff>
      <xdr:row>17</xdr:row>
      <xdr:rowOff>0</xdr:rowOff>
    </xdr:from>
    <xdr:to>
      <xdr:col>12</xdr:col>
      <xdr:colOff>0</xdr:colOff>
      <xdr:row>17</xdr:row>
      <xdr:rowOff>9525</xdr:rowOff>
    </xdr:to>
    <xdr:pic>
      <xdr:nvPicPr>
        <xdr:cNvPr id="36" name="Picture 36" descr="http://www.abs.gov.au/icons/ecblank.gif">
          <a:extLst>
            <a:ext uri="{FF2B5EF4-FFF2-40B4-BE49-F238E27FC236}">
              <a16:creationId xmlns:a16="http://schemas.microsoft.com/office/drawing/2014/main" id="{00000000-0008-0000-07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3619500" y="33337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0</xdr:colOff>
      <xdr:row>17</xdr:row>
      <xdr:rowOff>0</xdr:rowOff>
    </xdr:from>
    <xdr:to>
      <xdr:col>12</xdr:col>
      <xdr:colOff>0</xdr:colOff>
      <xdr:row>17</xdr:row>
      <xdr:rowOff>9525</xdr:rowOff>
    </xdr:to>
    <xdr:pic>
      <xdr:nvPicPr>
        <xdr:cNvPr id="37" name="Picture 37" descr="http://www.abs.gov.au/icons/ecblank.gif">
          <a:extLst>
            <a:ext uri="{FF2B5EF4-FFF2-40B4-BE49-F238E27FC236}">
              <a16:creationId xmlns:a16="http://schemas.microsoft.com/office/drawing/2014/main" id="{00000000-0008-0000-0700-00002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3619500" y="33337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0</xdr:colOff>
      <xdr:row>43</xdr:row>
      <xdr:rowOff>0</xdr:rowOff>
    </xdr:from>
    <xdr:to>
      <xdr:col>12</xdr:col>
      <xdr:colOff>0</xdr:colOff>
      <xdr:row>43</xdr:row>
      <xdr:rowOff>0</xdr:rowOff>
    </xdr:to>
    <xdr:pic>
      <xdr:nvPicPr>
        <xdr:cNvPr id="38" name="Picture 38" descr="http://www.abs.gov.au/icons/ecblank.gif">
          <a:extLst>
            <a:ext uri="{FF2B5EF4-FFF2-40B4-BE49-F238E27FC236}">
              <a16:creationId xmlns:a16="http://schemas.microsoft.com/office/drawing/2014/main" id="{00000000-0008-0000-07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3619500" y="75438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0</xdr:colOff>
      <xdr:row>43</xdr:row>
      <xdr:rowOff>0</xdr:rowOff>
    </xdr:from>
    <xdr:to>
      <xdr:col>12</xdr:col>
      <xdr:colOff>0</xdr:colOff>
      <xdr:row>43</xdr:row>
      <xdr:rowOff>0</xdr:rowOff>
    </xdr:to>
    <xdr:pic>
      <xdr:nvPicPr>
        <xdr:cNvPr id="39" name="Picture 39" descr="http://www.abs.gov.au/icons/ecblank.gif">
          <a:extLst>
            <a:ext uri="{FF2B5EF4-FFF2-40B4-BE49-F238E27FC236}">
              <a16:creationId xmlns:a16="http://schemas.microsoft.com/office/drawing/2014/main" id="{00000000-0008-0000-0700-00002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3619500" y="75438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0</xdr:colOff>
      <xdr:row>17</xdr:row>
      <xdr:rowOff>0</xdr:rowOff>
    </xdr:from>
    <xdr:to>
      <xdr:col>12</xdr:col>
      <xdr:colOff>0</xdr:colOff>
      <xdr:row>17</xdr:row>
      <xdr:rowOff>9525</xdr:rowOff>
    </xdr:to>
    <xdr:pic>
      <xdr:nvPicPr>
        <xdr:cNvPr id="40" name="Picture 40" descr="http://www.abs.gov.au/icons/ecblank.gif">
          <a:extLst>
            <a:ext uri="{FF2B5EF4-FFF2-40B4-BE49-F238E27FC236}">
              <a16:creationId xmlns:a16="http://schemas.microsoft.com/office/drawing/2014/main" id="{00000000-0008-0000-0700-00002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3619500" y="33337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0</xdr:colOff>
      <xdr:row>17</xdr:row>
      <xdr:rowOff>0</xdr:rowOff>
    </xdr:from>
    <xdr:to>
      <xdr:col>12</xdr:col>
      <xdr:colOff>0</xdr:colOff>
      <xdr:row>17</xdr:row>
      <xdr:rowOff>9525</xdr:rowOff>
    </xdr:to>
    <xdr:pic>
      <xdr:nvPicPr>
        <xdr:cNvPr id="41" name="Picture 41" descr="http://www.abs.gov.au/icons/ecblank.gif">
          <a:extLst>
            <a:ext uri="{FF2B5EF4-FFF2-40B4-BE49-F238E27FC236}">
              <a16:creationId xmlns:a16="http://schemas.microsoft.com/office/drawing/2014/main" id="{00000000-0008-0000-0700-00002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3619500" y="33337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0</xdr:colOff>
      <xdr:row>79</xdr:row>
      <xdr:rowOff>0</xdr:rowOff>
    </xdr:from>
    <xdr:to>
      <xdr:col>13</xdr:col>
      <xdr:colOff>0</xdr:colOff>
      <xdr:row>79</xdr:row>
      <xdr:rowOff>9525</xdr:rowOff>
    </xdr:to>
    <xdr:pic>
      <xdr:nvPicPr>
        <xdr:cNvPr id="42" name="Picture 42" descr="http://www.abs.gov.au/icons/ecblank.gif">
          <a:extLst>
            <a:ext uri="{FF2B5EF4-FFF2-40B4-BE49-F238E27FC236}">
              <a16:creationId xmlns:a16="http://schemas.microsoft.com/office/drawing/2014/main" id="{00000000-0008-0000-0700-00002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3676650" y="133731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0</xdr:colOff>
      <xdr:row>79</xdr:row>
      <xdr:rowOff>0</xdr:rowOff>
    </xdr:from>
    <xdr:to>
      <xdr:col>13</xdr:col>
      <xdr:colOff>0</xdr:colOff>
      <xdr:row>79</xdr:row>
      <xdr:rowOff>9525</xdr:rowOff>
    </xdr:to>
    <xdr:pic>
      <xdr:nvPicPr>
        <xdr:cNvPr id="43" name="Picture 43" descr="http://www.abs.gov.au/icons/ecblank.gif">
          <a:extLst>
            <a:ext uri="{FF2B5EF4-FFF2-40B4-BE49-F238E27FC236}">
              <a16:creationId xmlns:a16="http://schemas.microsoft.com/office/drawing/2014/main" id="{00000000-0008-0000-0700-00002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3676650" y="133731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0</xdr:colOff>
      <xdr:row>95</xdr:row>
      <xdr:rowOff>0</xdr:rowOff>
    </xdr:from>
    <xdr:to>
      <xdr:col>13</xdr:col>
      <xdr:colOff>0</xdr:colOff>
      <xdr:row>95</xdr:row>
      <xdr:rowOff>9525</xdr:rowOff>
    </xdr:to>
    <xdr:pic>
      <xdr:nvPicPr>
        <xdr:cNvPr id="44" name="Picture 44" descr="http://www.abs.gov.au/icons/ecblank.gif">
          <a:extLst>
            <a:ext uri="{FF2B5EF4-FFF2-40B4-BE49-F238E27FC236}">
              <a16:creationId xmlns:a16="http://schemas.microsoft.com/office/drawing/2014/main" id="{00000000-0008-0000-0700-00002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3676650" y="159639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0</xdr:colOff>
      <xdr:row>95</xdr:row>
      <xdr:rowOff>0</xdr:rowOff>
    </xdr:from>
    <xdr:to>
      <xdr:col>13</xdr:col>
      <xdr:colOff>0</xdr:colOff>
      <xdr:row>95</xdr:row>
      <xdr:rowOff>9525</xdr:rowOff>
    </xdr:to>
    <xdr:pic>
      <xdr:nvPicPr>
        <xdr:cNvPr id="45" name="Picture 45" descr="http://www.abs.gov.au/icons/ecblank.gif">
          <a:extLst>
            <a:ext uri="{FF2B5EF4-FFF2-40B4-BE49-F238E27FC236}">
              <a16:creationId xmlns:a16="http://schemas.microsoft.com/office/drawing/2014/main" id="{00000000-0008-0000-0700-00002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3676650" y="159639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0</xdr:colOff>
      <xdr:row>79</xdr:row>
      <xdr:rowOff>0</xdr:rowOff>
    </xdr:from>
    <xdr:to>
      <xdr:col>13</xdr:col>
      <xdr:colOff>0</xdr:colOff>
      <xdr:row>79</xdr:row>
      <xdr:rowOff>9525</xdr:rowOff>
    </xdr:to>
    <xdr:pic>
      <xdr:nvPicPr>
        <xdr:cNvPr id="46" name="Picture 46" descr="http://www.abs.gov.au/icons/ecblank.gif">
          <a:extLst>
            <a:ext uri="{FF2B5EF4-FFF2-40B4-BE49-F238E27FC236}">
              <a16:creationId xmlns:a16="http://schemas.microsoft.com/office/drawing/2014/main" id="{00000000-0008-0000-0700-00002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3676650" y="133731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0</xdr:colOff>
      <xdr:row>79</xdr:row>
      <xdr:rowOff>0</xdr:rowOff>
    </xdr:from>
    <xdr:to>
      <xdr:col>13</xdr:col>
      <xdr:colOff>0</xdr:colOff>
      <xdr:row>79</xdr:row>
      <xdr:rowOff>9525</xdr:rowOff>
    </xdr:to>
    <xdr:pic>
      <xdr:nvPicPr>
        <xdr:cNvPr id="47" name="Picture 47" descr="http://www.abs.gov.au/icons/ecblank.gif">
          <a:extLst>
            <a:ext uri="{FF2B5EF4-FFF2-40B4-BE49-F238E27FC236}">
              <a16:creationId xmlns:a16="http://schemas.microsoft.com/office/drawing/2014/main" id="{00000000-0008-0000-0700-00002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3676650" y="133731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0</xdr:colOff>
      <xdr:row>95</xdr:row>
      <xdr:rowOff>0</xdr:rowOff>
    </xdr:from>
    <xdr:to>
      <xdr:col>13</xdr:col>
      <xdr:colOff>0</xdr:colOff>
      <xdr:row>95</xdr:row>
      <xdr:rowOff>9525</xdr:rowOff>
    </xdr:to>
    <xdr:pic>
      <xdr:nvPicPr>
        <xdr:cNvPr id="48" name="Picture 48" descr="http://www.abs.gov.au/icons/ecblank.gif">
          <a:extLst>
            <a:ext uri="{FF2B5EF4-FFF2-40B4-BE49-F238E27FC236}">
              <a16:creationId xmlns:a16="http://schemas.microsoft.com/office/drawing/2014/main" id="{00000000-0008-0000-0700-00003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3676650" y="159639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0</xdr:colOff>
      <xdr:row>95</xdr:row>
      <xdr:rowOff>0</xdr:rowOff>
    </xdr:from>
    <xdr:to>
      <xdr:col>13</xdr:col>
      <xdr:colOff>0</xdr:colOff>
      <xdr:row>95</xdr:row>
      <xdr:rowOff>9525</xdr:rowOff>
    </xdr:to>
    <xdr:pic>
      <xdr:nvPicPr>
        <xdr:cNvPr id="49" name="Picture 49" descr="http://www.abs.gov.au/icons/ecblank.gif">
          <a:extLst>
            <a:ext uri="{FF2B5EF4-FFF2-40B4-BE49-F238E27FC236}">
              <a16:creationId xmlns:a16="http://schemas.microsoft.com/office/drawing/2014/main" id="{00000000-0008-0000-0700-00003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3676650" y="159639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0</xdr:colOff>
      <xdr:row>79</xdr:row>
      <xdr:rowOff>0</xdr:rowOff>
    </xdr:from>
    <xdr:to>
      <xdr:col>13</xdr:col>
      <xdr:colOff>0</xdr:colOff>
      <xdr:row>79</xdr:row>
      <xdr:rowOff>9525</xdr:rowOff>
    </xdr:to>
    <xdr:pic>
      <xdr:nvPicPr>
        <xdr:cNvPr id="50" name="Picture 50" descr="http://www.abs.gov.au/icons/ecblank.gif">
          <a:extLst>
            <a:ext uri="{FF2B5EF4-FFF2-40B4-BE49-F238E27FC236}">
              <a16:creationId xmlns:a16="http://schemas.microsoft.com/office/drawing/2014/main" id="{00000000-0008-0000-0700-00003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3676650" y="133731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0</xdr:colOff>
      <xdr:row>79</xdr:row>
      <xdr:rowOff>0</xdr:rowOff>
    </xdr:from>
    <xdr:to>
      <xdr:col>13</xdr:col>
      <xdr:colOff>0</xdr:colOff>
      <xdr:row>79</xdr:row>
      <xdr:rowOff>9525</xdr:rowOff>
    </xdr:to>
    <xdr:pic>
      <xdr:nvPicPr>
        <xdr:cNvPr id="51" name="Picture 51" descr="http://www.abs.gov.au/icons/ecblank.gif">
          <a:extLst>
            <a:ext uri="{FF2B5EF4-FFF2-40B4-BE49-F238E27FC236}">
              <a16:creationId xmlns:a16="http://schemas.microsoft.com/office/drawing/2014/main" id="{00000000-0008-0000-0700-00003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3676650" y="133731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0</xdr:colOff>
      <xdr:row>95</xdr:row>
      <xdr:rowOff>0</xdr:rowOff>
    </xdr:from>
    <xdr:to>
      <xdr:col>13</xdr:col>
      <xdr:colOff>0</xdr:colOff>
      <xdr:row>95</xdr:row>
      <xdr:rowOff>9525</xdr:rowOff>
    </xdr:to>
    <xdr:pic>
      <xdr:nvPicPr>
        <xdr:cNvPr id="52" name="Picture 52" descr="http://www.abs.gov.au/icons/ecblank.gif">
          <a:extLst>
            <a:ext uri="{FF2B5EF4-FFF2-40B4-BE49-F238E27FC236}">
              <a16:creationId xmlns:a16="http://schemas.microsoft.com/office/drawing/2014/main" id="{00000000-0008-0000-0700-00003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3676650" y="159639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0</xdr:colOff>
      <xdr:row>95</xdr:row>
      <xdr:rowOff>0</xdr:rowOff>
    </xdr:from>
    <xdr:to>
      <xdr:col>13</xdr:col>
      <xdr:colOff>0</xdr:colOff>
      <xdr:row>95</xdr:row>
      <xdr:rowOff>9525</xdr:rowOff>
    </xdr:to>
    <xdr:pic>
      <xdr:nvPicPr>
        <xdr:cNvPr id="53" name="Picture 53" descr="http://www.abs.gov.au/icons/ecblank.gif">
          <a:extLst>
            <a:ext uri="{FF2B5EF4-FFF2-40B4-BE49-F238E27FC236}">
              <a16:creationId xmlns:a16="http://schemas.microsoft.com/office/drawing/2014/main" id="{00000000-0008-0000-0700-00003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3676650" y="159639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0</xdr:colOff>
      <xdr:row>79</xdr:row>
      <xdr:rowOff>0</xdr:rowOff>
    </xdr:from>
    <xdr:to>
      <xdr:col>13</xdr:col>
      <xdr:colOff>0</xdr:colOff>
      <xdr:row>79</xdr:row>
      <xdr:rowOff>9525</xdr:rowOff>
    </xdr:to>
    <xdr:pic>
      <xdr:nvPicPr>
        <xdr:cNvPr id="54" name="Picture 54" descr="http://www.abs.gov.au/icons/ecblank.gif">
          <a:extLst>
            <a:ext uri="{FF2B5EF4-FFF2-40B4-BE49-F238E27FC236}">
              <a16:creationId xmlns:a16="http://schemas.microsoft.com/office/drawing/2014/main" id="{00000000-0008-0000-0700-00003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3676650" y="133731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0</xdr:colOff>
      <xdr:row>79</xdr:row>
      <xdr:rowOff>0</xdr:rowOff>
    </xdr:from>
    <xdr:to>
      <xdr:col>13</xdr:col>
      <xdr:colOff>0</xdr:colOff>
      <xdr:row>79</xdr:row>
      <xdr:rowOff>9525</xdr:rowOff>
    </xdr:to>
    <xdr:pic>
      <xdr:nvPicPr>
        <xdr:cNvPr id="55" name="Picture 55" descr="http://www.abs.gov.au/icons/ecblank.gif">
          <a:extLst>
            <a:ext uri="{FF2B5EF4-FFF2-40B4-BE49-F238E27FC236}">
              <a16:creationId xmlns:a16="http://schemas.microsoft.com/office/drawing/2014/main" id="{00000000-0008-0000-0700-00003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3676650" y="133731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0</xdr:colOff>
      <xdr:row>79</xdr:row>
      <xdr:rowOff>0</xdr:rowOff>
    </xdr:from>
    <xdr:to>
      <xdr:col>13</xdr:col>
      <xdr:colOff>0</xdr:colOff>
      <xdr:row>79</xdr:row>
      <xdr:rowOff>9525</xdr:rowOff>
    </xdr:to>
    <xdr:pic>
      <xdr:nvPicPr>
        <xdr:cNvPr id="56" name="Picture 56" descr="http://www.abs.gov.au/icons/ecblank.gif">
          <a:extLst>
            <a:ext uri="{FF2B5EF4-FFF2-40B4-BE49-F238E27FC236}">
              <a16:creationId xmlns:a16="http://schemas.microsoft.com/office/drawing/2014/main" id="{00000000-0008-0000-0700-00003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3676650" y="133731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0</xdr:colOff>
      <xdr:row>79</xdr:row>
      <xdr:rowOff>0</xdr:rowOff>
    </xdr:from>
    <xdr:to>
      <xdr:col>13</xdr:col>
      <xdr:colOff>0</xdr:colOff>
      <xdr:row>79</xdr:row>
      <xdr:rowOff>9525</xdr:rowOff>
    </xdr:to>
    <xdr:pic>
      <xdr:nvPicPr>
        <xdr:cNvPr id="57" name="Picture 57" descr="http://www.abs.gov.au/icons/ecblank.gif">
          <a:extLst>
            <a:ext uri="{FF2B5EF4-FFF2-40B4-BE49-F238E27FC236}">
              <a16:creationId xmlns:a16="http://schemas.microsoft.com/office/drawing/2014/main" id="{00000000-0008-0000-0700-00003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3676650" y="133731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0</xdr:colOff>
      <xdr:row>95</xdr:row>
      <xdr:rowOff>0</xdr:rowOff>
    </xdr:from>
    <xdr:to>
      <xdr:col>13</xdr:col>
      <xdr:colOff>0</xdr:colOff>
      <xdr:row>95</xdr:row>
      <xdr:rowOff>9525</xdr:rowOff>
    </xdr:to>
    <xdr:pic>
      <xdr:nvPicPr>
        <xdr:cNvPr id="58" name="Picture 58" descr="http://www.abs.gov.au/icons/ecblank.gif">
          <a:extLst>
            <a:ext uri="{FF2B5EF4-FFF2-40B4-BE49-F238E27FC236}">
              <a16:creationId xmlns:a16="http://schemas.microsoft.com/office/drawing/2014/main" id="{00000000-0008-0000-0700-00003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3676650" y="159639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0</xdr:colOff>
      <xdr:row>95</xdr:row>
      <xdr:rowOff>0</xdr:rowOff>
    </xdr:from>
    <xdr:to>
      <xdr:col>13</xdr:col>
      <xdr:colOff>0</xdr:colOff>
      <xdr:row>95</xdr:row>
      <xdr:rowOff>9525</xdr:rowOff>
    </xdr:to>
    <xdr:pic>
      <xdr:nvPicPr>
        <xdr:cNvPr id="59" name="Picture 59" descr="http://www.abs.gov.au/icons/ecblank.gif">
          <a:extLst>
            <a:ext uri="{FF2B5EF4-FFF2-40B4-BE49-F238E27FC236}">
              <a16:creationId xmlns:a16="http://schemas.microsoft.com/office/drawing/2014/main" id="{00000000-0008-0000-0700-00003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3676650" y="159639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0</xdr:colOff>
      <xdr:row>79</xdr:row>
      <xdr:rowOff>0</xdr:rowOff>
    </xdr:from>
    <xdr:to>
      <xdr:col>13</xdr:col>
      <xdr:colOff>0</xdr:colOff>
      <xdr:row>79</xdr:row>
      <xdr:rowOff>9525</xdr:rowOff>
    </xdr:to>
    <xdr:pic>
      <xdr:nvPicPr>
        <xdr:cNvPr id="60" name="Picture 60" descr="http://www.abs.gov.au/icons/ecblank.gif">
          <a:extLst>
            <a:ext uri="{FF2B5EF4-FFF2-40B4-BE49-F238E27FC236}">
              <a16:creationId xmlns:a16="http://schemas.microsoft.com/office/drawing/2014/main" id="{00000000-0008-0000-0700-00003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3676650" y="133731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0</xdr:colOff>
      <xdr:row>79</xdr:row>
      <xdr:rowOff>0</xdr:rowOff>
    </xdr:from>
    <xdr:to>
      <xdr:col>13</xdr:col>
      <xdr:colOff>0</xdr:colOff>
      <xdr:row>79</xdr:row>
      <xdr:rowOff>9525</xdr:rowOff>
    </xdr:to>
    <xdr:pic>
      <xdr:nvPicPr>
        <xdr:cNvPr id="61" name="Picture 61" descr="http://www.abs.gov.au/icons/ecblank.gif">
          <a:extLst>
            <a:ext uri="{FF2B5EF4-FFF2-40B4-BE49-F238E27FC236}">
              <a16:creationId xmlns:a16="http://schemas.microsoft.com/office/drawing/2014/main" id="{00000000-0008-0000-0700-00003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3676650" y="133731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20</xdr:col>
      <xdr:colOff>0</xdr:colOff>
      <xdr:row>79</xdr:row>
      <xdr:rowOff>0</xdr:rowOff>
    </xdr:from>
    <xdr:to>
      <xdr:col>20</xdr:col>
      <xdr:colOff>0</xdr:colOff>
      <xdr:row>79</xdr:row>
      <xdr:rowOff>9525</xdr:rowOff>
    </xdr:to>
    <xdr:pic>
      <xdr:nvPicPr>
        <xdr:cNvPr id="62" name="Picture 62" descr="http://www.abs.gov.au/icons/ecblank.gif">
          <a:extLst>
            <a:ext uri="{FF2B5EF4-FFF2-40B4-BE49-F238E27FC236}">
              <a16:creationId xmlns:a16="http://schemas.microsoft.com/office/drawing/2014/main" id="{00000000-0008-0000-0700-00003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5372100" y="133731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20</xdr:col>
      <xdr:colOff>0</xdr:colOff>
      <xdr:row>79</xdr:row>
      <xdr:rowOff>0</xdr:rowOff>
    </xdr:from>
    <xdr:to>
      <xdr:col>20</xdr:col>
      <xdr:colOff>0</xdr:colOff>
      <xdr:row>79</xdr:row>
      <xdr:rowOff>9525</xdr:rowOff>
    </xdr:to>
    <xdr:pic>
      <xdr:nvPicPr>
        <xdr:cNvPr id="63" name="Picture 63" descr="http://www.abs.gov.au/icons/ecblank.gif">
          <a:extLst>
            <a:ext uri="{FF2B5EF4-FFF2-40B4-BE49-F238E27FC236}">
              <a16:creationId xmlns:a16="http://schemas.microsoft.com/office/drawing/2014/main" id="{00000000-0008-0000-0700-00003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5372100" y="133731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20</xdr:col>
      <xdr:colOff>0</xdr:colOff>
      <xdr:row>95</xdr:row>
      <xdr:rowOff>0</xdr:rowOff>
    </xdr:from>
    <xdr:to>
      <xdr:col>20</xdr:col>
      <xdr:colOff>0</xdr:colOff>
      <xdr:row>95</xdr:row>
      <xdr:rowOff>9525</xdr:rowOff>
    </xdr:to>
    <xdr:pic>
      <xdr:nvPicPr>
        <xdr:cNvPr id="64" name="Picture 64" descr="http://www.abs.gov.au/icons/ecblank.gif">
          <a:extLst>
            <a:ext uri="{FF2B5EF4-FFF2-40B4-BE49-F238E27FC236}">
              <a16:creationId xmlns:a16="http://schemas.microsoft.com/office/drawing/2014/main" id="{00000000-0008-0000-0700-00004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5372100" y="159639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20</xdr:col>
      <xdr:colOff>0</xdr:colOff>
      <xdr:row>95</xdr:row>
      <xdr:rowOff>0</xdr:rowOff>
    </xdr:from>
    <xdr:to>
      <xdr:col>20</xdr:col>
      <xdr:colOff>0</xdr:colOff>
      <xdr:row>95</xdr:row>
      <xdr:rowOff>9525</xdr:rowOff>
    </xdr:to>
    <xdr:pic>
      <xdr:nvPicPr>
        <xdr:cNvPr id="65" name="Picture 65" descr="http://www.abs.gov.au/icons/ecblank.gif">
          <a:extLst>
            <a:ext uri="{FF2B5EF4-FFF2-40B4-BE49-F238E27FC236}">
              <a16:creationId xmlns:a16="http://schemas.microsoft.com/office/drawing/2014/main" id="{00000000-0008-0000-0700-00004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5372100" y="159639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20</xdr:col>
      <xdr:colOff>0</xdr:colOff>
      <xdr:row>79</xdr:row>
      <xdr:rowOff>0</xdr:rowOff>
    </xdr:from>
    <xdr:to>
      <xdr:col>20</xdr:col>
      <xdr:colOff>0</xdr:colOff>
      <xdr:row>79</xdr:row>
      <xdr:rowOff>9525</xdr:rowOff>
    </xdr:to>
    <xdr:pic>
      <xdr:nvPicPr>
        <xdr:cNvPr id="66" name="Picture 66" descr="http://www.abs.gov.au/icons/ecblank.gif">
          <a:extLst>
            <a:ext uri="{FF2B5EF4-FFF2-40B4-BE49-F238E27FC236}">
              <a16:creationId xmlns:a16="http://schemas.microsoft.com/office/drawing/2014/main" id="{00000000-0008-0000-0700-00004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5372100" y="133731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20</xdr:col>
      <xdr:colOff>0</xdr:colOff>
      <xdr:row>79</xdr:row>
      <xdr:rowOff>0</xdr:rowOff>
    </xdr:from>
    <xdr:to>
      <xdr:col>20</xdr:col>
      <xdr:colOff>0</xdr:colOff>
      <xdr:row>79</xdr:row>
      <xdr:rowOff>9525</xdr:rowOff>
    </xdr:to>
    <xdr:pic>
      <xdr:nvPicPr>
        <xdr:cNvPr id="67" name="Picture 67" descr="http://www.abs.gov.au/icons/ecblank.gif">
          <a:extLst>
            <a:ext uri="{FF2B5EF4-FFF2-40B4-BE49-F238E27FC236}">
              <a16:creationId xmlns:a16="http://schemas.microsoft.com/office/drawing/2014/main" id="{00000000-0008-0000-0700-00004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5372100" y="133731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20</xdr:col>
      <xdr:colOff>0</xdr:colOff>
      <xdr:row>95</xdr:row>
      <xdr:rowOff>0</xdr:rowOff>
    </xdr:from>
    <xdr:to>
      <xdr:col>20</xdr:col>
      <xdr:colOff>0</xdr:colOff>
      <xdr:row>95</xdr:row>
      <xdr:rowOff>9525</xdr:rowOff>
    </xdr:to>
    <xdr:pic>
      <xdr:nvPicPr>
        <xdr:cNvPr id="68" name="Picture 68" descr="http://www.abs.gov.au/icons/ecblank.gif">
          <a:extLst>
            <a:ext uri="{FF2B5EF4-FFF2-40B4-BE49-F238E27FC236}">
              <a16:creationId xmlns:a16="http://schemas.microsoft.com/office/drawing/2014/main" id="{00000000-0008-0000-0700-00004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5372100" y="159639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20</xdr:col>
      <xdr:colOff>0</xdr:colOff>
      <xdr:row>95</xdr:row>
      <xdr:rowOff>0</xdr:rowOff>
    </xdr:from>
    <xdr:to>
      <xdr:col>20</xdr:col>
      <xdr:colOff>0</xdr:colOff>
      <xdr:row>95</xdr:row>
      <xdr:rowOff>9525</xdr:rowOff>
    </xdr:to>
    <xdr:pic>
      <xdr:nvPicPr>
        <xdr:cNvPr id="69" name="Picture 69" descr="http://www.abs.gov.au/icons/ecblank.gif">
          <a:extLst>
            <a:ext uri="{FF2B5EF4-FFF2-40B4-BE49-F238E27FC236}">
              <a16:creationId xmlns:a16="http://schemas.microsoft.com/office/drawing/2014/main" id="{00000000-0008-0000-0700-00004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5372100" y="159639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20</xdr:col>
      <xdr:colOff>0</xdr:colOff>
      <xdr:row>79</xdr:row>
      <xdr:rowOff>0</xdr:rowOff>
    </xdr:from>
    <xdr:to>
      <xdr:col>20</xdr:col>
      <xdr:colOff>0</xdr:colOff>
      <xdr:row>79</xdr:row>
      <xdr:rowOff>9525</xdr:rowOff>
    </xdr:to>
    <xdr:pic>
      <xdr:nvPicPr>
        <xdr:cNvPr id="70" name="Picture 70" descr="http://www.abs.gov.au/icons/ecblank.gif">
          <a:extLst>
            <a:ext uri="{FF2B5EF4-FFF2-40B4-BE49-F238E27FC236}">
              <a16:creationId xmlns:a16="http://schemas.microsoft.com/office/drawing/2014/main" id="{00000000-0008-0000-0700-00004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5372100" y="133731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20</xdr:col>
      <xdr:colOff>0</xdr:colOff>
      <xdr:row>79</xdr:row>
      <xdr:rowOff>0</xdr:rowOff>
    </xdr:from>
    <xdr:to>
      <xdr:col>20</xdr:col>
      <xdr:colOff>0</xdr:colOff>
      <xdr:row>79</xdr:row>
      <xdr:rowOff>9525</xdr:rowOff>
    </xdr:to>
    <xdr:pic>
      <xdr:nvPicPr>
        <xdr:cNvPr id="71" name="Picture 71" descr="http://www.abs.gov.au/icons/ecblank.gif">
          <a:extLst>
            <a:ext uri="{FF2B5EF4-FFF2-40B4-BE49-F238E27FC236}">
              <a16:creationId xmlns:a16="http://schemas.microsoft.com/office/drawing/2014/main" id="{00000000-0008-0000-0700-00004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5372100" y="133731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20</xdr:col>
      <xdr:colOff>0</xdr:colOff>
      <xdr:row>95</xdr:row>
      <xdr:rowOff>0</xdr:rowOff>
    </xdr:from>
    <xdr:to>
      <xdr:col>20</xdr:col>
      <xdr:colOff>0</xdr:colOff>
      <xdr:row>95</xdr:row>
      <xdr:rowOff>9525</xdr:rowOff>
    </xdr:to>
    <xdr:pic>
      <xdr:nvPicPr>
        <xdr:cNvPr id="72" name="Picture 72" descr="http://www.abs.gov.au/icons/ecblank.gif">
          <a:extLst>
            <a:ext uri="{FF2B5EF4-FFF2-40B4-BE49-F238E27FC236}">
              <a16:creationId xmlns:a16="http://schemas.microsoft.com/office/drawing/2014/main" id="{00000000-0008-0000-0700-00004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5372100" y="159639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20</xdr:col>
      <xdr:colOff>0</xdr:colOff>
      <xdr:row>95</xdr:row>
      <xdr:rowOff>0</xdr:rowOff>
    </xdr:from>
    <xdr:to>
      <xdr:col>20</xdr:col>
      <xdr:colOff>0</xdr:colOff>
      <xdr:row>95</xdr:row>
      <xdr:rowOff>9525</xdr:rowOff>
    </xdr:to>
    <xdr:pic>
      <xdr:nvPicPr>
        <xdr:cNvPr id="73" name="Picture 73" descr="http://www.abs.gov.au/icons/ecblank.gif">
          <a:extLst>
            <a:ext uri="{FF2B5EF4-FFF2-40B4-BE49-F238E27FC236}">
              <a16:creationId xmlns:a16="http://schemas.microsoft.com/office/drawing/2014/main" id="{00000000-0008-0000-0700-00004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5372100" y="159639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20</xdr:col>
      <xdr:colOff>0</xdr:colOff>
      <xdr:row>79</xdr:row>
      <xdr:rowOff>0</xdr:rowOff>
    </xdr:from>
    <xdr:to>
      <xdr:col>20</xdr:col>
      <xdr:colOff>0</xdr:colOff>
      <xdr:row>79</xdr:row>
      <xdr:rowOff>9525</xdr:rowOff>
    </xdr:to>
    <xdr:pic>
      <xdr:nvPicPr>
        <xdr:cNvPr id="74" name="Picture 74" descr="http://www.abs.gov.au/icons/ecblank.gif">
          <a:extLst>
            <a:ext uri="{FF2B5EF4-FFF2-40B4-BE49-F238E27FC236}">
              <a16:creationId xmlns:a16="http://schemas.microsoft.com/office/drawing/2014/main" id="{00000000-0008-0000-0700-00004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5372100" y="133731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20</xdr:col>
      <xdr:colOff>0</xdr:colOff>
      <xdr:row>79</xdr:row>
      <xdr:rowOff>0</xdr:rowOff>
    </xdr:from>
    <xdr:to>
      <xdr:col>20</xdr:col>
      <xdr:colOff>0</xdr:colOff>
      <xdr:row>79</xdr:row>
      <xdr:rowOff>9525</xdr:rowOff>
    </xdr:to>
    <xdr:pic>
      <xdr:nvPicPr>
        <xdr:cNvPr id="75" name="Picture 75" descr="http://www.abs.gov.au/icons/ecblank.gif">
          <a:extLst>
            <a:ext uri="{FF2B5EF4-FFF2-40B4-BE49-F238E27FC236}">
              <a16:creationId xmlns:a16="http://schemas.microsoft.com/office/drawing/2014/main" id="{00000000-0008-0000-0700-00004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5372100" y="133731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20</xdr:col>
      <xdr:colOff>0</xdr:colOff>
      <xdr:row>79</xdr:row>
      <xdr:rowOff>0</xdr:rowOff>
    </xdr:from>
    <xdr:to>
      <xdr:col>20</xdr:col>
      <xdr:colOff>0</xdr:colOff>
      <xdr:row>79</xdr:row>
      <xdr:rowOff>9525</xdr:rowOff>
    </xdr:to>
    <xdr:pic>
      <xdr:nvPicPr>
        <xdr:cNvPr id="76" name="Picture 76" descr="http://www.abs.gov.au/icons/ecblank.gif">
          <a:extLst>
            <a:ext uri="{FF2B5EF4-FFF2-40B4-BE49-F238E27FC236}">
              <a16:creationId xmlns:a16="http://schemas.microsoft.com/office/drawing/2014/main" id="{00000000-0008-0000-0700-00004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5372100" y="133731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20</xdr:col>
      <xdr:colOff>0</xdr:colOff>
      <xdr:row>79</xdr:row>
      <xdr:rowOff>0</xdr:rowOff>
    </xdr:from>
    <xdr:to>
      <xdr:col>20</xdr:col>
      <xdr:colOff>0</xdr:colOff>
      <xdr:row>79</xdr:row>
      <xdr:rowOff>9525</xdr:rowOff>
    </xdr:to>
    <xdr:pic>
      <xdr:nvPicPr>
        <xdr:cNvPr id="77" name="Picture 77" descr="http://www.abs.gov.au/icons/ecblank.gif">
          <a:extLst>
            <a:ext uri="{FF2B5EF4-FFF2-40B4-BE49-F238E27FC236}">
              <a16:creationId xmlns:a16="http://schemas.microsoft.com/office/drawing/2014/main" id="{00000000-0008-0000-0700-00004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5372100" y="133731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20</xdr:col>
      <xdr:colOff>0</xdr:colOff>
      <xdr:row>95</xdr:row>
      <xdr:rowOff>0</xdr:rowOff>
    </xdr:from>
    <xdr:to>
      <xdr:col>20</xdr:col>
      <xdr:colOff>0</xdr:colOff>
      <xdr:row>95</xdr:row>
      <xdr:rowOff>9525</xdr:rowOff>
    </xdr:to>
    <xdr:pic>
      <xdr:nvPicPr>
        <xdr:cNvPr id="78" name="Picture 78" descr="http://www.abs.gov.au/icons/ecblank.gif">
          <a:extLst>
            <a:ext uri="{FF2B5EF4-FFF2-40B4-BE49-F238E27FC236}">
              <a16:creationId xmlns:a16="http://schemas.microsoft.com/office/drawing/2014/main" id="{00000000-0008-0000-0700-00004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5372100" y="159639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20</xdr:col>
      <xdr:colOff>0</xdr:colOff>
      <xdr:row>95</xdr:row>
      <xdr:rowOff>0</xdr:rowOff>
    </xdr:from>
    <xdr:to>
      <xdr:col>20</xdr:col>
      <xdr:colOff>0</xdr:colOff>
      <xdr:row>95</xdr:row>
      <xdr:rowOff>9525</xdr:rowOff>
    </xdr:to>
    <xdr:pic>
      <xdr:nvPicPr>
        <xdr:cNvPr id="79" name="Picture 79" descr="http://www.abs.gov.au/icons/ecblank.gif">
          <a:extLst>
            <a:ext uri="{FF2B5EF4-FFF2-40B4-BE49-F238E27FC236}">
              <a16:creationId xmlns:a16="http://schemas.microsoft.com/office/drawing/2014/main" id="{00000000-0008-0000-0700-00004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5372100" y="159639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20</xdr:col>
      <xdr:colOff>0</xdr:colOff>
      <xdr:row>79</xdr:row>
      <xdr:rowOff>0</xdr:rowOff>
    </xdr:from>
    <xdr:to>
      <xdr:col>20</xdr:col>
      <xdr:colOff>0</xdr:colOff>
      <xdr:row>79</xdr:row>
      <xdr:rowOff>9525</xdr:rowOff>
    </xdr:to>
    <xdr:pic>
      <xdr:nvPicPr>
        <xdr:cNvPr id="80" name="Picture 80" descr="http://www.abs.gov.au/icons/ecblank.gif">
          <a:extLst>
            <a:ext uri="{FF2B5EF4-FFF2-40B4-BE49-F238E27FC236}">
              <a16:creationId xmlns:a16="http://schemas.microsoft.com/office/drawing/2014/main" id="{00000000-0008-0000-0700-00005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5372100" y="133731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20</xdr:col>
      <xdr:colOff>0</xdr:colOff>
      <xdr:row>79</xdr:row>
      <xdr:rowOff>0</xdr:rowOff>
    </xdr:from>
    <xdr:to>
      <xdr:col>20</xdr:col>
      <xdr:colOff>0</xdr:colOff>
      <xdr:row>79</xdr:row>
      <xdr:rowOff>9525</xdr:rowOff>
    </xdr:to>
    <xdr:pic>
      <xdr:nvPicPr>
        <xdr:cNvPr id="81" name="Picture 81" descr="http://www.abs.gov.au/icons/ecblank.gif">
          <a:extLst>
            <a:ext uri="{FF2B5EF4-FFF2-40B4-BE49-F238E27FC236}">
              <a16:creationId xmlns:a16="http://schemas.microsoft.com/office/drawing/2014/main" id="{00000000-0008-0000-0700-00005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5372100" y="133731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79</xdr:row>
      <xdr:rowOff>0</xdr:rowOff>
    </xdr:from>
    <xdr:to>
      <xdr:col>5</xdr:col>
      <xdr:colOff>0</xdr:colOff>
      <xdr:row>79</xdr:row>
      <xdr:rowOff>9525</xdr:rowOff>
    </xdr:to>
    <xdr:pic>
      <xdr:nvPicPr>
        <xdr:cNvPr id="2" name="Picture 1" descr="http://www.abs.gov.au/icons/ecblank.gif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2019300" y="134302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0</xdr:colOff>
      <xdr:row>79</xdr:row>
      <xdr:rowOff>0</xdr:rowOff>
    </xdr:from>
    <xdr:to>
      <xdr:col>5</xdr:col>
      <xdr:colOff>0</xdr:colOff>
      <xdr:row>79</xdr:row>
      <xdr:rowOff>9525</xdr:rowOff>
    </xdr:to>
    <xdr:pic>
      <xdr:nvPicPr>
        <xdr:cNvPr id="3" name="Picture 2" descr="http://www.abs.gov.au/icons/ecblank.gif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2019300" y="134302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0</xdr:colOff>
      <xdr:row>95</xdr:row>
      <xdr:rowOff>0</xdr:rowOff>
    </xdr:from>
    <xdr:to>
      <xdr:col>5</xdr:col>
      <xdr:colOff>0</xdr:colOff>
      <xdr:row>95</xdr:row>
      <xdr:rowOff>9525</xdr:rowOff>
    </xdr:to>
    <xdr:pic>
      <xdr:nvPicPr>
        <xdr:cNvPr id="4" name="Picture 3" descr="http://www.abs.gov.au/icons/ecblank.gif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2019300" y="160210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0</xdr:colOff>
      <xdr:row>95</xdr:row>
      <xdr:rowOff>0</xdr:rowOff>
    </xdr:from>
    <xdr:to>
      <xdr:col>5</xdr:col>
      <xdr:colOff>0</xdr:colOff>
      <xdr:row>95</xdr:row>
      <xdr:rowOff>9525</xdr:rowOff>
    </xdr:to>
    <xdr:pic>
      <xdr:nvPicPr>
        <xdr:cNvPr id="5" name="Picture 4" descr="http://www.abs.gov.au/icons/ecblank.gif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2019300" y="160210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0</xdr:colOff>
      <xdr:row>79</xdr:row>
      <xdr:rowOff>0</xdr:rowOff>
    </xdr:from>
    <xdr:to>
      <xdr:col>5</xdr:col>
      <xdr:colOff>0</xdr:colOff>
      <xdr:row>79</xdr:row>
      <xdr:rowOff>9525</xdr:rowOff>
    </xdr:to>
    <xdr:pic>
      <xdr:nvPicPr>
        <xdr:cNvPr id="6" name="Picture 5" descr="http://www.abs.gov.au/icons/ecblank.gif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2019300" y="134302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0</xdr:colOff>
      <xdr:row>79</xdr:row>
      <xdr:rowOff>0</xdr:rowOff>
    </xdr:from>
    <xdr:to>
      <xdr:col>5</xdr:col>
      <xdr:colOff>0</xdr:colOff>
      <xdr:row>79</xdr:row>
      <xdr:rowOff>9525</xdr:rowOff>
    </xdr:to>
    <xdr:pic>
      <xdr:nvPicPr>
        <xdr:cNvPr id="7" name="Picture 6" descr="http://www.abs.gov.au/icons/ecblank.gif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2019300" y="134302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0</xdr:colOff>
      <xdr:row>95</xdr:row>
      <xdr:rowOff>0</xdr:rowOff>
    </xdr:from>
    <xdr:to>
      <xdr:col>5</xdr:col>
      <xdr:colOff>0</xdr:colOff>
      <xdr:row>95</xdr:row>
      <xdr:rowOff>9525</xdr:rowOff>
    </xdr:to>
    <xdr:pic>
      <xdr:nvPicPr>
        <xdr:cNvPr id="8" name="Picture 7" descr="http://www.abs.gov.au/icons/ecblank.gif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2019300" y="160210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0</xdr:colOff>
      <xdr:row>95</xdr:row>
      <xdr:rowOff>0</xdr:rowOff>
    </xdr:from>
    <xdr:to>
      <xdr:col>5</xdr:col>
      <xdr:colOff>0</xdr:colOff>
      <xdr:row>95</xdr:row>
      <xdr:rowOff>9525</xdr:rowOff>
    </xdr:to>
    <xdr:pic>
      <xdr:nvPicPr>
        <xdr:cNvPr id="9" name="Picture 8" descr="http://www.abs.gov.au/icons/ecblank.gif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2019300" y="160210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0</xdr:colOff>
      <xdr:row>79</xdr:row>
      <xdr:rowOff>0</xdr:rowOff>
    </xdr:from>
    <xdr:to>
      <xdr:col>5</xdr:col>
      <xdr:colOff>0</xdr:colOff>
      <xdr:row>79</xdr:row>
      <xdr:rowOff>9525</xdr:rowOff>
    </xdr:to>
    <xdr:pic>
      <xdr:nvPicPr>
        <xdr:cNvPr id="10" name="Picture 9" descr="http://www.abs.gov.au/icons/ecblank.gif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2019300" y="134302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0</xdr:colOff>
      <xdr:row>79</xdr:row>
      <xdr:rowOff>0</xdr:rowOff>
    </xdr:from>
    <xdr:to>
      <xdr:col>5</xdr:col>
      <xdr:colOff>0</xdr:colOff>
      <xdr:row>79</xdr:row>
      <xdr:rowOff>9525</xdr:rowOff>
    </xdr:to>
    <xdr:pic>
      <xdr:nvPicPr>
        <xdr:cNvPr id="11" name="Picture 10" descr="http://www.abs.gov.au/icons/ecblank.gif">
          <a:extLst>
            <a:ext uri="{FF2B5EF4-FFF2-40B4-BE49-F238E27FC236}">
              <a16:creationId xmlns:a16="http://schemas.microsoft.com/office/drawing/2014/main" id="{00000000-0008-0000-09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2019300" y="134302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0</xdr:colOff>
      <xdr:row>95</xdr:row>
      <xdr:rowOff>0</xdr:rowOff>
    </xdr:from>
    <xdr:to>
      <xdr:col>5</xdr:col>
      <xdr:colOff>0</xdr:colOff>
      <xdr:row>95</xdr:row>
      <xdr:rowOff>9525</xdr:rowOff>
    </xdr:to>
    <xdr:pic>
      <xdr:nvPicPr>
        <xdr:cNvPr id="12" name="Picture 11" descr="http://www.abs.gov.au/icons/ecblank.gif">
          <a:extLst>
            <a:ext uri="{FF2B5EF4-FFF2-40B4-BE49-F238E27FC236}">
              <a16:creationId xmlns:a16="http://schemas.microsoft.com/office/drawing/2014/main" id="{00000000-0008-0000-09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2019300" y="160210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0</xdr:colOff>
      <xdr:row>95</xdr:row>
      <xdr:rowOff>0</xdr:rowOff>
    </xdr:from>
    <xdr:to>
      <xdr:col>5</xdr:col>
      <xdr:colOff>0</xdr:colOff>
      <xdr:row>95</xdr:row>
      <xdr:rowOff>9525</xdr:rowOff>
    </xdr:to>
    <xdr:pic>
      <xdr:nvPicPr>
        <xdr:cNvPr id="13" name="Picture 12" descr="http://www.abs.gov.au/icons/ecblank.gif">
          <a:extLst>
            <a:ext uri="{FF2B5EF4-FFF2-40B4-BE49-F238E27FC236}">
              <a16:creationId xmlns:a16="http://schemas.microsoft.com/office/drawing/2014/main" id="{00000000-0008-0000-09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2019300" y="160210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0</xdr:colOff>
      <xdr:row>79</xdr:row>
      <xdr:rowOff>0</xdr:rowOff>
    </xdr:from>
    <xdr:to>
      <xdr:col>5</xdr:col>
      <xdr:colOff>0</xdr:colOff>
      <xdr:row>79</xdr:row>
      <xdr:rowOff>9525</xdr:rowOff>
    </xdr:to>
    <xdr:pic>
      <xdr:nvPicPr>
        <xdr:cNvPr id="14" name="Picture 13" descr="http://www.abs.gov.au/icons/ecblank.gif">
          <a:extLst>
            <a:ext uri="{FF2B5EF4-FFF2-40B4-BE49-F238E27FC236}">
              <a16:creationId xmlns:a16="http://schemas.microsoft.com/office/drawing/2014/main" id="{00000000-0008-0000-09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2019300" y="134302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0</xdr:colOff>
      <xdr:row>79</xdr:row>
      <xdr:rowOff>0</xdr:rowOff>
    </xdr:from>
    <xdr:to>
      <xdr:col>5</xdr:col>
      <xdr:colOff>0</xdr:colOff>
      <xdr:row>79</xdr:row>
      <xdr:rowOff>9525</xdr:rowOff>
    </xdr:to>
    <xdr:pic>
      <xdr:nvPicPr>
        <xdr:cNvPr id="15" name="Picture 14" descr="http://www.abs.gov.au/icons/ecblank.gif">
          <a:extLst>
            <a:ext uri="{FF2B5EF4-FFF2-40B4-BE49-F238E27FC236}">
              <a16:creationId xmlns:a16="http://schemas.microsoft.com/office/drawing/2014/main" id="{00000000-0008-0000-09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2019300" y="134302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0</xdr:colOff>
      <xdr:row>79</xdr:row>
      <xdr:rowOff>0</xdr:rowOff>
    </xdr:from>
    <xdr:to>
      <xdr:col>5</xdr:col>
      <xdr:colOff>0</xdr:colOff>
      <xdr:row>79</xdr:row>
      <xdr:rowOff>9525</xdr:rowOff>
    </xdr:to>
    <xdr:pic>
      <xdr:nvPicPr>
        <xdr:cNvPr id="16" name="Picture 15" descr="http://www.abs.gov.au/icons/ecblank.gif">
          <a:extLst>
            <a:ext uri="{FF2B5EF4-FFF2-40B4-BE49-F238E27FC236}">
              <a16:creationId xmlns:a16="http://schemas.microsoft.com/office/drawing/2014/main" id="{00000000-0008-0000-09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2019300" y="134302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0</xdr:colOff>
      <xdr:row>79</xdr:row>
      <xdr:rowOff>0</xdr:rowOff>
    </xdr:from>
    <xdr:to>
      <xdr:col>5</xdr:col>
      <xdr:colOff>0</xdr:colOff>
      <xdr:row>79</xdr:row>
      <xdr:rowOff>9525</xdr:rowOff>
    </xdr:to>
    <xdr:pic>
      <xdr:nvPicPr>
        <xdr:cNvPr id="17" name="Picture 16" descr="http://www.abs.gov.au/icons/ecblank.gif">
          <a:extLst>
            <a:ext uri="{FF2B5EF4-FFF2-40B4-BE49-F238E27FC236}">
              <a16:creationId xmlns:a16="http://schemas.microsoft.com/office/drawing/2014/main" id="{00000000-0008-0000-09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2019300" y="134302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0</xdr:colOff>
      <xdr:row>95</xdr:row>
      <xdr:rowOff>0</xdr:rowOff>
    </xdr:from>
    <xdr:to>
      <xdr:col>5</xdr:col>
      <xdr:colOff>0</xdr:colOff>
      <xdr:row>95</xdr:row>
      <xdr:rowOff>9525</xdr:rowOff>
    </xdr:to>
    <xdr:pic>
      <xdr:nvPicPr>
        <xdr:cNvPr id="18" name="Picture 17" descr="http://www.abs.gov.au/icons/ecblank.gif">
          <a:extLst>
            <a:ext uri="{FF2B5EF4-FFF2-40B4-BE49-F238E27FC236}">
              <a16:creationId xmlns:a16="http://schemas.microsoft.com/office/drawing/2014/main" id="{00000000-0008-0000-09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2019300" y="160210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0</xdr:colOff>
      <xdr:row>95</xdr:row>
      <xdr:rowOff>0</xdr:rowOff>
    </xdr:from>
    <xdr:to>
      <xdr:col>5</xdr:col>
      <xdr:colOff>0</xdr:colOff>
      <xdr:row>95</xdr:row>
      <xdr:rowOff>9525</xdr:rowOff>
    </xdr:to>
    <xdr:pic>
      <xdr:nvPicPr>
        <xdr:cNvPr id="19" name="Picture 18" descr="http://www.abs.gov.au/icons/ecblank.gif">
          <a:extLst>
            <a:ext uri="{FF2B5EF4-FFF2-40B4-BE49-F238E27FC236}">
              <a16:creationId xmlns:a16="http://schemas.microsoft.com/office/drawing/2014/main" id="{00000000-0008-0000-09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2019300" y="160210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0</xdr:colOff>
      <xdr:row>79</xdr:row>
      <xdr:rowOff>0</xdr:rowOff>
    </xdr:from>
    <xdr:to>
      <xdr:col>5</xdr:col>
      <xdr:colOff>0</xdr:colOff>
      <xdr:row>79</xdr:row>
      <xdr:rowOff>9525</xdr:rowOff>
    </xdr:to>
    <xdr:pic>
      <xdr:nvPicPr>
        <xdr:cNvPr id="20" name="Picture 19" descr="http://www.abs.gov.au/icons/ecblank.gif">
          <a:extLst>
            <a:ext uri="{FF2B5EF4-FFF2-40B4-BE49-F238E27FC236}">
              <a16:creationId xmlns:a16="http://schemas.microsoft.com/office/drawing/2014/main" id="{00000000-0008-0000-09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2019300" y="134302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0</xdr:colOff>
      <xdr:row>79</xdr:row>
      <xdr:rowOff>0</xdr:rowOff>
    </xdr:from>
    <xdr:to>
      <xdr:col>5</xdr:col>
      <xdr:colOff>0</xdr:colOff>
      <xdr:row>79</xdr:row>
      <xdr:rowOff>9525</xdr:rowOff>
    </xdr:to>
    <xdr:pic>
      <xdr:nvPicPr>
        <xdr:cNvPr id="21" name="Picture 20" descr="http://www.abs.gov.au/icons/ecblank.gif">
          <a:extLst>
            <a:ext uri="{FF2B5EF4-FFF2-40B4-BE49-F238E27FC236}">
              <a16:creationId xmlns:a16="http://schemas.microsoft.com/office/drawing/2014/main" id="{00000000-0008-0000-09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2019300" y="134302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9525</xdr:rowOff>
    </xdr:to>
    <xdr:pic>
      <xdr:nvPicPr>
        <xdr:cNvPr id="42" name="Picture 42" descr="http://www.abs.gov.au/icons/ecblank.gif">
          <a:extLst>
            <a:ext uri="{FF2B5EF4-FFF2-40B4-BE49-F238E27FC236}">
              <a16:creationId xmlns:a16="http://schemas.microsoft.com/office/drawing/2014/main" id="{00000000-0008-0000-0900-00002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219575" y="33909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9525</xdr:rowOff>
    </xdr:to>
    <xdr:pic>
      <xdr:nvPicPr>
        <xdr:cNvPr id="43" name="Picture 43" descr="http://www.abs.gov.au/icons/ecblank.gif">
          <a:extLst>
            <a:ext uri="{FF2B5EF4-FFF2-40B4-BE49-F238E27FC236}">
              <a16:creationId xmlns:a16="http://schemas.microsoft.com/office/drawing/2014/main" id="{00000000-0008-0000-0900-00002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219575" y="33909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0</xdr:colOff>
      <xdr:row>43</xdr:row>
      <xdr:rowOff>0</xdr:rowOff>
    </xdr:from>
    <xdr:to>
      <xdr:col>5</xdr:col>
      <xdr:colOff>0</xdr:colOff>
      <xdr:row>43</xdr:row>
      <xdr:rowOff>0</xdr:rowOff>
    </xdr:to>
    <xdr:pic>
      <xdr:nvPicPr>
        <xdr:cNvPr id="44" name="Picture 44" descr="http://www.abs.gov.au/icons/ecblank.gif">
          <a:extLst>
            <a:ext uri="{FF2B5EF4-FFF2-40B4-BE49-F238E27FC236}">
              <a16:creationId xmlns:a16="http://schemas.microsoft.com/office/drawing/2014/main" id="{00000000-0008-0000-0900-00002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219575" y="76009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0</xdr:colOff>
      <xdr:row>43</xdr:row>
      <xdr:rowOff>0</xdr:rowOff>
    </xdr:from>
    <xdr:to>
      <xdr:col>5</xdr:col>
      <xdr:colOff>0</xdr:colOff>
      <xdr:row>43</xdr:row>
      <xdr:rowOff>0</xdr:rowOff>
    </xdr:to>
    <xdr:pic>
      <xdr:nvPicPr>
        <xdr:cNvPr id="45" name="Picture 45" descr="http://www.abs.gov.au/icons/ecblank.gif">
          <a:extLst>
            <a:ext uri="{FF2B5EF4-FFF2-40B4-BE49-F238E27FC236}">
              <a16:creationId xmlns:a16="http://schemas.microsoft.com/office/drawing/2014/main" id="{00000000-0008-0000-0900-00002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219575" y="76009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9525</xdr:rowOff>
    </xdr:to>
    <xdr:pic>
      <xdr:nvPicPr>
        <xdr:cNvPr id="46" name="Picture 46" descr="http://www.abs.gov.au/icons/ecblank.gif">
          <a:extLst>
            <a:ext uri="{FF2B5EF4-FFF2-40B4-BE49-F238E27FC236}">
              <a16:creationId xmlns:a16="http://schemas.microsoft.com/office/drawing/2014/main" id="{00000000-0008-0000-0900-00002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219575" y="33909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9525</xdr:rowOff>
    </xdr:to>
    <xdr:pic>
      <xdr:nvPicPr>
        <xdr:cNvPr id="47" name="Picture 47" descr="http://www.abs.gov.au/icons/ecblank.gif">
          <a:extLst>
            <a:ext uri="{FF2B5EF4-FFF2-40B4-BE49-F238E27FC236}">
              <a16:creationId xmlns:a16="http://schemas.microsoft.com/office/drawing/2014/main" id="{00000000-0008-0000-0900-00002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219575" y="33909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0</xdr:colOff>
      <xdr:row>43</xdr:row>
      <xdr:rowOff>0</xdr:rowOff>
    </xdr:from>
    <xdr:to>
      <xdr:col>5</xdr:col>
      <xdr:colOff>0</xdr:colOff>
      <xdr:row>43</xdr:row>
      <xdr:rowOff>0</xdr:rowOff>
    </xdr:to>
    <xdr:pic>
      <xdr:nvPicPr>
        <xdr:cNvPr id="48" name="Picture 48" descr="http://www.abs.gov.au/icons/ecblank.gif">
          <a:extLst>
            <a:ext uri="{FF2B5EF4-FFF2-40B4-BE49-F238E27FC236}">
              <a16:creationId xmlns:a16="http://schemas.microsoft.com/office/drawing/2014/main" id="{00000000-0008-0000-0900-00003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219575" y="76009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0</xdr:colOff>
      <xdr:row>43</xdr:row>
      <xdr:rowOff>0</xdr:rowOff>
    </xdr:from>
    <xdr:to>
      <xdr:col>5</xdr:col>
      <xdr:colOff>0</xdr:colOff>
      <xdr:row>43</xdr:row>
      <xdr:rowOff>0</xdr:rowOff>
    </xdr:to>
    <xdr:pic>
      <xdr:nvPicPr>
        <xdr:cNvPr id="49" name="Picture 49" descr="http://www.abs.gov.au/icons/ecblank.gif">
          <a:extLst>
            <a:ext uri="{FF2B5EF4-FFF2-40B4-BE49-F238E27FC236}">
              <a16:creationId xmlns:a16="http://schemas.microsoft.com/office/drawing/2014/main" id="{00000000-0008-0000-0900-00003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219575" y="76009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9525</xdr:rowOff>
    </xdr:to>
    <xdr:pic>
      <xdr:nvPicPr>
        <xdr:cNvPr id="50" name="Picture 50" descr="http://www.abs.gov.au/icons/ecblank.gif">
          <a:extLst>
            <a:ext uri="{FF2B5EF4-FFF2-40B4-BE49-F238E27FC236}">
              <a16:creationId xmlns:a16="http://schemas.microsoft.com/office/drawing/2014/main" id="{00000000-0008-0000-0900-00003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219575" y="33909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9525</xdr:rowOff>
    </xdr:to>
    <xdr:pic>
      <xdr:nvPicPr>
        <xdr:cNvPr id="51" name="Picture 51" descr="http://www.abs.gov.au/icons/ecblank.gif">
          <a:extLst>
            <a:ext uri="{FF2B5EF4-FFF2-40B4-BE49-F238E27FC236}">
              <a16:creationId xmlns:a16="http://schemas.microsoft.com/office/drawing/2014/main" id="{00000000-0008-0000-0900-00003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219575" y="33909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0</xdr:colOff>
      <xdr:row>43</xdr:row>
      <xdr:rowOff>0</xdr:rowOff>
    </xdr:from>
    <xdr:to>
      <xdr:col>5</xdr:col>
      <xdr:colOff>0</xdr:colOff>
      <xdr:row>43</xdr:row>
      <xdr:rowOff>0</xdr:rowOff>
    </xdr:to>
    <xdr:pic>
      <xdr:nvPicPr>
        <xdr:cNvPr id="52" name="Picture 52" descr="http://www.abs.gov.au/icons/ecblank.gif">
          <a:extLst>
            <a:ext uri="{FF2B5EF4-FFF2-40B4-BE49-F238E27FC236}">
              <a16:creationId xmlns:a16="http://schemas.microsoft.com/office/drawing/2014/main" id="{00000000-0008-0000-0900-00003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219575" y="76009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0</xdr:colOff>
      <xdr:row>43</xdr:row>
      <xdr:rowOff>0</xdr:rowOff>
    </xdr:from>
    <xdr:to>
      <xdr:col>5</xdr:col>
      <xdr:colOff>0</xdr:colOff>
      <xdr:row>43</xdr:row>
      <xdr:rowOff>0</xdr:rowOff>
    </xdr:to>
    <xdr:pic>
      <xdr:nvPicPr>
        <xdr:cNvPr id="53" name="Picture 53" descr="http://www.abs.gov.au/icons/ecblank.gif">
          <a:extLst>
            <a:ext uri="{FF2B5EF4-FFF2-40B4-BE49-F238E27FC236}">
              <a16:creationId xmlns:a16="http://schemas.microsoft.com/office/drawing/2014/main" id="{00000000-0008-0000-0900-00003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219575" y="76009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9525</xdr:rowOff>
    </xdr:to>
    <xdr:pic>
      <xdr:nvPicPr>
        <xdr:cNvPr id="54" name="Picture 54" descr="http://www.abs.gov.au/icons/ecblank.gif">
          <a:extLst>
            <a:ext uri="{FF2B5EF4-FFF2-40B4-BE49-F238E27FC236}">
              <a16:creationId xmlns:a16="http://schemas.microsoft.com/office/drawing/2014/main" id="{00000000-0008-0000-0900-00003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219575" y="33909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9525</xdr:rowOff>
    </xdr:to>
    <xdr:pic>
      <xdr:nvPicPr>
        <xdr:cNvPr id="55" name="Picture 55" descr="http://www.abs.gov.au/icons/ecblank.gif">
          <a:extLst>
            <a:ext uri="{FF2B5EF4-FFF2-40B4-BE49-F238E27FC236}">
              <a16:creationId xmlns:a16="http://schemas.microsoft.com/office/drawing/2014/main" id="{00000000-0008-0000-0900-00003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219575" y="33909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9525</xdr:rowOff>
    </xdr:to>
    <xdr:pic>
      <xdr:nvPicPr>
        <xdr:cNvPr id="56" name="Picture 56" descr="http://www.abs.gov.au/icons/ecblank.gif">
          <a:extLst>
            <a:ext uri="{FF2B5EF4-FFF2-40B4-BE49-F238E27FC236}">
              <a16:creationId xmlns:a16="http://schemas.microsoft.com/office/drawing/2014/main" id="{00000000-0008-0000-0900-00003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219575" y="33909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9525</xdr:rowOff>
    </xdr:to>
    <xdr:pic>
      <xdr:nvPicPr>
        <xdr:cNvPr id="57" name="Picture 57" descr="http://www.abs.gov.au/icons/ecblank.gif">
          <a:extLst>
            <a:ext uri="{FF2B5EF4-FFF2-40B4-BE49-F238E27FC236}">
              <a16:creationId xmlns:a16="http://schemas.microsoft.com/office/drawing/2014/main" id="{00000000-0008-0000-0900-00003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219575" y="33909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0</xdr:colOff>
      <xdr:row>43</xdr:row>
      <xdr:rowOff>0</xdr:rowOff>
    </xdr:from>
    <xdr:to>
      <xdr:col>5</xdr:col>
      <xdr:colOff>0</xdr:colOff>
      <xdr:row>43</xdr:row>
      <xdr:rowOff>0</xdr:rowOff>
    </xdr:to>
    <xdr:pic>
      <xdr:nvPicPr>
        <xdr:cNvPr id="58" name="Picture 58" descr="http://www.abs.gov.au/icons/ecblank.gif">
          <a:extLst>
            <a:ext uri="{FF2B5EF4-FFF2-40B4-BE49-F238E27FC236}">
              <a16:creationId xmlns:a16="http://schemas.microsoft.com/office/drawing/2014/main" id="{00000000-0008-0000-0900-00003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219575" y="76009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0</xdr:colOff>
      <xdr:row>43</xdr:row>
      <xdr:rowOff>0</xdr:rowOff>
    </xdr:from>
    <xdr:to>
      <xdr:col>5</xdr:col>
      <xdr:colOff>0</xdr:colOff>
      <xdr:row>43</xdr:row>
      <xdr:rowOff>0</xdr:rowOff>
    </xdr:to>
    <xdr:pic>
      <xdr:nvPicPr>
        <xdr:cNvPr id="59" name="Picture 59" descr="http://www.abs.gov.au/icons/ecblank.gif">
          <a:extLst>
            <a:ext uri="{FF2B5EF4-FFF2-40B4-BE49-F238E27FC236}">
              <a16:creationId xmlns:a16="http://schemas.microsoft.com/office/drawing/2014/main" id="{00000000-0008-0000-0900-00003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219575" y="76009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9525</xdr:rowOff>
    </xdr:to>
    <xdr:pic>
      <xdr:nvPicPr>
        <xdr:cNvPr id="60" name="Picture 60" descr="http://www.abs.gov.au/icons/ecblank.gif">
          <a:extLst>
            <a:ext uri="{FF2B5EF4-FFF2-40B4-BE49-F238E27FC236}">
              <a16:creationId xmlns:a16="http://schemas.microsoft.com/office/drawing/2014/main" id="{00000000-0008-0000-0900-00003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219575" y="33909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9525</xdr:rowOff>
    </xdr:to>
    <xdr:pic>
      <xdr:nvPicPr>
        <xdr:cNvPr id="61" name="Picture 61" descr="http://www.abs.gov.au/icons/ecblank.gif">
          <a:extLst>
            <a:ext uri="{FF2B5EF4-FFF2-40B4-BE49-F238E27FC236}">
              <a16:creationId xmlns:a16="http://schemas.microsoft.com/office/drawing/2014/main" id="{00000000-0008-0000-0900-00003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219575" y="33909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rrafp01\group\epa%20warr%20data%20unit%20-%20restricted\waste%20av%20-%20assessments\LG%20WARR%20Report\LG%20WARR%20Report%2017-18\2017-18%20Appendix%20LG%20WARR%20Data%20Report%20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 1-Services"/>
      <sheetName val="App 2-Totals"/>
      <sheetName val="App 3-Recycling Rate"/>
      <sheetName val="App 4-Recyclables"/>
      <sheetName val="App 5-Organics"/>
      <sheetName val="App 6-Residual Waste"/>
      <sheetName val="App 7-Household and Capita"/>
      <sheetName val="App 8-Bin Size and Frequency"/>
      <sheetName val="App 8a - Rec Materials Acepted"/>
      <sheetName val="App 9-AWT"/>
      <sheetName val="App 10-DWMC"/>
    </sheetNames>
    <sheetDataSet>
      <sheetData sheetId="0"/>
      <sheetData sheetId="1">
        <row r="19">
          <cell r="B19">
            <v>2108030.73</v>
          </cell>
        </row>
        <row r="25">
          <cell r="C25">
            <v>1698992.02527727</v>
          </cell>
          <cell r="D25">
            <v>1883551.1599999997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Ron White" id="{8ACDAF90-6632-4082-8102-BF20A3A2DC94}" userId="S::Ron.White@epa.nsw.gov.au::53e2dcfa-ceee-4f9b-85ed-04b6b0bf4c07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J3" dT="2019-07-29T03:54:06.79" personId="{8ACDAF90-6632-4082-8102-BF20A3A2DC94}" id="{51E27BE5-F17C-41CA-B3FB-953DB9078672}">
    <text>Includes all CDS returned in LGA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www.bom.gov.au/cgi-bin/climate/change/timeseries.cgi?graph=rain&amp;area=nsw&amp;season=0706&amp;ave_yr=5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3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A744"/>
  <sheetViews>
    <sheetView workbookViewId="0">
      <pane xSplit="4" ySplit="3" topLeftCell="E104" activePane="bottomRight" state="frozen"/>
      <selection activeCell="B36" sqref="B36"/>
      <selection pane="topRight" activeCell="B36" sqref="B36"/>
      <selection pane="bottomLeft" activeCell="B36" sqref="B36"/>
      <selection pane="bottomRight" activeCell="N118" sqref="N118"/>
    </sheetView>
  </sheetViews>
  <sheetFormatPr defaultRowHeight="12.75" x14ac:dyDescent="0.2"/>
  <cols>
    <col min="1" max="1" width="15.140625" bestFit="1" customWidth="1"/>
    <col min="2" max="2" width="26" style="338" bestFit="1" customWidth="1"/>
    <col min="3" max="3" width="14.7109375" style="433" bestFit="1" customWidth="1"/>
    <col min="4" max="4" width="3.85546875" style="433" bestFit="1" customWidth="1"/>
    <col min="5" max="5" width="1.7109375" style="434" customWidth="1"/>
    <col min="6" max="6" width="1.7109375" style="340" customWidth="1"/>
    <col min="7" max="7" width="9.28515625" style="369" bestFit="1" customWidth="1"/>
    <col min="8" max="8" width="10.42578125" style="369" bestFit="1" customWidth="1"/>
    <col min="9" max="9" width="7.5703125" style="369" bestFit="1" customWidth="1"/>
    <col min="10" max="10" width="7.85546875" style="369" bestFit="1" customWidth="1"/>
    <col min="11" max="11" width="9" style="369" bestFit="1" customWidth="1"/>
    <col min="12" max="12" width="7.85546875" style="369" bestFit="1" customWidth="1"/>
    <col min="13" max="14" width="9" bestFit="1" customWidth="1"/>
    <col min="15" max="15" width="8.5703125" bestFit="1" customWidth="1"/>
    <col min="16" max="17" width="9" bestFit="1" customWidth="1"/>
    <col min="18" max="18" width="38.5703125" bestFit="1" customWidth="1"/>
    <col min="19" max="19" width="44.85546875" bestFit="1" customWidth="1"/>
    <col min="20" max="20" width="36.7109375" bestFit="1" customWidth="1"/>
    <col min="21" max="21" width="35" bestFit="1" customWidth="1"/>
    <col min="22" max="22" width="33.42578125" bestFit="1" customWidth="1"/>
    <col min="23" max="23" width="44.85546875" bestFit="1" customWidth="1"/>
    <col min="24" max="25" width="7.42578125" bestFit="1" customWidth="1"/>
    <col min="26" max="29" width="5.85546875" bestFit="1" customWidth="1"/>
    <col min="30" max="33" width="6.7109375" bestFit="1" customWidth="1"/>
    <col min="34" max="38" width="5.85546875" bestFit="1" customWidth="1"/>
    <col min="39" max="39" width="6.7109375" bestFit="1" customWidth="1"/>
    <col min="40" max="40" width="6.7109375" style="464" bestFit="1" customWidth="1"/>
    <col min="41" max="42" width="6.7109375" bestFit="1" customWidth="1"/>
    <col min="43" max="47" width="5.85546875" bestFit="1" customWidth="1"/>
    <col min="48" max="51" width="6.7109375" bestFit="1" customWidth="1"/>
    <col min="52" max="52" width="2.7109375" bestFit="1" customWidth="1"/>
  </cols>
  <sheetData>
    <row r="1" spans="1:52" ht="15.75" x14ac:dyDescent="0.25">
      <c r="A1" s="431" t="s">
        <v>292</v>
      </c>
      <c r="B1" s="432"/>
      <c r="F1" s="435"/>
      <c r="G1" s="436"/>
      <c r="H1" s="436"/>
      <c r="I1" s="436"/>
      <c r="J1" s="436"/>
      <c r="K1" s="436"/>
      <c r="L1" s="436"/>
      <c r="M1" s="436"/>
      <c r="N1" s="436"/>
      <c r="O1" s="436"/>
      <c r="P1" s="436"/>
      <c r="Q1" s="436"/>
      <c r="R1" s="436"/>
      <c r="S1" s="436"/>
      <c r="T1" s="436"/>
      <c r="U1" s="436"/>
      <c r="V1" s="436"/>
      <c r="W1" s="436"/>
      <c r="X1" s="436"/>
      <c r="Y1" s="436"/>
      <c r="Z1" s="436"/>
      <c r="AA1" s="436"/>
      <c r="AB1" s="436"/>
      <c r="AC1" s="436"/>
      <c r="AD1" s="436"/>
      <c r="AE1" s="436"/>
      <c r="AF1" s="436"/>
      <c r="AG1" s="436"/>
      <c r="AH1" s="436"/>
      <c r="AI1" s="436"/>
      <c r="AJ1" s="436"/>
      <c r="AK1" s="436"/>
      <c r="AL1" s="436"/>
      <c r="AM1" s="436"/>
      <c r="AN1" s="436"/>
      <c r="AO1" s="436"/>
      <c r="AP1" s="436"/>
    </row>
    <row r="2" spans="1:52" s="254" customFormat="1" x14ac:dyDescent="0.2">
      <c r="A2" s="437"/>
      <c r="B2" s="438"/>
      <c r="C2" s="438"/>
      <c r="D2" s="438"/>
      <c r="E2" s="439"/>
      <c r="F2" s="340"/>
      <c r="G2" s="440"/>
      <c r="H2" s="441"/>
      <c r="I2" s="441"/>
      <c r="J2" s="441"/>
      <c r="K2" s="441"/>
      <c r="L2" s="537"/>
      <c r="M2" s="441"/>
      <c r="N2" s="441"/>
      <c r="O2" s="441"/>
      <c r="P2" s="441"/>
      <c r="Q2" s="441"/>
      <c r="R2" s="441"/>
      <c r="S2" s="441"/>
      <c r="T2" s="441"/>
      <c r="U2" s="441"/>
      <c r="V2" s="441"/>
      <c r="W2" s="441"/>
      <c r="X2" s="441"/>
      <c r="Y2" s="441"/>
      <c r="Z2" s="441"/>
      <c r="AA2" s="441"/>
      <c r="AB2" s="441"/>
      <c r="AC2" s="441"/>
      <c r="AD2" s="441"/>
      <c r="AE2" s="441"/>
      <c r="AF2" s="441"/>
      <c r="AG2" s="441"/>
      <c r="AH2" s="441"/>
      <c r="AI2" s="441"/>
      <c r="AJ2" s="441"/>
      <c r="AK2" s="441"/>
      <c r="AL2" s="441"/>
      <c r="AM2" s="441"/>
      <c r="AN2" s="441"/>
      <c r="AO2" s="441"/>
      <c r="AP2" s="441"/>
      <c r="AQ2" s="441"/>
      <c r="AR2" s="441"/>
      <c r="AS2" s="441"/>
      <c r="AT2" s="441"/>
      <c r="AU2" s="441"/>
      <c r="AV2" s="441"/>
      <c r="AW2" s="441"/>
      <c r="AX2" s="441"/>
      <c r="AY2" s="441"/>
      <c r="AZ2" s="441"/>
    </row>
    <row r="3" spans="1:52" s="112" customFormat="1" ht="74.25" x14ac:dyDescent="0.2">
      <c r="A3" s="442" t="s">
        <v>283</v>
      </c>
      <c r="B3" s="443" t="s">
        <v>11</v>
      </c>
      <c r="C3" s="443" t="s">
        <v>10</v>
      </c>
      <c r="D3" s="122" t="s">
        <v>106</v>
      </c>
      <c r="E3" s="439"/>
      <c r="F3" s="340"/>
      <c r="G3" s="444" t="s">
        <v>745</v>
      </c>
      <c r="H3" s="445" t="s">
        <v>746</v>
      </c>
      <c r="I3" s="445" t="s">
        <v>109</v>
      </c>
      <c r="J3" s="445" t="s">
        <v>737</v>
      </c>
      <c r="K3" s="444" t="s">
        <v>663</v>
      </c>
      <c r="L3" s="444" t="s">
        <v>7</v>
      </c>
      <c r="M3" s="444" t="s">
        <v>664</v>
      </c>
      <c r="N3" s="444" t="s">
        <v>665</v>
      </c>
      <c r="O3" s="444" t="s">
        <v>666</v>
      </c>
      <c r="P3" s="444" t="s">
        <v>6</v>
      </c>
      <c r="Q3" s="444" t="s">
        <v>763</v>
      </c>
      <c r="R3" s="444" t="s">
        <v>5</v>
      </c>
      <c r="S3" s="444" t="s">
        <v>5</v>
      </c>
      <c r="T3" s="444" t="s">
        <v>5</v>
      </c>
      <c r="U3" s="444" t="s">
        <v>5</v>
      </c>
      <c r="V3" s="444" t="s">
        <v>5</v>
      </c>
      <c r="W3" s="444" t="s">
        <v>5</v>
      </c>
      <c r="X3" s="444"/>
      <c r="Y3" s="444"/>
      <c r="Z3" s="444"/>
      <c r="AA3" s="444"/>
      <c r="AB3" s="444"/>
      <c r="AC3" s="444"/>
      <c r="AD3" s="444"/>
      <c r="AE3" s="444"/>
      <c r="AF3" s="444"/>
      <c r="AG3" s="444"/>
      <c r="AH3" s="444"/>
      <c r="AI3" s="444"/>
      <c r="AJ3" s="444"/>
      <c r="AK3" s="444"/>
      <c r="AL3" s="444"/>
      <c r="AM3" s="444"/>
      <c r="AN3" s="444"/>
      <c r="AO3" s="444"/>
      <c r="AP3" s="444"/>
      <c r="AQ3" s="444"/>
      <c r="AR3" s="444"/>
      <c r="AS3" s="444"/>
      <c r="AT3" s="444"/>
      <c r="AU3" s="444"/>
      <c r="AV3" s="444"/>
      <c r="AW3" s="444"/>
      <c r="AX3" s="444"/>
      <c r="AY3" s="444"/>
      <c r="AZ3" s="444"/>
    </row>
    <row r="4" spans="1:52" ht="13.5" thickBot="1" x14ac:dyDescent="0.25">
      <c r="A4" s="446"/>
      <c r="B4" s="446"/>
      <c r="C4" s="446"/>
      <c r="D4" s="438"/>
      <c r="E4" s="439"/>
      <c r="G4" s="447"/>
      <c r="H4" s="448"/>
      <c r="I4" s="448"/>
      <c r="J4" s="448"/>
      <c r="K4" s="448"/>
      <c r="L4" s="543"/>
      <c r="M4" s="543" t="s">
        <v>358</v>
      </c>
      <c r="N4" s="543" t="s">
        <v>358</v>
      </c>
      <c r="O4" s="543" t="s">
        <v>358</v>
      </c>
      <c r="P4" s="543"/>
      <c r="Q4" s="448"/>
      <c r="R4" s="448">
        <v>1</v>
      </c>
      <c r="S4" s="448">
        <v>2</v>
      </c>
      <c r="T4" s="448">
        <v>3</v>
      </c>
      <c r="U4" s="448">
        <v>4</v>
      </c>
      <c r="V4" s="448">
        <v>5</v>
      </c>
      <c r="W4" s="448">
        <v>6</v>
      </c>
      <c r="X4" s="448"/>
      <c r="Y4" s="448"/>
      <c r="Z4" s="448"/>
      <c r="AA4" s="448"/>
      <c r="AB4" s="448"/>
      <c r="AC4" s="448"/>
      <c r="AD4" s="448"/>
      <c r="AE4" s="448"/>
      <c r="AF4" s="448"/>
      <c r="AG4" s="448"/>
      <c r="AH4" s="448"/>
      <c r="AI4" s="448"/>
      <c r="AJ4" s="448"/>
      <c r="AK4" s="448"/>
      <c r="AL4" s="448"/>
      <c r="AM4" s="448"/>
      <c r="AN4" s="448"/>
      <c r="AO4" s="448"/>
      <c r="AP4" s="448"/>
      <c r="AQ4" s="448"/>
      <c r="AR4" s="448"/>
      <c r="AS4" s="448"/>
      <c r="AT4" s="448"/>
      <c r="AU4" s="448"/>
      <c r="AV4" s="448"/>
      <c r="AW4" s="448"/>
      <c r="AX4" s="448"/>
      <c r="AY4" s="448"/>
      <c r="AZ4" s="448"/>
    </row>
    <row r="5" spans="1:52" s="4" customFormat="1" ht="13.5" thickTop="1" x14ac:dyDescent="0.2">
      <c r="A5" s="348">
        <v>10050</v>
      </c>
      <c r="B5" s="348" t="s">
        <v>123</v>
      </c>
      <c r="C5" s="348" t="s">
        <v>711</v>
      </c>
      <c r="D5" s="375" t="s">
        <v>1</v>
      </c>
      <c r="E5" s="439"/>
      <c r="F5" s="340"/>
      <c r="G5" s="430">
        <v>53767</v>
      </c>
      <c r="H5" s="430">
        <v>23663</v>
      </c>
      <c r="I5" s="526">
        <v>250</v>
      </c>
      <c r="J5" s="510" t="s">
        <v>764</v>
      </c>
      <c r="K5" s="510">
        <v>22416</v>
      </c>
      <c r="L5" s="544"/>
      <c r="M5" s="430">
        <v>22416</v>
      </c>
      <c r="N5" s="430">
        <v>0</v>
      </c>
      <c r="O5" s="430">
        <v>22416</v>
      </c>
      <c r="P5" s="510">
        <v>0</v>
      </c>
      <c r="Q5" s="510">
        <v>23663</v>
      </c>
      <c r="R5" s="112" t="s">
        <v>359</v>
      </c>
      <c r="S5" s="112"/>
      <c r="T5" s="112"/>
      <c r="U5" s="112"/>
      <c r="V5" s="112"/>
      <c r="W5" s="112"/>
      <c r="X5" s="430"/>
      <c r="Y5" s="430"/>
      <c r="Z5" s="430"/>
      <c r="AA5" s="430"/>
      <c r="AB5" s="430"/>
      <c r="AC5" s="430"/>
      <c r="AD5" s="430"/>
      <c r="AE5" s="430"/>
      <c r="AF5" s="430"/>
      <c r="AG5" s="430"/>
      <c r="AH5" s="430"/>
      <c r="AI5" s="430"/>
      <c r="AJ5" s="430"/>
      <c r="AK5" s="430"/>
      <c r="AL5" s="430"/>
      <c r="AM5" s="430"/>
      <c r="AN5" s="449"/>
      <c r="AO5" s="430"/>
      <c r="AP5" s="430"/>
      <c r="AQ5" s="430"/>
      <c r="AR5" s="430"/>
      <c r="AS5" s="430"/>
      <c r="AT5" s="430"/>
      <c r="AU5" s="430"/>
      <c r="AV5" s="430"/>
      <c r="AW5" s="430"/>
      <c r="AX5" s="430"/>
      <c r="AY5" s="430"/>
      <c r="AZ5" s="430"/>
    </row>
    <row r="6" spans="1:52" s="4" customFormat="1" x14ac:dyDescent="0.2">
      <c r="A6" s="347">
        <v>10130</v>
      </c>
      <c r="B6" s="347" t="s">
        <v>125</v>
      </c>
      <c r="C6" s="347" t="s">
        <v>124</v>
      </c>
      <c r="D6" s="375" t="s">
        <v>1</v>
      </c>
      <c r="E6" s="439"/>
      <c r="F6" s="340"/>
      <c r="G6" s="430">
        <v>30707</v>
      </c>
      <c r="H6" s="430">
        <v>12818</v>
      </c>
      <c r="I6" s="526">
        <v>390</v>
      </c>
      <c r="J6" s="510" t="s">
        <v>764</v>
      </c>
      <c r="K6" s="510">
        <v>11023</v>
      </c>
      <c r="L6" s="544"/>
      <c r="M6" s="430">
        <v>11201</v>
      </c>
      <c r="N6" s="430">
        <v>0</v>
      </c>
      <c r="O6" s="430">
        <v>10058</v>
      </c>
      <c r="P6" s="510">
        <v>0</v>
      </c>
      <c r="Q6" s="510">
        <v>12818</v>
      </c>
      <c r="R6" s="112" t="s">
        <v>360</v>
      </c>
      <c r="S6" s="112" t="s">
        <v>462</v>
      </c>
      <c r="T6" s="112" t="s">
        <v>524</v>
      </c>
      <c r="U6" s="112" t="s">
        <v>575</v>
      </c>
      <c r="V6" s="112" t="s">
        <v>614</v>
      </c>
      <c r="W6" s="112"/>
      <c r="X6" s="430"/>
      <c r="Y6" s="430"/>
      <c r="Z6" s="430"/>
      <c r="AA6" s="430"/>
      <c r="AB6" s="430"/>
      <c r="AC6" s="430"/>
      <c r="AD6" s="430"/>
      <c r="AE6" s="430"/>
      <c r="AF6" s="430"/>
      <c r="AG6" s="430"/>
      <c r="AH6" s="430"/>
      <c r="AI6" s="430"/>
      <c r="AJ6" s="430"/>
      <c r="AK6" s="430"/>
      <c r="AL6" s="430"/>
      <c r="AM6" s="430"/>
      <c r="AN6" s="449"/>
      <c r="AO6" s="430"/>
      <c r="AP6" s="430"/>
      <c r="AQ6" s="430"/>
      <c r="AR6" s="430"/>
      <c r="AS6" s="430"/>
      <c r="AT6" s="430"/>
      <c r="AU6" s="430"/>
      <c r="AV6" s="430"/>
      <c r="AW6" s="430"/>
      <c r="AX6" s="430"/>
      <c r="AY6" s="430"/>
      <c r="AZ6" s="430"/>
    </row>
    <row r="7" spans="1:52" s="4" customFormat="1" x14ac:dyDescent="0.2">
      <c r="A7" s="347">
        <v>10250</v>
      </c>
      <c r="B7" s="347" t="s">
        <v>131</v>
      </c>
      <c r="C7" s="347" t="s">
        <v>130</v>
      </c>
      <c r="D7" s="375" t="s">
        <v>4</v>
      </c>
      <c r="E7" s="439"/>
      <c r="F7" s="340"/>
      <c r="G7" s="430">
        <v>44208</v>
      </c>
      <c r="H7" s="430">
        <v>19441</v>
      </c>
      <c r="I7" s="526">
        <v>393</v>
      </c>
      <c r="J7" s="510" t="s">
        <v>764</v>
      </c>
      <c r="K7" s="510">
        <v>18320</v>
      </c>
      <c r="L7" s="544"/>
      <c r="M7" s="430">
        <v>18262</v>
      </c>
      <c r="N7" s="430">
        <v>0</v>
      </c>
      <c r="O7" s="430">
        <v>15502</v>
      </c>
      <c r="P7" s="510">
        <v>0</v>
      </c>
      <c r="Q7" s="510"/>
      <c r="R7" s="112" t="s">
        <v>361</v>
      </c>
      <c r="S7" s="112"/>
      <c r="T7" s="112"/>
      <c r="U7" s="112"/>
      <c r="V7" s="112"/>
      <c r="W7" s="112"/>
      <c r="X7" s="430"/>
      <c r="Y7" s="430"/>
      <c r="Z7" s="430"/>
      <c r="AA7" s="430"/>
      <c r="AB7" s="430"/>
      <c r="AC7" s="430"/>
      <c r="AD7" s="430"/>
      <c r="AE7" s="430"/>
      <c r="AF7" s="430"/>
      <c r="AG7" s="430"/>
      <c r="AH7" s="430"/>
      <c r="AI7" s="430"/>
      <c r="AJ7" s="430"/>
      <c r="AK7" s="430"/>
      <c r="AL7" s="430"/>
      <c r="AM7" s="430"/>
      <c r="AN7" s="449"/>
      <c r="AO7" s="430"/>
      <c r="AP7" s="430"/>
      <c r="AQ7" s="430"/>
      <c r="AR7" s="430"/>
      <c r="AS7" s="430"/>
      <c r="AT7" s="430"/>
      <c r="AU7" s="430"/>
      <c r="AV7" s="430"/>
      <c r="AW7" s="430"/>
      <c r="AX7" s="430"/>
      <c r="AY7" s="430"/>
      <c r="AZ7" s="430"/>
    </row>
    <row r="8" spans="1:52" s="4" customFormat="1" x14ac:dyDescent="0.2">
      <c r="A8" s="347">
        <v>10300</v>
      </c>
      <c r="B8" s="347" t="s">
        <v>132</v>
      </c>
      <c r="C8" s="347" t="s">
        <v>711</v>
      </c>
      <c r="D8" s="375" t="s">
        <v>1</v>
      </c>
      <c r="E8" s="439"/>
      <c r="F8" s="340"/>
      <c r="G8" s="430">
        <v>2340</v>
      </c>
      <c r="H8" s="430">
        <v>1675</v>
      </c>
      <c r="I8" s="526">
        <v>330</v>
      </c>
      <c r="J8" s="510" t="s">
        <v>764</v>
      </c>
      <c r="K8" s="510">
        <v>729</v>
      </c>
      <c r="L8" s="544"/>
      <c r="M8" s="430">
        <v>0</v>
      </c>
      <c r="N8" s="430">
        <v>0</v>
      </c>
      <c r="O8" s="430">
        <v>0</v>
      </c>
      <c r="P8" s="510">
        <v>729</v>
      </c>
      <c r="Q8" s="510">
        <v>1675</v>
      </c>
      <c r="R8" s="112" t="s">
        <v>362</v>
      </c>
      <c r="S8" s="112" t="s">
        <v>463</v>
      </c>
      <c r="T8" s="112"/>
      <c r="U8" s="112"/>
      <c r="V8" s="112"/>
      <c r="W8" s="112"/>
      <c r="X8" s="430"/>
      <c r="Y8" s="430"/>
      <c r="Z8" s="430"/>
      <c r="AA8" s="430"/>
      <c r="AB8" s="430"/>
      <c r="AC8" s="430"/>
      <c r="AD8" s="430"/>
      <c r="AE8" s="430"/>
      <c r="AF8" s="430"/>
      <c r="AG8" s="430"/>
      <c r="AH8" s="430"/>
      <c r="AI8" s="430"/>
      <c r="AJ8" s="430"/>
      <c r="AK8" s="430"/>
      <c r="AL8" s="430"/>
      <c r="AM8" s="430"/>
      <c r="AN8" s="449"/>
      <c r="AO8" s="430"/>
      <c r="AP8" s="430"/>
      <c r="AQ8" s="430"/>
      <c r="AR8" s="430"/>
      <c r="AS8" s="430"/>
      <c r="AT8" s="430"/>
      <c r="AU8" s="430"/>
      <c r="AV8" s="430"/>
      <c r="AW8" s="430"/>
      <c r="AX8" s="430"/>
      <c r="AY8" s="430"/>
      <c r="AZ8" s="430"/>
    </row>
    <row r="9" spans="1:52" s="4" customFormat="1" x14ac:dyDescent="0.2">
      <c r="A9" s="347">
        <v>10470</v>
      </c>
      <c r="B9" s="347" t="s">
        <v>134</v>
      </c>
      <c r="C9" s="347" t="s">
        <v>289</v>
      </c>
      <c r="D9" s="375" t="s">
        <v>1</v>
      </c>
      <c r="E9" s="439"/>
      <c r="F9" s="340"/>
      <c r="G9" s="430">
        <v>43206</v>
      </c>
      <c r="H9" s="430">
        <v>19783</v>
      </c>
      <c r="I9" s="526">
        <v>394</v>
      </c>
      <c r="J9" s="510" t="s">
        <v>764</v>
      </c>
      <c r="K9" s="510">
        <v>15150</v>
      </c>
      <c r="L9" s="544"/>
      <c r="M9" s="430">
        <v>15113</v>
      </c>
      <c r="N9" s="430">
        <v>0</v>
      </c>
      <c r="O9" s="430">
        <v>13593</v>
      </c>
      <c r="P9" s="510">
        <v>0</v>
      </c>
      <c r="Q9" s="510">
        <v>19783</v>
      </c>
      <c r="R9" s="112" t="s">
        <v>363</v>
      </c>
      <c r="S9" s="112" t="s">
        <v>464</v>
      </c>
      <c r="T9" s="112" t="s">
        <v>525</v>
      </c>
      <c r="U9" s="112" t="s">
        <v>576</v>
      </c>
      <c r="V9" s="112" t="s">
        <v>615</v>
      </c>
      <c r="W9" s="112" t="s">
        <v>642</v>
      </c>
      <c r="X9" s="430"/>
      <c r="Y9" s="430"/>
      <c r="Z9" s="430"/>
      <c r="AA9" s="430"/>
      <c r="AB9" s="430"/>
      <c r="AC9" s="430"/>
      <c r="AD9" s="430"/>
      <c r="AE9" s="430"/>
      <c r="AF9" s="430"/>
      <c r="AG9" s="430"/>
      <c r="AH9" s="430"/>
      <c r="AI9" s="430"/>
      <c r="AJ9" s="430"/>
      <c r="AK9" s="430"/>
      <c r="AL9" s="430"/>
      <c r="AM9" s="430"/>
      <c r="AN9" s="449"/>
      <c r="AO9" s="430"/>
      <c r="AP9" s="430"/>
      <c r="AQ9" s="430"/>
      <c r="AR9" s="430"/>
      <c r="AS9" s="430"/>
      <c r="AT9" s="430"/>
      <c r="AU9" s="430"/>
      <c r="AV9" s="430"/>
      <c r="AW9" s="430"/>
      <c r="AX9" s="430"/>
      <c r="AY9" s="430"/>
      <c r="AZ9" s="430"/>
    </row>
    <row r="10" spans="1:52" s="4" customFormat="1" x14ac:dyDescent="0.2">
      <c r="A10" s="347">
        <v>10500</v>
      </c>
      <c r="B10" s="347" t="s">
        <v>148</v>
      </c>
      <c r="C10" s="347" t="s">
        <v>126</v>
      </c>
      <c r="D10" s="375" t="s">
        <v>3</v>
      </c>
      <c r="E10" s="439"/>
      <c r="F10" s="340"/>
      <c r="G10" s="430">
        <v>174378</v>
      </c>
      <c r="H10" s="430">
        <v>62850</v>
      </c>
      <c r="I10" s="526">
        <v>482</v>
      </c>
      <c r="J10" s="510" t="s">
        <v>764</v>
      </c>
      <c r="K10" s="510">
        <v>62743</v>
      </c>
      <c r="L10" s="544"/>
      <c r="M10" s="430">
        <v>62743</v>
      </c>
      <c r="N10" s="430">
        <v>9000</v>
      </c>
      <c r="O10" s="430">
        <v>0</v>
      </c>
      <c r="P10" s="510">
        <v>62743</v>
      </c>
      <c r="Q10" s="510">
        <v>62850</v>
      </c>
      <c r="R10" s="112"/>
      <c r="S10" s="112"/>
      <c r="T10" s="112"/>
      <c r="U10" s="112"/>
      <c r="V10" s="112"/>
      <c r="W10" s="112"/>
      <c r="X10" s="430"/>
      <c r="Y10" s="430"/>
      <c r="Z10" s="430"/>
      <c r="AA10" s="430"/>
      <c r="AB10" s="430"/>
      <c r="AC10" s="430"/>
      <c r="AD10" s="430"/>
      <c r="AE10" s="430"/>
      <c r="AF10" s="430"/>
      <c r="AG10" s="430"/>
      <c r="AH10" s="430"/>
      <c r="AI10" s="430"/>
      <c r="AJ10" s="430"/>
      <c r="AK10" s="430"/>
      <c r="AL10" s="430"/>
      <c r="AM10" s="430"/>
      <c r="AN10" s="449"/>
      <c r="AO10" s="430"/>
      <c r="AP10" s="430"/>
      <c r="AQ10" s="430"/>
      <c r="AR10" s="430"/>
      <c r="AS10" s="430"/>
      <c r="AT10" s="430"/>
      <c r="AU10" s="430"/>
      <c r="AV10" s="430"/>
      <c r="AW10" s="430"/>
      <c r="AX10" s="430"/>
      <c r="AY10" s="430"/>
      <c r="AZ10" s="430"/>
    </row>
    <row r="11" spans="1:52" s="4" customFormat="1" x14ac:dyDescent="0.2">
      <c r="A11" s="347">
        <v>10550</v>
      </c>
      <c r="B11" s="347" t="s">
        <v>137</v>
      </c>
      <c r="C11" s="347" t="s">
        <v>713</v>
      </c>
      <c r="D11" s="375" t="s">
        <v>1</v>
      </c>
      <c r="E11" s="439"/>
      <c r="F11" s="340"/>
      <c r="G11" s="430">
        <v>34348</v>
      </c>
      <c r="H11" s="430">
        <v>20165</v>
      </c>
      <c r="I11" s="526">
        <v>485</v>
      </c>
      <c r="J11" s="510" t="s">
        <v>764</v>
      </c>
      <c r="K11" s="510">
        <v>16318</v>
      </c>
      <c r="L11" s="544"/>
      <c r="M11" s="430">
        <v>16318</v>
      </c>
      <c r="N11" s="430">
        <v>0</v>
      </c>
      <c r="O11" s="430">
        <v>12005</v>
      </c>
      <c r="P11" s="510">
        <v>0</v>
      </c>
      <c r="Q11" s="510">
        <v>20165</v>
      </c>
      <c r="R11" s="112" t="s">
        <v>364</v>
      </c>
      <c r="S11" s="112" t="s">
        <v>465</v>
      </c>
      <c r="T11" s="112" t="s">
        <v>526</v>
      </c>
      <c r="U11" s="112" t="s">
        <v>577</v>
      </c>
      <c r="V11" s="112" t="s">
        <v>616</v>
      </c>
      <c r="W11" s="112"/>
      <c r="X11" s="430"/>
      <c r="Y11" s="430"/>
      <c r="Z11" s="430"/>
      <c r="AA11" s="430"/>
      <c r="AB11" s="430"/>
      <c r="AC11" s="430"/>
      <c r="AD11" s="430"/>
      <c r="AE11" s="430"/>
      <c r="AF11" s="430"/>
      <c r="AG11" s="430"/>
      <c r="AH11" s="430"/>
      <c r="AI11" s="430"/>
      <c r="AJ11" s="430"/>
      <c r="AK11" s="430"/>
      <c r="AL11" s="430"/>
      <c r="AM11" s="430"/>
      <c r="AN11" s="449"/>
      <c r="AO11" s="430"/>
      <c r="AP11" s="430"/>
      <c r="AQ11" s="430"/>
      <c r="AR11" s="430"/>
      <c r="AS11" s="430"/>
      <c r="AT11" s="430"/>
      <c r="AU11" s="430"/>
      <c r="AV11" s="430"/>
      <c r="AW11" s="430"/>
      <c r="AX11" s="430"/>
      <c r="AY11" s="430"/>
      <c r="AZ11" s="430"/>
    </row>
    <row r="12" spans="1:52" s="4" customFormat="1" x14ac:dyDescent="0.2">
      <c r="A12" s="347">
        <v>10600</v>
      </c>
      <c r="B12" s="347" t="s">
        <v>138</v>
      </c>
      <c r="C12" s="347" t="s">
        <v>290</v>
      </c>
      <c r="D12" s="375" t="s">
        <v>4</v>
      </c>
      <c r="E12" s="439"/>
      <c r="F12" s="340"/>
      <c r="G12" s="430">
        <v>12963</v>
      </c>
      <c r="H12" s="430">
        <v>7944</v>
      </c>
      <c r="I12" s="526">
        <v>679</v>
      </c>
      <c r="J12" s="510" t="s">
        <v>764</v>
      </c>
      <c r="K12" s="510">
        <v>4260</v>
      </c>
      <c r="L12" s="544"/>
      <c r="M12" s="430">
        <v>4260</v>
      </c>
      <c r="N12" s="430">
        <v>0</v>
      </c>
      <c r="O12" s="430">
        <v>4260</v>
      </c>
      <c r="P12" s="510">
        <v>6990</v>
      </c>
      <c r="Q12" s="510"/>
      <c r="R12" s="112" t="s">
        <v>365</v>
      </c>
      <c r="S12" s="112" t="s">
        <v>466</v>
      </c>
      <c r="T12" s="112" t="s">
        <v>527</v>
      </c>
      <c r="U12" s="112"/>
      <c r="V12" s="112"/>
      <c r="W12" s="112"/>
      <c r="X12" s="430"/>
      <c r="Y12" s="430"/>
      <c r="Z12" s="430"/>
      <c r="AA12" s="430"/>
      <c r="AB12" s="430"/>
      <c r="AC12" s="430"/>
      <c r="AD12" s="430"/>
      <c r="AE12" s="430"/>
      <c r="AF12" s="430"/>
      <c r="AG12" s="430"/>
      <c r="AH12" s="430"/>
      <c r="AI12" s="430"/>
      <c r="AJ12" s="430"/>
      <c r="AK12" s="430"/>
      <c r="AL12" s="430"/>
      <c r="AM12" s="430"/>
      <c r="AN12" s="449"/>
      <c r="AO12" s="430"/>
      <c r="AP12" s="430"/>
      <c r="AQ12" s="430"/>
      <c r="AR12" s="430"/>
      <c r="AS12" s="430"/>
      <c r="AT12" s="430"/>
      <c r="AU12" s="430"/>
      <c r="AV12" s="430"/>
      <c r="AW12" s="430"/>
      <c r="AX12" s="430"/>
      <c r="AY12" s="430"/>
      <c r="AZ12" s="430"/>
    </row>
    <row r="13" spans="1:52" s="4" customFormat="1" x14ac:dyDescent="0.2">
      <c r="A13" s="347">
        <v>10650</v>
      </c>
      <c r="B13" s="347" t="s">
        <v>139</v>
      </c>
      <c r="C13" s="347" t="s">
        <v>711</v>
      </c>
      <c r="D13" s="375" t="s">
        <v>1</v>
      </c>
      <c r="E13" s="439"/>
      <c r="F13" s="340"/>
      <c r="G13" s="430">
        <v>8707</v>
      </c>
      <c r="H13" s="430">
        <v>5104</v>
      </c>
      <c r="I13" s="526">
        <v>314</v>
      </c>
      <c r="J13" s="510" t="s">
        <v>764</v>
      </c>
      <c r="K13" s="510">
        <v>3339</v>
      </c>
      <c r="L13" s="544"/>
      <c r="M13" s="430">
        <v>3339</v>
      </c>
      <c r="N13" s="430">
        <v>0</v>
      </c>
      <c r="O13" s="430">
        <v>0</v>
      </c>
      <c r="P13" s="510">
        <v>0</v>
      </c>
      <c r="Q13" s="510">
        <v>5104</v>
      </c>
      <c r="R13" s="112" t="s">
        <v>366</v>
      </c>
      <c r="S13" s="112" t="s">
        <v>467</v>
      </c>
      <c r="T13" s="112"/>
      <c r="U13" s="112"/>
      <c r="V13" s="112"/>
      <c r="W13" s="112"/>
      <c r="X13" s="430"/>
      <c r="Y13" s="430"/>
      <c r="Z13" s="430"/>
      <c r="AA13" s="430"/>
      <c r="AB13" s="430"/>
      <c r="AC13" s="430"/>
      <c r="AD13" s="430"/>
      <c r="AE13" s="430"/>
      <c r="AF13" s="430"/>
      <c r="AG13" s="430"/>
      <c r="AH13" s="430"/>
      <c r="AI13" s="430"/>
      <c r="AJ13" s="430"/>
      <c r="AK13" s="430"/>
      <c r="AL13" s="430"/>
      <c r="AM13" s="430"/>
      <c r="AN13" s="449"/>
      <c r="AO13" s="430"/>
      <c r="AP13" s="430"/>
      <c r="AQ13" s="430"/>
      <c r="AR13" s="430"/>
      <c r="AS13" s="430"/>
      <c r="AT13" s="430"/>
      <c r="AU13" s="430"/>
      <c r="AV13" s="430"/>
      <c r="AW13" s="430"/>
      <c r="AX13" s="430"/>
      <c r="AY13" s="430"/>
      <c r="AZ13" s="430"/>
    </row>
    <row r="14" spans="1:52" s="4" customFormat="1" x14ac:dyDescent="0.2">
      <c r="A14" s="347">
        <v>10750</v>
      </c>
      <c r="B14" s="347" t="s">
        <v>140</v>
      </c>
      <c r="C14" s="347" t="s">
        <v>128</v>
      </c>
      <c r="D14" s="375" t="s">
        <v>3</v>
      </c>
      <c r="E14" s="439"/>
      <c r="F14" s="340"/>
      <c r="G14" s="430">
        <v>366534</v>
      </c>
      <c r="H14" s="430">
        <v>131950</v>
      </c>
      <c r="I14" s="526">
        <v>520</v>
      </c>
      <c r="J14" s="510" t="s">
        <v>764</v>
      </c>
      <c r="K14" s="510">
        <v>111559</v>
      </c>
      <c r="L14" s="544"/>
      <c r="M14" s="430">
        <v>111559</v>
      </c>
      <c r="N14" s="430">
        <v>0</v>
      </c>
      <c r="O14" s="430">
        <v>0</v>
      </c>
      <c r="P14" s="510">
        <v>123243</v>
      </c>
      <c r="Q14" s="510"/>
      <c r="R14" s="112" t="s">
        <v>367</v>
      </c>
      <c r="S14" s="112"/>
      <c r="T14" s="112"/>
      <c r="U14" s="112"/>
      <c r="V14" s="112"/>
      <c r="W14" s="112"/>
      <c r="X14" s="430"/>
      <c r="Y14" s="430"/>
      <c r="Z14" s="430"/>
      <c r="AA14" s="430"/>
      <c r="AB14" s="430"/>
      <c r="AC14" s="430"/>
      <c r="AD14" s="430"/>
      <c r="AE14" s="430"/>
      <c r="AF14" s="430"/>
      <c r="AG14" s="430"/>
      <c r="AH14" s="430"/>
      <c r="AI14" s="430"/>
      <c r="AJ14" s="430"/>
      <c r="AK14" s="430"/>
      <c r="AL14" s="430"/>
      <c r="AM14" s="430"/>
      <c r="AN14" s="449"/>
      <c r="AO14" s="430"/>
      <c r="AP14" s="430"/>
      <c r="AQ14" s="430"/>
      <c r="AR14" s="430"/>
      <c r="AS14" s="430"/>
      <c r="AT14" s="430"/>
      <c r="AU14" s="430"/>
      <c r="AV14" s="430"/>
      <c r="AW14" s="430"/>
      <c r="AX14" s="430"/>
      <c r="AY14" s="430"/>
      <c r="AZ14" s="430"/>
    </row>
    <row r="15" spans="1:52" s="5" customFormat="1" x14ac:dyDescent="0.2">
      <c r="A15" s="347">
        <v>10800</v>
      </c>
      <c r="B15" s="347" t="s">
        <v>142</v>
      </c>
      <c r="C15" s="347" t="s">
        <v>141</v>
      </c>
      <c r="D15" s="375" t="s">
        <v>1</v>
      </c>
      <c r="E15" s="439"/>
      <c r="F15" s="340"/>
      <c r="G15" s="430">
        <v>5985</v>
      </c>
      <c r="H15" s="430">
        <v>4500</v>
      </c>
      <c r="I15" s="526">
        <v>394</v>
      </c>
      <c r="J15" s="510" t="s">
        <v>764</v>
      </c>
      <c r="K15" s="510">
        <v>1800</v>
      </c>
      <c r="L15" s="544"/>
      <c r="M15" s="430">
        <v>0</v>
      </c>
      <c r="N15" s="430">
        <v>0</v>
      </c>
      <c r="O15" s="430">
        <v>0</v>
      </c>
      <c r="P15" s="510">
        <v>0</v>
      </c>
      <c r="Q15" s="510">
        <v>4500</v>
      </c>
      <c r="R15" s="112" t="s">
        <v>368</v>
      </c>
      <c r="S15" s="112"/>
      <c r="T15" s="112"/>
      <c r="U15" s="112"/>
      <c r="V15" s="112"/>
      <c r="W15" s="112"/>
      <c r="X15" s="430"/>
      <c r="Y15" s="430"/>
      <c r="Z15" s="430"/>
      <c r="AA15" s="430"/>
      <c r="AB15" s="430"/>
      <c r="AC15" s="430"/>
      <c r="AD15" s="430"/>
      <c r="AE15" s="430"/>
      <c r="AF15" s="430"/>
      <c r="AG15" s="430"/>
      <c r="AH15" s="430"/>
      <c r="AI15" s="430"/>
      <c r="AJ15" s="430"/>
      <c r="AK15" s="430"/>
      <c r="AL15" s="430"/>
      <c r="AM15" s="430"/>
      <c r="AN15" s="449"/>
      <c r="AO15" s="430"/>
      <c r="AP15" s="430"/>
      <c r="AQ15" s="430"/>
      <c r="AR15" s="430"/>
      <c r="AS15" s="430"/>
      <c r="AT15" s="430"/>
      <c r="AU15" s="430"/>
      <c r="AV15" s="430"/>
      <c r="AW15" s="430"/>
      <c r="AX15" s="430"/>
      <c r="AY15" s="430"/>
      <c r="AZ15" s="430"/>
    </row>
    <row r="16" spans="1:52" s="4" customFormat="1" x14ac:dyDescent="0.2">
      <c r="A16" s="347">
        <v>10850</v>
      </c>
      <c r="B16" s="347" t="s">
        <v>143</v>
      </c>
      <c r="C16" s="347" t="s">
        <v>289</v>
      </c>
      <c r="D16" s="375" t="s">
        <v>1</v>
      </c>
      <c r="E16" s="439"/>
      <c r="F16" s="340"/>
      <c r="G16" s="430">
        <v>7342</v>
      </c>
      <c r="H16" s="430">
        <v>4067</v>
      </c>
      <c r="I16" s="526">
        <v>380</v>
      </c>
      <c r="J16" s="510" t="s">
        <v>764</v>
      </c>
      <c r="K16" s="510">
        <v>3722</v>
      </c>
      <c r="L16" s="544"/>
      <c r="M16" s="430">
        <v>3722</v>
      </c>
      <c r="N16" s="430">
        <v>0</v>
      </c>
      <c r="O16" s="430">
        <v>0</v>
      </c>
      <c r="P16" s="510">
        <v>3722</v>
      </c>
      <c r="Q16" s="510">
        <v>4067</v>
      </c>
      <c r="R16" s="112" t="s">
        <v>369</v>
      </c>
      <c r="S16" s="112"/>
      <c r="T16" s="112"/>
      <c r="U16" s="112"/>
      <c r="V16" s="112"/>
      <c r="W16" s="112"/>
      <c r="X16" s="430"/>
      <c r="Y16" s="430"/>
      <c r="Z16" s="430"/>
      <c r="AA16" s="430"/>
      <c r="AB16" s="430"/>
      <c r="AC16" s="430"/>
      <c r="AD16" s="430"/>
      <c r="AE16" s="430"/>
      <c r="AF16" s="430"/>
      <c r="AG16" s="430"/>
      <c r="AH16" s="430"/>
      <c r="AI16" s="430"/>
      <c r="AJ16" s="430"/>
      <c r="AK16" s="430"/>
      <c r="AL16" s="430"/>
      <c r="AM16" s="430"/>
      <c r="AN16" s="449"/>
      <c r="AO16" s="430"/>
      <c r="AP16" s="430"/>
      <c r="AQ16" s="430"/>
      <c r="AR16" s="430"/>
      <c r="AS16" s="430"/>
      <c r="AT16" s="430"/>
      <c r="AU16" s="430"/>
      <c r="AV16" s="430"/>
      <c r="AW16" s="430"/>
      <c r="AX16" s="430"/>
      <c r="AY16" s="430"/>
      <c r="AZ16" s="430"/>
    </row>
    <row r="17" spans="1:52" s="4" customFormat="1" x14ac:dyDescent="0.2">
      <c r="A17" s="347">
        <v>10900</v>
      </c>
      <c r="B17" s="347" t="s">
        <v>144</v>
      </c>
      <c r="C17" s="347" t="s">
        <v>128</v>
      </c>
      <c r="D17" s="375" t="s">
        <v>4</v>
      </c>
      <c r="E17" s="439"/>
      <c r="F17" s="340"/>
      <c r="G17" s="430">
        <v>79260</v>
      </c>
      <c r="H17" s="430">
        <v>38285</v>
      </c>
      <c r="I17" s="526">
        <v>401.5</v>
      </c>
      <c r="J17" s="510" t="s">
        <v>764</v>
      </c>
      <c r="K17" s="510">
        <v>33336</v>
      </c>
      <c r="L17" s="544"/>
      <c r="M17" s="430">
        <v>33336</v>
      </c>
      <c r="N17" s="430">
        <v>33336</v>
      </c>
      <c r="O17" s="430">
        <v>0</v>
      </c>
      <c r="P17" s="510">
        <v>34749</v>
      </c>
      <c r="Q17" s="510">
        <v>38285</v>
      </c>
      <c r="R17" s="112" t="s">
        <v>370</v>
      </c>
      <c r="S17" s="112" t="s">
        <v>468</v>
      </c>
      <c r="T17" s="112"/>
      <c r="U17" s="112"/>
      <c r="V17" s="112"/>
      <c r="W17" s="112"/>
      <c r="X17" s="430"/>
      <c r="Y17" s="430"/>
      <c r="Z17" s="430"/>
      <c r="AA17" s="430"/>
      <c r="AB17" s="430"/>
      <c r="AC17" s="430"/>
      <c r="AD17" s="430"/>
      <c r="AE17" s="430"/>
      <c r="AF17" s="430"/>
      <c r="AG17" s="430"/>
      <c r="AH17" s="430"/>
      <c r="AI17" s="430"/>
      <c r="AJ17" s="430"/>
      <c r="AK17" s="430"/>
      <c r="AL17" s="430"/>
      <c r="AM17" s="430"/>
      <c r="AN17" s="449"/>
      <c r="AO17" s="430"/>
      <c r="AP17" s="430"/>
      <c r="AQ17" s="430"/>
      <c r="AR17" s="430"/>
      <c r="AS17" s="430"/>
      <c r="AT17" s="430"/>
      <c r="AU17" s="430"/>
      <c r="AV17" s="430"/>
      <c r="AW17" s="430"/>
      <c r="AX17" s="430"/>
      <c r="AY17" s="430"/>
      <c r="AZ17" s="430"/>
    </row>
    <row r="18" spans="1:52" s="4" customFormat="1" x14ac:dyDescent="0.2">
      <c r="A18" s="347">
        <v>10950</v>
      </c>
      <c r="B18" s="347" t="s">
        <v>145</v>
      </c>
      <c r="C18" s="347" t="s">
        <v>289</v>
      </c>
      <c r="D18" s="375" t="s">
        <v>1</v>
      </c>
      <c r="E18" s="439"/>
      <c r="F18" s="340"/>
      <c r="G18" s="430">
        <v>2621</v>
      </c>
      <c r="H18" s="430">
        <v>2095</v>
      </c>
      <c r="I18" s="526">
        <v>228</v>
      </c>
      <c r="J18" s="510" t="s">
        <v>764</v>
      </c>
      <c r="K18" s="510">
        <v>896</v>
      </c>
      <c r="L18" s="544"/>
      <c r="M18" s="430">
        <v>896</v>
      </c>
      <c r="N18" s="430">
        <v>0</v>
      </c>
      <c r="O18" s="430">
        <v>0</v>
      </c>
      <c r="P18" s="510">
        <v>0</v>
      </c>
      <c r="Q18" s="510"/>
      <c r="R18" s="112" t="s">
        <v>371</v>
      </c>
      <c r="S18" s="112"/>
      <c r="T18" s="112"/>
      <c r="U18" s="112"/>
      <c r="V18" s="112"/>
      <c r="W18" s="112"/>
      <c r="X18" s="430"/>
      <c r="Y18" s="430"/>
      <c r="Z18" s="430"/>
      <c r="AA18" s="430"/>
      <c r="AB18" s="430"/>
      <c r="AC18" s="430"/>
      <c r="AD18" s="430"/>
      <c r="AE18" s="430"/>
      <c r="AF18" s="430"/>
      <c r="AG18" s="430"/>
      <c r="AH18" s="430"/>
      <c r="AI18" s="430"/>
      <c r="AJ18" s="430"/>
      <c r="AK18" s="430"/>
      <c r="AL18" s="430"/>
      <c r="AM18" s="430"/>
      <c r="AN18" s="449"/>
      <c r="AO18" s="430"/>
      <c r="AP18" s="430"/>
      <c r="AQ18" s="430"/>
      <c r="AR18" s="430"/>
      <c r="AS18" s="430"/>
      <c r="AT18" s="430"/>
      <c r="AU18" s="430"/>
      <c r="AV18" s="430"/>
      <c r="AW18" s="430"/>
      <c r="AX18" s="430"/>
      <c r="AY18" s="430"/>
      <c r="AZ18" s="430"/>
    </row>
    <row r="19" spans="1:52" s="4" customFormat="1" x14ac:dyDescent="0.2">
      <c r="A19" s="347">
        <v>11150</v>
      </c>
      <c r="B19" s="347" t="s">
        <v>149</v>
      </c>
      <c r="C19" s="347" t="s">
        <v>289</v>
      </c>
      <c r="D19" s="375" t="s">
        <v>1</v>
      </c>
      <c r="E19" s="439"/>
      <c r="F19" s="340"/>
      <c r="G19" s="430">
        <v>2630</v>
      </c>
      <c r="H19" s="430">
        <v>1030</v>
      </c>
      <c r="I19" s="526">
        <v>284</v>
      </c>
      <c r="J19" s="510" t="s">
        <v>764</v>
      </c>
      <c r="K19" s="510">
        <v>922</v>
      </c>
      <c r="L19" s="544"/>
      <c r="M19" s="430">
        <v>0</v>
      </c>
      <c r="N19" s="430">
        <v>0</v>
      </c>
      <c r="O19" s="430">
        <v>0</v>
      </c>
      <c r="P19" s="510">
        <v>0</v>
      </c>
      <c r="Q19" s="510"/>
      <c r="R19" s="112"/>
      <c r="S19" s="112"/>
      <c r="T19" s="112"/>
      <c r="U19" s="112"/>
      <c r="V19" s="112"/>
      <c r="W19" s="112"/>
      <c r="X19" s="430"/>
      <c r="Y19" s="430"/>
      <c r="Z19" s="430"/>
      <c r="AA19" s="430"/>
      <c r="AB19" s="430"/>
      <c r="AC19" s="430"/>
      <c r="AD19" s="430"/>
      <c r="AE19" s="430"/>
      <c r="AF19" s="430"/>
      <c r="AG19" s="430"/>
      <c r="AH19" s="430"/>
      <c r="AI19" s="430"/>
      <c r="AJ19" s="430"/>
      <c r="AK19" s="430"/>
      <c r="AL19" s="430"/>
      <c r="AM19" s="430"/>
      <c r="AN19" s="449"/>
      <c r="AO19" s="430"/>
      <c r="AP19" s="430"/>
      <c r="AQ19" s="430"/>
      <c r="AR19" s="430"/>
      <c r="AS19" s="430"/>
      <c r="AT19" s="430"/>
      <c r="AU19" s="430"/>
      <c r="AV19" s="430"/>
      <c r="AW19" s="430"/>
      <c r="AX19" s="430"/>
      <c r="AY19" s="430"/>
      <c r="AZ19" s="430"/>
    </row>
    <row r="20" spans="1:52" s="4" customFormat="1" x14ac:dyDescent="0.2">
      <c r="A20" s="347">
        <v>11200</v>
      </c>
      <c r="B20" s="347" t="s">
        <v>150</v>
      </c>
      <c r="C20" s="347" t="s">
        <v>289</v>
      </c>
      <c r="D20" s="375" t="s">
        <v>1</v>
      </c>
      <c r="E20" s="439"/>
      <c r="F20" s="340"/>
      <c r="G20" s="430">
        <v>1655</v>
      </c>
      <c r="H20" s="430">
        <v>725</v>
      </c>
      <c r="I20" s="526">
        <v>454</v>
      </c>
      <c r="J20" s="510" t="s">
        <v>764</v>
      </c>
      <c r="K20" s="510">
        <v>637</v>
      </c>
      <c r="L20" s="544"/>
      <c r="M20" s="430">
        <v>0</v>
      </c>
      <c r="N20" s="430">
        <v>0</v>
      </c>
      <c r="O20" s="430">
        <v>0</v>
      </c>
      <c r="P20" s="510">
        <v>0</v>
      </c>
      <c r="Q20" s="510">
        <v>725</v>
      </c>
      <c r="R20" s="112" t="s">
        <v>372</v>
      </c>
      <c r="S20" s="112" t="s">
        <v>469</v>
      </c>
      <c r="T20" s="112" t="s">
        <v>528</v>
      </c>
      <c r="U20" s="112" t="s">
        <v>578</v>
      </c>
      <c r="V20" s="112"/>
      <c r="W20" s="112"/>
      <c r="X20" s="430"/>
      <c r="Y20" s="430"/>
      <c r="Z20" s="430"/>
      <c r="AA20" s="430"/>
      <c r="AB20" s="430"/>
      <c r="AC20" s="430"/>
      <c r="AD20" s="430"/>
      <c r="AE20" s="430"/>
      <c r="AF20" s="430"/>
      <c r="AG20" s="430"/>
      <c r="AH20" s="430"/>
      <c r="AI20" s="430"/>
      <c r="AJ20" s="430"/>
      <c r="AK20" s="430"/>
      <c r="AL20" s="430"/>
      <c r="AM20" s="430"/>
      <c r="AN20" s="449"/>
      <c r="AO20" s="430"/>
      <c r="AP20" s="430"/>
      <c r="AQ20" s="430"/>
      <c r="AR20" s="430"/>
      <c r="AS20" s="430"/>
      <c r="AT20" s="430"/>
      <c r="AU20" s="430"/>
      <c r="AV20" s="430"/>
      <c r="AW20" s="430"/>
      <c r="AX20" s="430"/>
      <c r="AY20" s="430"/>
      <c r="AZ20" s="430"/>
    </row>
    <row r="21" spans="1:52" s="4" customFormat="1" x14ac:dyDescent="0.2">
      <c r="A21" s="347">
        <v>11250</v>
      </c>
      <c r="B21" s="347" t="s">
        <v>151</v>
      </c>
      <c r="C21" s="347" t="s">
        <v>289</v>
      </c>
      <c r="D21" s="375" t="s">
        <v>1</v>
      </c>
      <c r="E21" s="439"/>
      <c r="F21" s="340"/>
      <c r="G21" s="430">
        <v>17734</v>
      </c>
      <c r="H21" s="430">
        <v>10000</v>
      </c>
      <c r="I21" s="526">
        <v>475</v>
      </c>
      <c r="J21" s="510" t="s">
        <v>764</v>
      </c>
      <c r="K21" s="510">
        <v>10000</v>
      </c>
      <c r="L21" s="544"/>
      <c r="M21" s="430">
        <v>0</v>
      </c>
      <c r="N21" s="430">
        <v>0</v>
      </c>
      <c r="O21" s="430">
        <v>8200</v>
      </c>
      <c r="P21" s="510">
        <v>0</v>
      </c>
      <c r="Q21" s="510"/>
      <c r="R21" s="112" t="s">
        <v>373</v>
      </c>
      <c r="S21" s="112"/>
      <c r="T21" s="112"/>
      <c r="U21" s="112"/>
      <c r="V21" s="112"/>
      <c r="W21" s="112"/>
      <c r="X21" s="430"/>
      <c r="Y21" s="430"/>
      <c r="Z21" s="430"/>
      <c r="AA21" s="430"/>
      <c r="AB21" s="430"/>
      <c r="AC21" s="430"/>
      <c r="AD21" s="430"/>
      <c r="AE21" s="430"/>
      <c r="AF21" s="430"/>
      <c r="AG21" s="430"/>
      <c r="AH21" s="430"/>
      <c r="AI21" s="430"/>
      <c r="AJ21" s="430"/>
      <c r="AK21" s="430"/>
      <c r="AL21" s="430"/>
      <c r="AM21" s="430"/>
      <c r="AN21" s="449"/>
      <c r="AO21" s="430"/>
      <c r="AP21" s="430"/>
      <c r="AQ21" s="430"/>
      <c r="AR21" s="430"/>
      <c r="AS21" s="430"/>
      <c r="AT21" s="430"/>
      <c r="AU21" s="430"/>
      <c r="AV21" s="430"/>
      <c r="AW21" s="430"/>
      <c r="AX21" s="430"/>
      <c r="AY21" s="430"/>
      <c r="AZ21" s="430"/>
    </row>
    <row r="22" spans="1:52" s="4" customFormat="1" x14ac:dyDescent="0.2">
      <c r="A22" s="347">
        <v>11300</v>
      </c>
      <c r="B22" s="347" t="s">
        <v>152</v>
      </c>
      <c r="C22" s="347" t="s">
        <v>126</v>
      </c>
      <c r="D22" s="375" t="s">
        <v>3</v>
      </c>
      <c r="E22" s="439"/>
      <c r="F22" s="340"/>
      <c r="G22" s="430">
        <v>39886</v>
      </c>
      <c r="H22" s="430">
        <v>13458</v>
      </c>
      <c r="I22" s="526">
        <v>398.1</v>
      </c>
      <c r="J22" s="510" t="s">
        <v>764</v>
      </c>
      <c r="K22" s="510">
        <v>13458</v>
      </c>
      <c r="L22" s="544"/>
      <c r="M22" s="430">
        <v>13458</v>
      </c>
      <c r="N22" s="430">
        <v>13458</v>
      </c>
      <c r="O22" s="430">
        <v>0</v>
      </c>
      <c r="P22" s="510">
        <v>13284</v>
      </c>
      <c r="Q22" s="510">
        <v>13458</v>
      </c>
      <c r="R22" s="112" t="s">
        <v>374</v>
      </c>
      <c r="S22" s="112"/>
      <c r="T22" s="112"/>
      <c r="U22" s="112"/>
      <c r="V22" s="112"/>
      <c r="W22" s="112"/>
      <c r="X22" s="430"/>
      <c r="Y22" s="430"/>
      <c r="Z22" s="430"/>
      <c r="AA22" s="430"/>
      <c r="AB22" s="430"/>
      <c r="AC22" s="430"/>
      <c r="AD22" s="430"/>
      <c r="AE22" s="430"/>
      <c r="AF22" s="430"/>
      <c r="AG22" s="430"/>
      <c r="AH22" s="430"/>
      <c r="AI22" s="430"/>
      <c r="AJ22" s="430"/>
      <c r="AK22" s="430"/>
      <c r="AL22" s="430"/>
      <c r="AM22" s="430"/>
      <c r="AN22" s="449"/>
      <c r="AO22" s="430"/>
      <c r="AP22" s="430"/>
      <c r="AQ22" s="430"/>
      <c r="AR22" s="430"/>
      <c r="AS22" s="430"/>
      <c r="AT22" s="430"/>
      <c r="AU22" s="430"/>
      <c r="AV22" s="430"/>
      <c r="AW22" s="430"/>
      <c r="AX22" s="430"/>
      <c r="AY22" s="430"/>
      <c r="AZ22" s="430"/>
    </row>
    <row r="23" spans="1:52" s="4" customFormat="1" x14ac:dyDescent="0.2">
      <c r="A23" s="347">
        <v>11350</v>
      </c>
      <c r="B23" s="347" t="s">
        <v>153</v>
      </c>
      <c r="C23" s="347" t="s">
        <v>130</v>
      </c>
      <c r="D23" s="375" t="s">
        <v>4</v>
      </c>
      <c r="E23" s="439"/>
      <c r="F23" s="340"/>
      <c r="G23" s="430">
        <v>34574</v>
      </c>
      <c r="H23" s="430">
        <v>14266</v>
      </c>
      <c r="I23" s="526">
        <v>278</v>
      </c>
      <c r="J23" s="510" t="s">
        <v>764</v>
      </c>
      <c r="K23" s="510">
        <v>13745</v>
      </c>
      <c r="L23" s="544"/>
      <c r="M23" s="430">
        <v>13887</v>
      </c>
      <c r="N23" s="430">
        <v>0</v>
      </c>
      <c r="O23" s="430">
        <v>10598</v>
      </c>
      <c r="P23" s="510">
        <v>0</v>
      </c>
      <c r="Q23" s="510">
        <v>14266</v>
      </c>
      <c r="R23" s="112" t="s">
        <v>375</v>
      </c>
      <c r="S23" s="112"/>
      <c r="T23" s="112"/>
      <c r="U23" s="112"/>
      <c r="V23" s="112"/>
      <c r="W23" s="112"/>
      <c r="X23" s="430"/>
      <c r="Y23" s="430"/>
      <c r="Z23" s="430"/>
      <c r="AA23" s="430"/>
      <c r="AB23" s="430"/>
      <c r="AC23" s="430"/>
      <c r="AD23" s="430"/>
      <c r="AE23" s="430"/>
      <c r="AF23" s="430"/>
      <c r="AG23" s="430"/>
      <c r="AH23" s="430"/>
      <c r="AI23" s="430"/>
      <c r="AJ23" s="430"/>
      <c r="AK23" s="430"/>
      <c r="AL23" s="430"/>
      <c r="AM23" s="430"/>
      <c r="AN23" s="449"/>
      <c r="AO23" s="430"/>
      <c r="AP23" s="430"/>
      <c r="AQ23" s="430"/>
      <c r="AR23" s="430"/>
      <c r="AS23" s="430"/>
      <c r="AT23" s="430"/>
      <c r="AU23" s="430"/>
      <c r="AV23" s="430"/>
      <c r="AW23" s="430"/>
      <c r="AX23" s="430"/>
      <c r="AY23" s="430"/>
      <c r="AZ23" s="430"/>
    </row>
    <row r="24" spans="1:52" s="4" customFormat="1" x14ac:dyDescent="0.2">
      <c r="A24" s="347">
        <v>11400</v>
      </c>
      <c r="B24" s="347" t="s">
        <v>154</v>
      </c>
      <c r="C24" s="347" t="s">
        <v>289</v>
      </c>
      <c r="D24" s="375" t="s">
        <v>1</v>
      </c>
      <c r="E24" s="439"/>
      <c r="F24" s="340"/>
      <c r="G24" s="430">
        <v>13680</v>
      </c>
      <c r="H24" s="430">
        <v>7047</v>
      </c>
      <c r="I24" s="526">
        <v>377.1</v>
      </c>
      <c r="J24" s="510" t="s">
        <v>764</v>
      </c>
      <c r="K24" s="510">
        <v>3599</v>
      </c>
      <c r="L24" s="544"/>
      <c r="M24" s="430">
        <v>3599</v>
      </c>
      <c r="N24" s="430">
        <v>0</v>
      </c>
      <c r="O24" s="430">
        <v>0</v>
      </c>
      <c r="P24" s="510">
        <v>7047</v>
      </c>
      <c r="Q24" s="510">
        <v>7047</v>
      </c>
      <c r="R24" s="112" t="s">
        <v>376</v>
      </c>
      <c r="S24" s="112" t="s">
        <v>470</v>
      </c>
      <c r="T24" s="112" t="s">
        <v>529</v>
      </c>
      <c r="U24" s="112" t="s">
        <v>579</v>
      </c>
      <c r="V24" s="112" t="s">
        <v>617</v>
      </c>
      <c r="W24" s="112" t="s">
        <v>643</v>
      </c>
      <c r="X24" s="430"/>
      <c r="Y24" s="430"/>
      <c r="Z24" s="430"/>
      <c r="AA24" s="430"/>
      <c r="AB24" s="430"/>
      <c r="AC24" s="430"/>
      <c r="AD24" s="430"/>
      <c r="AE24" s="430"/>
      <c r="AF24" s="430"/>
      <c r="AG24" s="430"/>
      <c r="AH24" s="430"/>
      <c r="AI24" s="430"/>
      <c r="AJ24" s="430"/>
      <c r="AK24" s="430"/>
      <c r="AL24" s="430"/>
      <c r="AM24" s="430"/>
      <c r="AN24" s="449"/>
      <c r="AO24" s="430"/>
      <c r="AP24" s="430"/>
      <c r="AQ24" s="430"/>
      <c r="AR24" s="430"/>
      <c r="AS24" s="430"/>
      <c r="AT24" s="430"/>
      <c r="AU24" s="430"/>
      <c r="AV24" s="430"/>
      <c r="AW24" s="430"/>
      <c r="AX24" s="430"/>
      <c r="AY24" s="430"/>
      <c r="AZ24" s="430"/>
    </row>
    <row r="25" spans="1:52" s="4" customFormat="1" x14ac:dyDescent="0.2">
      <c r="A25" s="347">
        <v>11450</v>
      </c>
      <c r="B25" s="347" t="s">
        <v>156</v>
      </c>
      <c r="C25" s="347" t="s">
        <v>155</v>
      </c>
      <c r="D25" s="375" t="s">
        <v>3</v>
      </c>
      <c r="E25" s="439"/>
      <c r="F25" s="340"/>
      <c r="G25" s="430">
        <v>94159</v>
      </c>
      <c r="H25" s="430">
        <v>36907</v>
      </c>
      <c r="I25" s="526">
        <v>355</v>
      </c>
      <c r="J25" s="510" t="s">
        <v>764</v>
      </c>
      <c r="K25" s="510">
        <v>33014</v>
      </c>
      <c r="L25" s="544"/>
      <c r="M25" s="430">
        <v>33030</v>
      </c>
      <c r="N25" s="430">
        <v>30890</v>
      </c>
      <c r="O25" s="430">
        <v>0</v>
      </c>
      <c r="P25" s="510">
        <v>32405</v>
      </c>
      <c r="Q25" s="510">
        <v>36907</v>
      </c>
      <c r="R25" s="112"/>
      <c r="S25" s="112"/>
      <c r="T25" s="112"/>
      <c r="U25" s="112"/>
      <c r="V25" s="112"/>
      <c r="W25" s="112"/>
      <c r="X25" s="430"/>
      <c r="Y25" s="430"/>
      <c r="Z25" s="430"/>
      <c r="AA25" s="430"/>
      <c r="AB25" s="430"/>
      <c r="AC25" s="430"/>
      <c r="AD25" s="430"/>
      <c r="AE25" s="430"/>
      <c r="AF25" s="430"/>
      <c r="AG25" s="430"/>
      <c r="AH25" s="430"/>
      <c r="AI25" s="430"/>
      <c r="AJ25" s="430"/>
      <c r="AK25" s="430"/>
      <c r="AL25" s="430"/>
      <c r="AM25" s="430"/>
      <c r="AN25" s="449"/>
      <c r="AO25" s="430"/>
      <c r="AP25" s="430"/>
      <c r="AQ25" s="430"/>
      <c r="AR25" s="430"/>
      <c r="AS25" s="430"/>
      <c r="AT25" s="430"/>
      <c r="AU25" s="430"/>
      <c r="AV25" s="430"/>
      <c r="AW25" s="430"/>
      <c r="AX25" s="430"/>
      <c r="AY25" s="430"/>
      <c r="AZ25" s="430"/>
    </row>
    <row r="26" spans="1:52" s="4" customFormat="1" x14ac:dyDescent="0.2">
      <c r="A26" s="347">
        <v>11500</v>
      </c>
      <c r="B26" s="347" t="s">
        <v>157</v>
      </c>
      <c r="C26" s="347" t="s">
        <v>155</v>
      </c>
      <c r="D26" s="375" t="s">
        <v>3</v>
      </c>
      <c r="E26" s="439"/>
      <c r="F26" s="340"/>
      <c r="G26" s="430">
        <v>168139</v>
      </c>
      <c r="H26" s="430">
        <v>56604</v>
      </c>
      <c r="I26" s="526">
        <v>394.55</v>
      </c>
      <c r="J26" s="510" t="s">
        <v>764</v>
      </c>
      <c r="K26" s="510">
        <v>56604</v>
      </c>
      <c r="L26" s="544"/>
      <c r="M26" s="430">
        <v>56604</v>
      </c>
      <c r="N26" s="430">
        <v>56101</v>
      </c>
      <c r="O26" s="430">
        <v>0</v>
      </c>
      <c r="P26" s="510">
        <v>53880</v>
      </c>
      <c r="Q26" s="510">
        <v>56604</v>
      </c>
      <c r="R26" s="112"/>
      <c r="S26" s="112"/>
      <c r="T26" s="112"/>
      <c r="U26" s="112"/>
      <c r="V26" s="112"/>
      <c r="W26" s="112"/>
      <c r="X26" s="430"/>
      <c r="Y26" s="430"/>
      <c r="Z26" s="430"/>
      <c r="AA26" s="430"/>
      <c r="AB26" s="430"/>
      <c r="AC26" s="430"/>
      <c r="AD26" s="430"/>
      <c r="AE26" s="430"/>
      <c r="AF26" s="430"/>
      <c r="AG26" s="430"/>
      <c r="AH26" s="430"/>
      <c r="AI26" s="430"/>
      <c r="AJ26" s="430"/>
      <c r="AK26" s="430"/>
      <c r="AL26" s="430"/>
      <c r="AM26" s="430"/>
      <c r="AN26" s="449"/>
      <c r="AO26" s="430"/>
      <c r="AP26" s="430"/>
      <c r="AQ26" s="430"/>
      <c r="AR26" s="430"/>
      <c r="AS26" s="430"/>
      <c r="AT26" s="430"/>
      <c r="AU26" s="430"/>
      <c r="AV26" s="430"/>
      <c r="AW26" s="430"/>
      <c r="AX26" s="430"/>
      <c r="AY26" s="430"/>
      <c r="AZ26" s="430"/>
    </row>
    <row r="27" spans="1:52" s="4" customFormat="1" x14ac:dyDescent="0.2">
      <c r="A27" s="347">
        <v>11520</v>
      </c>
      <c r="B27" s="347" t="s">
        <v>158</v>
      </c>
      <c r="C27" s="347" t="s">
        <v>126</v>
      </c>
      <c r="D27" s="375" t="s">
        <v>3</v>
      </c>
      <c r="E27" s="439"/>
      <c r="F27" s="340"/>
      <c r="G27" s="430">
        <v>95159</v>
      </c>
      <c r="H27" s="430">
        <v>38004</v>
      </c>
      <c r="I27" s="526">
        <v>402.5</v>
      </c>
      <c r="J27" s="510" t="s">
        <v>764</v>
      </c>
      <c r="K27" s="510">
        <v>26423</v>
      </c>
      <c r="L27" s="544"/>
      <c r="M27" s="430">
        <v>27065</v>
      </c>
      <c r="N27" s="430">
        <v>19198</v>
      </c>
      <c r="O27" s="430">
        <v>0</v>
      </c>
      <c r="P27" s="510">
        <v>37057</v>
      </c>
      <c r="Q27" s="510">
        <v>38004</v>
      </c>
      <c r="R27" s="112"/>
      <c r="S27" s="112"/>
      <c r="T27" s="112"/>
      <c r="U27" s="112"/>
      <c r="V27" s="112"/>
      <c r="W27" s="112"/>
      <c r="X27" s="430"/>
      <c r="Y27" s="430"/>
      <c r="Z27" s="430"/>
      <c r="AA27" s="430"/>
      <c r="AB27" s="430"/>
      <c r="AC27" s="430"/>
      <c r="AD27" s="430"/>
      <c r="AE27" s="430"/>
      <c r="AF27" s="430"/>
      <c r="AG27" s="430"/>
      <c r="AH27" s="430"/>
      <c r="AI27" s="430"/>
      <c r="AJ27" s="430"/>
      <c r="AK27" s="430"/>
      <c r="AL27" s="430"/>
      <c r="AM27" s="430"/>
      <c r="AN27" s="449"/>
      <c r="AO27" s="430"/>
      <c r="AP27" s="430"/>
      <c r="AQ27" s="430"/>
      <c r="AR27" s="430"/>
      <c r="AS27" s="430"/>
      <c r="AT27" s="430"/>
      <c r="AU27" s="430"/>
      <c r="AV27" s="430"/>
      <c r="AW27" s="430"/>
      <c r="AX27" s="430"/>
      <c r="AY27" s="430"/>
      <c r="AZ27" s="430"/>
    </row>
    <row r="28" spans="1:52" s="4" customFormat="1" x14ac:dyDescent="0.2">
      <c r="A28" s="347">
        <v>11570</v>
      </c>
      <c r="B28" s="347" t="s">
        <v>133</v>
      </c>
      <c r="C28" s="347" t="s">
        <v>126</v>
      </c>
      <c r="D28" s="375" t="s">
        <v>3</v>
      </c>
      <c r="E28" s="439"/>
      <c r="F28" s="340"/>
      <c r="G28" s="430">
        <v>373931</v>
      </c>
      <c r="H28" s="430">
        <v>134640</v>
      </c>
      <c r="I28" s="526">
        <v>517.5</v>
      </c>
      <c r="J28" s="510" t="s">
        <v>764</v>
      </c>
      <c r="K28" s="510">
        <v>126833</v>
      </c>
      <c r="L28" s="544"/>
      <c r="M28" s="430">
        <v>126833</v>
      </c>
      <c r="N28" s="430">
        <v>126833</v>
      </c>
      <c r="O28" s="430">
        <v>0</v>
      </c>
      <c r="P28" s="510">
        <v>126833</v>
      </c>
      <c r="Q28" s="510"/>
      <c r="R28" s="112"/>
      <c r="S28" s="112"/>
      <c r="T28" s="112"/>
      <c r="U28" s="112"/>
      <c r="V28" s="112"/>
      <c r="W28" s="112"/>
      <c r="X28" s="430"/>
      <c r="Y28" s="430"/>
      <c r="Z28" s="430"/>
      <c r="AA28" s="430"/>
      <c r="AB28" s="430"/>
      <c r="AC28" s="430"/>
      <c r="AD28" s="430"/>
      <c r="AE28" s="430"/>
      <c r="AF28" s="430"/>
      <c r="AG28" s="430"/>
      <c r="AH28" s="430"/>
      <c r="AI28" s="430"/>
      <c r="AJ28" s="430"/>
      <c r="AK28" s="430"/>
      <c r="AL28" s="430"/>
      <c r="AM28" s="430"/>
      <c r="AN28" s="449"/>
      <c r="AO28" s="430"/>
      <c r="AP28" s="430"/>
      <c r="AQ28" s="430"/>
      <c r="AR28" s="430"/>
      <c r="AS28" s="430"/>
      <c r="AT28" s="430"/>
      <c r="AU28" s="430"/>
      <c r="AV28" s="430"/>
      <c r="AW28" s="430"/>
      <c r="AX28" s="430"/>
      <c r="AY28" s="430"/>
      <c r="AZ28" s="430"/>
    </row>
    <row r="29" spans="1:52" s="4" customFormat="1" x14ac:dyDescent="0.2">
      <c r="A29" s="347">
        <v>11600</v>
      </c>
      <c r="B29" s="347" t="s">
        <v>160</v>
      </c>
      <c r="C29" s="347" t="s">
        <v>716</v>
      </c>
      <c r="D29" s="375" t="s">
        <v>1</v>
      </c>
      <c r="E29" s="439"/>
      <c r="F29" s="340"/>
      <c r="G29" s="430">
        <v>2802</v>
      </c>
      <c r="H29" s="430">
        <v>1330</v>
      </c>
      <c r="I29" s="526">
        <v>180</v>
      </c>
      <c r="J29" s="510" t="s">
        <v>764</v>
      </c>
      <c r="K29" s="510">
        <v>600</v>
      </c>
      <c r="L29" s="544"/>
      <c r="M29" s="430">
        <v>0</v>
      </c>
      <c r="N29" s="430">
        <v>0</v>
      </c>
      <c r="O29" s="430">
        <v>0</v>
      </c>
      <c r="P29" s="510">
        <v>0</v>
      </c>
      <c r="Q29" s="510"/>
      <c r="R29" s="112"/>
      <c r="S29" s="112"/>
      <c r="T29" s="112"/>
      <c r="U29" s="112"/>
      <c r="V29" s="112"/>
      <c r="W29" s="112"/>
      <c r="X29" s="430"/>
      <c r="Y29" s="430"/>
      <c r="Z29" s="430"/>
      <c r="AA29" s="430"/>
      <c r="AB29" s="430"/>
      <c r="AC29" s="430"/>
      <c r="AD29" s="430"/>
      <c r="AE29" s="430"/>
      <c r="AF29" s="430"/>
      <c r="AG29" s="430"/>
      <c r="AH29" s="430"/>
      <c r="AI29" s="430"/>
      <c r="AJ29" s="430"/>
      <c r="AK29" s="430"/>
      <c r="AL29" s="430"/>
      <c r="AM29" s="430"/>
      <c r="AN29" s="449"/>
      <c r="AO29" s="430"/>
      <c r="AP29" s="430"/>
      <c r="AQ29" s="430"/>
      <c r="AR29" s="430"/>
      <c r="AS29" s="430"/>
      <c r="AT29" s="430"/>
      <c r="AU29" s="430"/>
      <c r="AV29" s="430"/>
      <c r="AW29" s="430"/>
      <c r="AX29" s="430"/>
      <c r="AY29" s="430"/>
      <c r="AZ29" s="430"/>
    </row>
    <row r="30" spans="1:52" s="4" customFormat="1" x14ac:dyDescent="0.2">
      <c r="A30" s="347">
        <v>11650</v>
      </c>
      <c r="B30" s="347" t="s">
        <v>180</v>
      </c>
      <c r="C30" s="347" t="s">
        <v>162</v>
      </c>
      <c r="D30" s="375" t="s">
        <v>2</v>
      </c>
      <c r="E30" s="439"/>
      <c r="F30" s="340"/>
      <c r="G30" s="430">
        <v>342047</v>
      </c>
      <c r="H30" s="430">
        <v>132882</v>
      </c>
      <c r="I30" s="526">
        <v>490</v>
      </c>
      <c r="J30" s="510" t="s">
        <v>764</v>
      </c>
      <c r="K30" s="510">
        <v>132882</v>
      </c>
      <c r="L30" s="544"/>
      <c r="M30" s="430">
        <v>132882</v>
      </c>
      <c r="N30" s="430">
        <v>125586</v>
      </c>
      <c r="O30" s="430">
        <v>0</v>
      </c>
      <c r="P30" s="510">
        <v>130370</v>
      </c>
      <c r="Q30" s="510">
        <v>132882</v>
      </c>
      <c r="R30" s="112" t="s">
        <v>377</v>
      </c>
      <c r="S30" s="112" t="s">
        <v>471</v>
      </c>
      <c r="T30" s="112" t="s">
        <v>530</v>
      </c>
      <c r="U30" s="112"/>
      <c r="V30" s="112"/>
      <c r="W30" s="112"/>
      <c r="X30" s="430"/>
      <c r="Y30" s="430"/>
      <c r="Z30" s="430"/>
      <c r="AA30" s="430"/>
      <c r="AB30" s="430"/>
      <c r="AC30" s="430"/>
      <c r="AD30" s="430"/>
      <c r="AE30" s="430"/>
      <c r="AF30" s="430"/>
      <c r="AG30" s="430"/>
      <c r="AH30" s="430"/>
      <c r="AI30" s="430"/>
      <c r="AJ30" s="430"/>
      <c r="AK30" s="430"/>
      <c r="AL30" s="430"/>
      <c r="AM30" s="430"/>
      <c r="AN30" s="449"/>
      <c r="AO30" s="430"/>
      <c r="AP30" s="430"/>
      <c r="AQ30" s="430"/>
      <c r="AR30" s="430"/>
      <c r="AS30" s="430"/>
      <c r="AT30" s="430"/>
      <c r="AU30" s="430"/>
      <c r="AV30" s="430"/>
      <c r="AW30" s="430"/>
      <c r="AX30" s="430"/>
      <c r="AY30" s="430"/>
      <c r="AZ30" s="430"/>
    </row>
    <row r="31" spans="1:52" s="4" customFormat="1" x14ac:dyDescent="0.2">
      <c r="A31" s="347">
        <v>11700</v>
      </c>
      <c r="B31" s="347" t="s">
        <v>161</v>
      </c>
      <c r="C31" s="347" t="s">
        <v>289</v>
      </c>
      <c r="D31" s="375" t="s">
        <v>1</v>
      </c>
      <c r="E31" s="439"/>
      <c r="F31" s="340"/>
      <c r="G31" s="430">
        <v>1837</v>
      </c>
      <c r="H31" s="430">
        <v>1953</v>
      </c>
      <c r="I31" s="526">
        <v>617</v>
      </c>
      <c r="J31" s="510" t="s">
        <v>764</v>
      </c>
      <c r="K31" s="510">
        <v>719</v>
      </c>
      <c r="L31" s="544"/>
      <c r="M31" s="430">
        <v>0</v>
      </c>
      <c r="N31" s="430">
        <v>0</v>
      </c>
      <c r="O31" s="430">
        <v>0</v>
      </c>
      <c r="P31" s="510">
        <v>0</v>
      </c>
      <c r="Q31" s="510">
        <v>1953</v>
      </c>
      <c r="R31" s="112"/>
      <c r="S31" s="112"/>
      <c r="T31" s="112"/>
      <c r="U31" s="112"/>
      <c r="V31" s="112"/>
      <c r="W31" s="112"/>
      <c r="X31" s="430"/>
      <c r="Y31" s="430"/>
      <c r="Z31" s="430"/>
      <c r="AA31" s="430"/>
      <c r="AB31" s="430"/>
      <c r="AC31" s="430"/>
      <c r="AD31" s="430"/>
      <c r="AE31" s="430"/>
      <c r="AF31" s="430"/>
      <c r="AG31" s="430"/>
      <c r="AH31" s="430"/>
      <c r="AI31" s="430"/>
      <c r="AJ31" s="430"/>
      <c r="AK31" s="430"/>
      <c r="AL31" s="430"/>
      <c r="AM31" s="430"/>
      <c r="AN31" s="449"/>
      <c r="AO31" s="430"/>
      <c r="AP31" s="430"/>
      <c r="AQ31" s="430"/>
      <c r="AR31" s="430"/>
      <c r="AS31" s="430"/>
      <c r="AT31" s="430"/>
      <c r="AU31" s="430"/>
      <c r="AV31" s="430"/>
      <c r="AW31" s="430"/>
      <c r="AX31" s="430"/>
      <c r="AY31" s="430"/>
      <c r="AZ31" s="430"/>
    </row>
    <row r="32" spans="1:52" s="4" customFormat="1" x14ac:dyDescent="0.2">
      <c r="A32" s="347">
        <v>11720</v>
      </c>
      <c r="B32" s="347" t="s">
        <v>163</v>
      </c>
      <c r="C32" s="347" t="s">
        <v>162</v>
      </c>
      <c r="D32" s="375" t="s">
        <v>2</v>
      </c>
      <c r="E32" s="439"/>
      <c r="F32" s="340"/>
      <c r="G32" s="430">
        <v>59101</v>
      </c>
      <c r="H32" s="430">
        <v>27637</v>
      </c>
      <c r="I32" s="526">
        <v>555</v>
      </c>
      <c r="J32" s="510" t="s">
        <v>764</v>
      </c>
      <c r="K32" s="510">
        <v>22397</v>
      </c>
      <c r="L32" s="544"/>
      <c r="M32" s="430">
        <v>22648</v>
      </c>
      <c r="N32" s="430">
        <v>21715</v>
      </c>
      <c r="O32" s="430">
        <v>0</v>
      </c>
      <c r="P32" s="510">
        <v>0</v>
      </c>
      <c r="Q32" s="510">
        <v>27637</v>
      </c>
      <c r="R32" s="112" t="s">
        <v>378</v>
      </c>
      <c r="S32" s="112"/>
      <c r="T32" s="112"/>
      <c r="U32" s="112"/>
      <c r="V32" s="112"/>
      <c r="W32" s="112"/>
      <c r="X32" s="430"/>
      <c r="Y32" s="430"/>
      <c r="Z32" s="430"/>
      <c r="AA32" s="430"/>
      <c r="AB32" s="430"/>
      <c r="AC32" s="430"/>
      <c r="AD32" s="430"/>
      <c r="AE32" s="430"/>
      <c r="AF32" s="430"/>
      <c r="AG32" s="430"/>
      <c r="AH32" s="430"/>
      <c r="AI32" s="430"/>
      <c r="AJ32" s="430"/>
      <c r="AK32" s="430"/>
      <c r="AL32" s="430"/>
      <c r="AM32" s="430"/>
      <c r="AN32" s="449"/>
      <c r="AO32" s="430"/>
      <c r="AP32" s="430"/>
      <c r="AQ32" s="430"/>
      <c r="AR32" s="430"/>
      <c r="AS32" s="430"/>
      <c r="AT32" s="430"/>
      <c r="AU32" s="430"/>
      <c r="AV32" s="430"/>
      <c r="AW32" s="430"/>
      <c r="AX32" s="430"/>
      <c r="AY32" s="430"/>
      <c r="AZ32" s="430"/>
    </row>
    <row r="33" spans="1:52" s="4" customFormat="1" x14ac:dyDescent="0.2">
      <c r="A33" s="347">
        <v>11730</v>
      </c>
      <c r="B33" s="347" t="s">
        <v>164</v>
      </c>
      <c r="C33" s="347" t="s">
        <v>130</v>
      </c>
      <c r="D33" s="375" t="s">
        <v>4</v>
      </c>
      <c r="E33" s="439"/>
      <c r="F33" s="340"/>
      <c r="G33" s="430">
        <v>51647</v>
      </c>
      <c r="H33" s="430">
        <v>26602</v>
      </c>
      <c r="I33" s="526">
        <v>346</v>
      </c>
      <c r="J33" s="510" t="s">
        <v>764</v>
      </c>
      <c r="K33" s="510">
        <v>21753</v>
      </c>
      <c r="L33" s="544"/>
      <c r="M33" s="430">
        <v>21753</v>
      </c>
      <c r="N33" s="430">
        <v>0</v>
      </c>
      <c r="O33" s="430">
        <v>17884</v>
      </c>
      <c r="P33" s="510">
        <v>24881</v>
      </c>
      <c r="Q33" s="510">
        <v>26602</v>
      </c>
      <c r="R33" s="112" t="s">
        <v>379</v>
      </c>
      <c r="S33" s="112" t="s">
        <v>472</v>
      </c>
      <c r="T33" s="112" t="s">
        <v>531</v>
      </c>
      <c r="U33" s="112" t="s">
        <v>580</v>
      </c>
      <c r="V33" s="112" t="s">
        <v>618</v>
      </c>
      <c r="W33" s="112" t="s">
        <v>644</v>
      </c>
      <c r="X33" s="430"/>
      <c r="Y33" s="430"/>
      <c r="Z33" s="430"/>
      <c r="AA33" s="430"/>
      <c r="AB33" s="430"/>
      <c r="AC33" s="430"/>
      <c r="AD33" s="430"/>
      <c r="AE33" s="430"/>
      <c r="AF33" s="430"/>
      <c r="AG33" s="430"/>
      <c r="AH33" s="430"/>
      <c r="AI33" s="430"/>
      <c r="AJ33" s="430"/>
      <c r="AK33" s="430"/>
      <c r="AL33" s="430"/>
      <c r="AM33" s="430"/>
      <c r="AN33" s="449"/>
      <c r="AO33" s="430"/>
      <c r="AP33" s="430"/>
      <c r="AQ33" s="430"/>
      <c r="AR33" s="430"/>
      <c r="AS33" s="430"/>
      <c r="AT33" s="430"/>
      <c r="AU33" s="430"/>
      <c r="AV33" s="430"/>
      <c r="AW33" s="430"/>
      <c r="AX33" s="430"/>
      <c r="AY33" s="430"/>
      <c r="AZ33" s="430"/>
    </row>
    <row r="34" spans="1:52" s="4" customFormat="1" x14ac:dyDescent="0.2">
      <c r="A34" s="347">
        <v>11750</v>
      </c>
      <c r="B34" s="347" t="s">
        <v>165</v>
      </c>
      <c r="C34" s="347" t="s">
        <v>289</v>
      </c>
      <c r="D34" s="375" t="s">
        <v>1</v>
      </c>
      <c r="E34" s="439"/>
      <c r="F34" s="340"/>
      <c r="G34" s="430">
        <v>4722</v>
      </c>
      <c r="H34" s="430">
        <v>2850</v>
      </c>
      <c r="I34" s="526">
        <v>230</v>
      </c>
      <c r="J34" s="510" t="s">
        <v>764</v>
      </c>
      <c r="K34" s="510">
        <v>2465</v>
      </c>
      <c r="L34" s="544"/>
      <c r="M34" s="430">
        <v>0</v>
      </c>
      <c r="N34" s="430">
        <v>0</v>
      </c>
      <c r="O34" s="430">
        <v>0</v>
      </c>
      <c r="P34" s="510">
        <v>0</v>
      </c>
      <c r="Q34" s="510"/>
      <c r="R34" s="112"/>
      <c r="S34" s="112"/>
      <c r="T34" s="112"/>
      <c r="U34" s="112"/>
      <c r="V34" s="112"/>
      <c r="W34" s="112"/>
      <c r="X34" s="430"/>
      <c r="Y34" s="430"/>
      <c r="Z34" s="430"/>
      <c r="AA34" s="430"/>
      <c r="AB34" s="430"/>
      <c r="AC34" s="430"/>
      <c r="AD34" s="430"/>
      <c r="AE34" s="430"/>
      <c r="AF34" s="430"/>
      <c r="AG34" s="430"/>
      <c r="AH34" s="430"/>
      <c r="AI34" s="430"/>
      <c r="AJ34" s="430"/>
      <c r="AK34" s="430"/>
      <c r="AL34" s="430"/>
      <c r="AM34" s="430"/>
      <c r="AN34" s="449"/>
      <c r="AO34" s="430"/>
      <c r="AP34" s="430"/>
      <c r="AQ34" s="430"/>
      <c r="AR34" s="430"/>
      <c r="AS34" s="430"/>
      <c r="AT34" s="430"/>
      <c r="AU34" s="430"/>
      <c r="AV34" s="430"/>
      <c r="AW34" s="430"/>
      <c r="AX34" s="430"/>
      <c r="AY34" s="430"/>
      <c r="AZ34" s="430"/>
    </row>
    <row r="35" spans="1:52" s="4" customFormat="1" x14ac:dyDescent="0.2">
      <c r="A35" s="347">
        <v>11800</v>
      </c>
      <c r="B35" s="347" t="s">
        <v>166</v>
      </c>
      <c r="C35" s="347" t="s">
        <v>290</v>
      </c>
      <c r="D35" s="375" t="s">
        <v>4</v>
      </c>
      <c r="E35" s="439"/>
      <c r="F35" s="340"/>
      <c r="G35" s="430">
        <v>76551</v>
      </c>
      <c r="H35" s="430">
        <v>33056</v>
      </c>
      <c r="I35" s="526">
        <v>675</v>
      </c>
      <c r="J35" s="510" t="s">
        <v>764</v>
      </c>
      <c r="K35" s="510">
        <v>25826</v>
      </c>
      <c r="L35" s="544"/>
      <c r="M35" s="430">
        <v>25826</v>
      </c>
      <c r="N35" s="430">
        <v>0</v>
      </c>
      <c r="O35" s="430">
        <v>25826</v>
      </c>
      <c r="P35" s="510">
        <v>7143</v>
      </c>
      <c r="Q35" s="510">
        <v>33056</v>
      </c>
      <c r="R35" s="112" t="s">
        <v>380</v>
      </c>
      <c r="S35" s="112" t="s">
        <v>473</v>
      </c>
      <c r="T35" s="112" t="s">
        <v>532</v>
      </c>
      <c r="U35" s="112" t="s">
        <v>581</v>
      </c>
      <c r="V35" s="112"/>
      <c r="W35" s="112"/>
      <c r="X35" s="430"/>
      <c r="Y35" s="430"/>
      <c r="Z35" s="430"/>
      <c r="AA35" s="430"/>
      <c r="AB35" s="430"/>
      <c r="AC35" s="430"/>
      <c r="AD35" s="430"/>
      <c r="AE35" s="430"/>
      <c r="AF35" s="430"/>
      <c r="AG35" s="430"/>
      <c r="AH35" s="430"/>
      <c r="AI35" s="430"/>
      <c r="AJ35" s="430"/>
      <c r="AK35" s="430"/>
      <c r="AL35" s="430"/>
      <c r="AM35" s="430"/>
      <c r="AN35" s="449"/>
      <c r="AO35" s="430"/>
      <c r="AP35" s="430"/>
      <c r="AQ35" s="430"/>
      <c r="AR35" s="430"/>
      <c r="AS35" s="430"/>
      <c r="AT35" s="430"/>
      <c r="AU35" s="430"/>
      <c r="AV35" s="430"/>
      <c r="AW35" s="430"/>
      <c r="AX35" s="430"/>
      <c r="AY35" s="430"/>
      <c r="AZ35" s="430"/>
    </row>
    <row r="36" spans="1:52" s="4" customFormat="1" x14ac:dyDescent="0.2">
      <c r="A36" s="347">
        <v>12000</v>
      </c>
      <c r="B36" s="347" t="s">
        <v>168</v>
      </c>
      <c r="C36" s="347" t="s">
        <v>141</v>
      </c>
      <c r="D36" s="375" t="s">
        <v>1</v>
      </c>
      <c r="E36" s="439"/>
      <c r="F36" s="340"/>
      <c r="G36" s="430">
        <v>4368</v>
      </c>
      <c r="H36" s="430">
        <v>2990</v>
      </c>
      <c r="I36" s="526">
        <v>186</v>
      </c>
      <c r="J36" s="510" t="s">
        <v>764</v>
      </c>
      <c r="K36" s="510">
        <v>2047</v>
      </c>
      <c r="L36" s="544"/>
      <c r="M36" s="430">
        <v>2047</v>
      </c>
      <c r="N36" s="430">
        <v>0</v>
      </c>
      <c r="O36" s="430">
        <v>0</v>
      </c>
      <c r="P36" s="510">
        <v>2047</v>
      </c>
      <c r="Q36" s="510"/>
      <c r="R36" s="112"/>
      <c r="S36" s="112"/>
      <c r="T36" s="112"/>
      <c r="U36" s="112"/>
      <c r="V36" s="112"/>
      <c r="W36" s="112"/>
      <c r="X36" s="430"/>
      <c r="Y36" s="430"/>
      <c r="Z36" s="430"/>
      <c r="AA36" s="430"/>
      <c r="AB36" s="430"/>
      <c r="AC36" s="430"/>
      <c r="AD36" s="430"/>
      <c r="AE36" s="430"/>
      <c r="AF36" s="430"/>
      <c r="AG36" s="430"/>
      <c r="AH36" s="430"/>
      <c r="AI36" s="430"/>
      <c r="AJ36" s="430"/>
      <c r="AK36" s="430"/>
      <c r="AL36" s="430"/>
      <c r="AM36" s="430"/>
      <c r="AN36" s="449"/>
      <c r="AO36" s="430"/>
      <c r="AP36" s="430"/>
      <c r="AQ36" s="430"/>
      <c r="AR36" s="430"/>
      <c r="AS36" s="430"/>
      <c r="AT36" s="430"/>
      <c r="AU36" s="430"/>
      <c r="AV36" s="430"/>
      <c r="AW36" s="430"/>
      <c r="AX36" s="430"/>
      <c r="AY36" s="430"/>
      <c r="AZ36" s="430"/>
    </row>
    <row r="37" spans="1:52" s="4" customFormat="1" x14ac:dyDescent="0.2">
      <c r="A37" s="347">
        <v>12150</v>
      </c>
      <c r="B37" s="347" t="s">
        <v>169</v>
      </c>
      <c r="C37" s="347" t="s">
        <v>289</v>
      </c>
      <c r="D37" s="375" t="s">
        <v>1</v>
      </c>
      <c r="E37" s="439"/>
      <c r="F37" s="340"/>
      <c r="G37" s="430">
        <v>4014</v>
      </c>
      <c r="H37" s="430">
        <v>2704</v>
      </c>
      <c r="I37" s="526">
        <v>280</v>
      </c>
      <c r="J37" s="510" t="s">
        <v>764</v>
      </c>
      <c r="K37" s="510">
        <v>1595</v>
      </c>
      <c r="L37" s="544"/>
      <c r="M37" s="430">
        <v>0</v>
      </c>
      <c r="N37" s="430">
        <v>0</v>
      </c>
      <c r="O37" s="430">
        <v>0</v>
      </c>
      <c r="P37" s="510">
        <v>0</v>
      </c>
      <c r="Q37" s="510"/>
      <c r="R37" s="112" t="s">
        <v>381</v>
      </c>
      <c r="S37" s="112" t="s">
        <v>474</v>
      </c>
      <c r="T37" s="112"/>
      <c r="U37" s="112"/>
      <c r="V37" s="112"/>
      <c r="W37" s="112"/>
      <c r="X37" s="430"/>
      <c r="Y37" s="430"/>
      <c r="Z37" s="430"/>
      <c r="AA37" s="430"/>
      <c r="AB37" s="430"/>
      <c r="AC37" s="430"/>
      <c r="AD37" s="430"/>
      <c r="AE37" s="430"/>
      <c r="AF37" s="430"/>
      <c r="AG37" s="430"/>
      <c r="AH37" s="430"/>
      <c r="AI37" s="430"/>
      <c r="AJ37" s="430"/>
      <c r="AK37" s="430"/>
      <c r="AL37" s="430"/>
      <c r="AM37" s="430"/>
      <c r="AN37" s="449"/>
      <c r="AO37" s="430"/>
      <c r="AP37" s="430"/>
      <c r="AQ37" s="430"/>
      <c r="AR37" s="430"/>
      <c r="AS37" s="430"/>
      <c r="AT37" s="430"/>
      <c r="AU37" s="430"/>
      <c r="AV37" s="430"/>
      <c r="AW37" s="430"/>
      <c r="AX37" s="430"/>
      <c r="AY37" s="430"/>
      <c r="AZ37" s="430"/>
    </row>
    <row r="38" spans="1:52" s="4" customFormat="1" x14ac:dyDescent="0.2">
      <c r="A38" s="347">
        <v>12350</v>
      </c>
      <c r="B38" s="347" t="s">
        <v>171</v>
      </c>
      <c r="C38" s="347" t="s">
        <v>289</v>
      </c>
      <c r="D38" s="375" t="s">
        <v>1</v>
      </c>
      <c r="E38" s="439"/>
      <c r="F38" s="340"/>
      <c r="G38" s="430">
        <v>12767</v>
      </c>
      <c r="H38" s="430">
        <v>4424</v>
      </c>
      <c r="I38" s="526">
        <v>649</v>
      </c>
      <c r="J38" s="510" t="s">
        <v>764</v>
      </c>
      <c r="K38" s="510">
        <v>4424</v>
      </c>
      <c r="L38" s="544"/>
      <c r="M38" s="430">
        <v>4424</v>
      </c>
      <c r="N38" s="430">
        <v>0</v>
      </c>
      <c r="O38" s="430">
        <v>0</v>
      </c>
      <c r="P38" s="510">
        <v>0</v>
      </c>
      <c r="Q38" s="510">
        <v>4424</v>
      </c>
      <c r="R38" s="112" t="s">
        <v>382</v>
      </c>
      <c r="S38" s="112"/>
      <c r="T38" s="112"/>
      <c r="U38" s="112"/>
      <c r="V38" s="112"/>
      <c r="W38" s="112"/>
      <c r="X38" s="430"/>
      <c r="Y38" s="430"/>
      <c r="Z38" s="430"/>
      <c r="AA38" s="430"/>
      <c r="AB38" s="430"/>
      <c r="AC38" s="430"/>
      <c r="AD38" s="430"/>
      <c r="AE38" s="430"/>
      <c r="AF38" s="430"/>
      <c r="AG38" s="430"/>
      <c r="AH38" s="430"/>
      <c r="AI38" s="430"/>
      <c r="AJ38" s="430"/>
      <c r="AK38" s="430"/>
      <c r="AL38" s="430"/>
      <c r="AM38" s="430"/>
      <c r="AN38" s="449"/>
      <c r="AO38" s="430"/>
      <c r="AP38" s="430"/>
      <c r="AQ38" s="430"/>
      <c r="AR38" s="430"/>
      <c r="AS38" s="430"/>
      <c r="AT38" s="430"/>
      <c r="AU38" s="430"/>
      <c r="AV38" s="430"/>
      <c r="AW38" s="430"/>
      <c r="AX38" s="430"/>
      <c r="AY38" s="430"/>
      <c r="AZ38" s="430"/>
    </row>
    <row r="39" spans="1:52" s="4" customFormat="1" x14ac:dyDescent="0.2">
      <c r="A39" s="347">
        <v>12380</v>
      </c>
      <c r="B39" s="347" t="s">
        <v>129</v>
      </c>
      <c r="C39" s="347" t="s">
        <v>128</v>
      </c>
      <c r="D39" s="375" t="s">
        <v>3</v>
      </c>
      <c r="E39" s="439"/>
      <c r="F39" s="340"/>
      <c r="G39" s="430">
        <v>236893</v>
      </c>
      <c r="H39" s="430">
        <v>73765</v>
      </c>
      <c r="I39" s="526">
        <v>446</v>
      </c>
      <c r="J39" s="510" t="s">
        <v>764</v>
      </c>
      <c r="K39" s="510">
        <v>68304</v>
      </c>
      <c r="L39" s="544"/>
      <c r="M39" s="430">
        <v>68405</v>
      </c>
      <c r="N39" s="430">
        <v>29454</v>
      </c>
      <c r="O39" s="430">
        <v>0</v>
      </c>
      <c r="P39" s="510">
        <v>68029</v>
      </c>
      <c r="Q39" s="510">
        <v>73765</v>
      </c>
      <c r="R39" s="112" t="s">
        <v>383</v>
      </c>
      <c r="S39" s="112"/>
      <c r="T39" s="112"/>
      <c r="U39" s="112"/>
      <c r="V39" s="112"/>
      <c r="W39" s="112"/>
      <c r="X39" s="430"/>
      <c r="Y39" s="430"/>
      <c r="Z39" s="430"/>
      <c r="AA39" s="430"/>
      <c r="AB39" s="430"/>
      <c r="AC39" s="430"/>
      <c r="AD39" s="430"/>
      <c r="AE39" s="430"/>
      <c r="AF39" s="430"/>
      <c r="AG39" s="430"/>
      <c r="AH39" s="430"/>
      <c r="AI39" s="430"/>
      <c r="AJ39" s="430"/>
      <c r="AK39" s="430"/>
      <c r="AL39" s="430"/>
      <c r="AM39" s="430"/>
      <c r="AN39" s="449"/>
      <c r="AO39" s="430"/>
      <c r="AP39" s="430"/>
      <c r="AQ39" s="430"/>
      <c r="AR39" s="430"/>
      <c r="AS39" s="430"/>
      <c r="AT39" s="430"/>
      <c r="AU39" s="430"/>
      <c r="AV39" s="430"/>
      <c r="AW39" s="430"/>
      <c r="AX39" s="430"/>
      <c r="AY39" s="430"/>
      <c r="AZ39" s="430"/>
    </row>
    <row r="40" spans="1:52" s="4" customFormat="1" x14ac:dyDescent="0.2">
      <c r="A40" s="347">
        <v>12700</v>
      </c>
      <c r="B40" s="347" t="s">
        <v>173</v>
      </c>
      <c r="C40" s="347" t="s">
        <v>162</v>
      </c>
      <c r="D40" s="375" t="s">
        <v>4</v>
      </c>
      <c r="E40" s="439"/>
      <c r="F40" s="340"/>
      <c r="G40" s="430">
        <v>9346</v>
      </c>
      <c r="H40" s="430">
        <v>5204</v>
      </c>
      <c r="I40" s="526">
        <v>442</v>
      </c>
      <c r="J40" s="510" t="s">
        <v>764</v>
      </c>
      <c r="K40" s="510">
        <v>3671</v>
      </c>
      <c r="L40" s="544"/>
      <c r="M40" s="430">
        <v>3648</v>
      </c>
      <c r="N40" s="430">
        <v>0</v>
      </c>
      <c r="O40" s="430">
        <v>0</v>
      </c>
      <c r="P40" s="510">
        <v>3725</v>
      </c>
      <c r="Q40" s="510">
        <v>5204</v>
      </c>
      <c r="R40" s="112" t="s">
        <v>384</v>
      </c>
      <c r="S40" s="112"/>
      <c r="T40" s="112"/>
      <c r="U40" s="112"/>
      <c r="V40" s="112"/>
      <c r="W40" s="112"/>
      <c r="X40" s="430"/>
      <c r="Y40" s="430"/>
      <c r="Z40" s="430"/>
      <c r="AA40" s="430"/>
      <c r="AB40" s="430"/>
      <c r="AC40" s="430"/>
      <c r="AD40" s="430"/>
      <c r="AE40" s="430"/>
      <c r="AF40" s="430"/>
      <c r="AG40" s="430"/>
      <c r="AH40" s="430"/>
      <c r="AI40" s="430"/>
      <c r="AJ40" s="430"/>
      <c r="AK40" s="430"/>
      <c r="AL40" s="430"/>
      <c r="AM40" s="430"/>
      <c r="AN40" s="449"/>
      <c r="AO40" s="430"/>
      <c r="AP40" s="430"/>
      <c r="AQ40" s="430"/>
      <c r="AR40" s="430"/>
      <c r="AS40" s="430"/>
      <c r="AT40" s="430"/>
      <c r="AU40" s="430"/>
      <c r="AV40" s="430"/>
      <c r="AW40" s="430"/>
      <c r="AX40" s="430"/>
      <c r="AY40" s="430"/>
      <c r="AZ40" s="430"/>
    </row>
    <row r="41" spans="1:52" s="4" customFormat="1" x14ac:dyDescent="0.2">
      <c r="A41" s="347">
        <v>12730</v>
      </c>
      <c r="B41" s="347" t="s">
        <v>167</v>
      </c>
      <c r="C41" s="347" t="s">
        <v>711</v>
      </c>
      <c r="D41" s="375" t="s">
        <v>1</v>
      </c>
      <c r="E41" s="439"/>
      <c r="F41" s="340"/>
      <c r="G41" s="430">
        <v>8995</v>
      </c>
      <c r="H41" s="430">
        <v>5051</v>
      </c>
      <c r="I41" s="526">
        <v>359</v>
      </c>
      <c r="J41" s="510" t="s">
        <v>764</v>
      </c>
      <c r="K41" s="510">
        <v>3630</v>
      </c>
      <c r="L41" s="544"/>
      <c r="M41" s="430">
        <v>0</v>
      </c>
      <c r="N41" s="430">
        <v>0</v>
      </c>
      <c r="O41" s="430">
        <v>0</v>
      </c>
      <c r="P41" s="510">
        <v>0</v>
      </c>
      <c r="Q41" s="510">
        <v>5051</v>
      </c>
      <c r="R41" s="112" t="s">
        <v>385</v>
      </c>
      <c r="S41" s="112" t="s">
        <v>475</v>
      </c>
      <c r="T41" s="112" t="s">
        <v>533</v>
      </c>
      <c r="U41" s="112" t="s">
        <v>582</v>
      </c>
      <c r="V41" s="112" t="s">
        <v>619</v>
      </c>
      <c r="W41" s="112" t="s">
        <v>645</v>
      </c>
      <c r="X41" s="430"/>
      <c r="Y41" s="430"/>
      <c r="Z41" s="430"/>
      <c r="AA41" s="430"/>
      <c r="AB41" s="430"/>
      <c r="AC41" s="430"/>
      <c r="AD41" s="430"/>
      <c r="AE41" s="430"/>
      <c r="AF41" s="430"/>
      <c r="AG41" s="430"/>
      <c r="AH41" s="430"/>
      <c r="AI41" s="430"/>
      <c r="AJ41" s="430"/>
      <c r="AK41" s="430"/>
      <c r="AL41" s="430"/>
      <c r="AM41" s="430"/>
      <c r="AN41" s="449"/>
      <c r="AO41" s="430"/>
      <c r="AP41" s="430"/>
      <c r="AQ41" s="430"/>
      <c r="AR41" s="430"/>
      <c r="AS41" s="430"/>
      <c r="AT41" s="430"/>
      <c r="AU41" s="430"/>
      <c r="AV41" s="430"/>
      <c r="AW41" s="430"/>
      <c r="AX41" s="430"/>
      <c r="AY41" s="430"/>
      <c r="AZ41" s="430"/>
    </row>
    <row r="42" spans="1:52" s="4" customFormat="1" x14ac:dyDescent="0.2">
      <c r="A42" s="347">
        <v>12750</v>
      </c>
      <c r="B42" s="347" t="s">
        <v>174</v>
      </c>
      <c r="C42" s="347" t="s">
        <v>713</v>
      </c>
      <c r="D42" s="375" t="s">
        <v>1</v>
      </c>
      <c r="E42" s="439"/>
      <c r="F42" s="340"/>
      <c r="G42" s="430">
        <v>38288</v>
      </c>
      <c r="H42" s="430">
        <v>23828</v>
      </c>
      <c r="I42" s="526">
        <v>304.57</v>
      </c>
      <c r="J42" s="510" t="s">
        <v>764</v>
      </c>
      <c r="K42" s="510">
        <v>22593</v>
      </c>
      <c r="L42" s="544"/>
      <c r="M42" s="430">
        <v>22362</v>
      </c>
      <c r="N42" s="430">
        <v>20756</v>
      </c>
      <c r="O42" s="430">
        <v>0</v>
      </c>
      <c r="P42" s="510">
        <v>21715</v>
      </c>
      <c r="Q42" s="510">
        <v>23828</v>
      </c>
      <c r="R42" s="112" t="s">
        <v>386</v>
      </c>
      <c r="S42" s="112" t="s">
        <v>476</v>
      </c>
      <c r="T42" s="112" t="s">
        <v>534</v>
      </c>
      <c r="U42" s="112"/>
      <c r="V42" s="112"/>
      <c r="W42" s="112"/>
      <c r="X42" s="430"/>
      <c r="Y42" s="430"/>
      <c r="Z42" s="430"/>
      <c r="AA42" s="430"/>
      <c r="AB42" s="430"/>
      <c r="AC42" s="430"/>
      <c r="AD42" s="430"/>
      <c r="AE42" s="430"/>
      <c r="AF42" s="430"/>
      <c r="AG42" s="430"/>
      <c r="AH42" s="430"/>
      <c r="AI42" s="430"/>
      <c r="AJ42" s="430"/>
      <c r="AK42" s="430"/>
      <c r="AL42" s="430"/>
      <c r="AM42" s="430"/>
      <c r="AN42" s="449"/>
      <c r="AO42" s="430"/>
      <c r="AP42" s="430"/>
      <c r="AQ42" s="430"/>
      <c r="AR42" s="430"/>
      <c r="AS42" s="430"/>
      <c r="AT42" s="430"/>
      <c r="AU42" s="430"/>
      <c r="AV42" s="430"/>
      <c r="AW42" s="430"/>
      <c r="AX42" s="430"/>
      <c r="AY42" s="430"/>
      <c r="AZ42" s="430"/>
    </row>
    <row r="43" spans="1:52" s="4" customFormat="1" x14ac:dyDescent="0.2">
      <c r="A43" s="347">
        <v>12850</v>
      </c>
      <c r="B43" s="347" t="s">
        <v>175</v>
      </c>
      <c r="C43" s="347" t="s">
        <v>128</v>
      </c>
      <c r="D43" s="375" t="s">
        <v>3</v>
      </c>
      <c r="E43" s="439"/>
      <c r="F43" s="340"/>
      <c r="G43" s="430">
        <v>210612</v>
      </c>
      <c r="H43" s="430">
        <v>64780</v>
      </c>
      <c r="I43" s="526">
        <v>494.57</v>
      </c>
      <c r="J43" s="510" t="s">
        <v>764</v>
      </c>
      <c r="K43" s="510">
        <v>62357</v>
      </c>
      <c r="L43" s="544"/>
      <c r="M43" s="430">
        <v>62357</v>
      </c>
      <c r="N43" s="430">
        <v>0</v>
      </c>
      <c r="O43" s="430">
        <v>0</v>
      </c>
      <c r="P43" s="510">
        <v>63007</v>
      </c>
      <c r="Q43" s="510">
        <v>64780</v>
      </c>
      <c r="R43" s="112" t="s">
        <v>387</v>
      </c>
      <c r="S43" s="112"/>
      <c r="T43" s="112"/>
      <c r="U43" s="112"/>
      <c r="V43" s="112"/>
      <c r="W43" s="112"/>
      <c r="X43" s="430"/>
      <c r="Y43" s="430"/>
      <c r="Z43" s="430"/>
      <c r="AA43" s="430"/>
      <c r="AB43" s="430"/>
      <c r="AC43" s="430"/>
      <c r="AD43" s="430"/>
      <c r="AE43" s="430"/>
      <c r="AF43" s="430"/>
      <c r="AG43" s="430"/>
      <c r="AH43" s="430"/>
      <c r="AI43" s="430"/>
      <c r="AJ43" s="430"/>
      <c r="AK43" s="430"/>
      <c r="AL43" s="430"/>
      <c r="AM43" s="430"/>
      <c r="AN43" s="449"/>
      <c r="AO43" s="430"/>
      <c r="AP43" s="430"/>
      <c r="AQ43" s="430"/>
      <c r="AR43" s="430"/>
      <c r="AS43" s="430"/>
      <c r="AT43" s="430"/>
      <c r="AU43" s="430"/>
      <c r="AV43" s="430"/>
      <c r="AW43" s="430"/>
      <c r="AX43" s="430"/>
      <c r="AY43" s="430"/>
      <c r="AZ43" s="430"/>
    </row>
    <row r="44" spans="1:52" s="4" customFormat="1" x14ac:dyDescent="0.2">
      <c r="A44" s="347">
        <v>12870</v>
      </c>
      <c r="B44" s="347" t="s">
        <v>170</v>
      </c>
      <c r="C44" s="347" t="s">
        <v>711</v>
      </c>
      <c r="D44" s="375" t="s">
        <v>1</v>
      </c>
      <c r="E44" s="439"/>
      <c r="F44" s="340"/>
      <c r="G44" s="430">
        <v>12462</v>
      </c>
      <c r="H44" s="430">
        <v>6670</v>
      </c>
      <c r="I44" s="526">
        <v>325</v>
      </c>
      <c r="J44" s="510" t="s">
        <v>764</v>
      </c>
      <c r="K44" s="510">
        <v>6350</v>
      </c>
      <c r="L44" s="544"/>
      <c r="M44" s="430">
        <v>5840</v>
      </c>
      <c r="N44" s="430">
        <v>0</v>
      </c>
      <c r="O44" s="430">
        <v>5840</v>
      </c>
      <c r="P44" s="510">
        <v>0</v>
      </c>
      <c r="Q44" s="510">
        <v>6670</v>
      </c>
      <c r="R44" s="112" t="s">
        <v>388</v>
      </c>
      <c r="S44" s="112" t="s">
        <v>477</v>
      </c>
      <c r="T44" s="112" t="s">
        <v>535</v>
      </c>
      <c r="U44" s="112" t="s">
        <v>583</v>
      </c>
      <c r="V44" s="112" t="s">
        <v>620</v>
      </c>
      <c r="W44" s="112"/>
      <c r="X44" s="430"/>
      <c r="Y44" s="430"/>
      <c r="Z44" s="430"/>
      <c r="AA44" s="430"/>
      <c r="AB44" s="430"/>
      <c r="AC44" s="430"/>
      <c r="AD44" s="430"/>
      <c r="AE44" s="430"/>
      <c r="AF44" s="430"/>
      <c r="AG44" s="430"/>
      <c r="AH44" s="430"/>
      <c r="AI44" s="430"/>
      <c r="AJ44" s="430"/>
      <c r="AK44" s="430"/>
      <c r="AL44" s="430"/>
      <c r="AM44" s="430"/>
      <c r="AN44" s="449"/>
      <c r="AO44" s="430"/>
      <c r="AP44" s="430"/>
      <c r="AQ44" s="430"/>
      <c r="AR44" s="430"/>
      <c r="AS44" s="430"/>
      <c r="AT44" s="430"/>
      <c r="AU44" s="430"/>
      <c r="AV44" s="430"/>
      <c r="AW44" s="430"/>
      <c r="AX44" s="430"/>
      <c r="AY44" s="430"/>
      <c r="AZ44" s="430"/>
    </row>
    <row r="45" spans="1:52" s="4" customFormat="1" x14ac:dyDescent="0.2">
      <c r="A45" s="347">
        <v>12900</v>
      </c>
      <c r="B45" s="347" t="s">
        <v>176</v>
      </c>
      <c r="C45" s="347" t="s">
        <v>289</v>
      </c>
      <c r="D45" s="375" t="s">
        <v>1</v>
      </c>
      <c r="E45" s="439"/>
      <c r="F45" s="340"/>
      <c r="G45" s="430">
        <v>9910</v>
      </c>
      <c r="H45" s="430">
        <v>4248</v>
      </c>
      <c r="I45" s="526">
        <v>515</v>
      </c>
      <c r="J45" s="510" t="s">
        <v>764</v>
      </c>
      <c r="K45" s="510">
        <v>3067</v>
      </c>
      <c r="L45" s="544"/>
      <c r="M45" s="430">
        <v>3067</v>
      </c>
      <c r="N45" s="430">
        <v>0</v>
      </c>
      <c r="O45" s="430">
        <v>3067</v>
      </c>
      <c r="P45" s="510">
        <v>4129</v>
      </c>
      <c r="Q45" s="510">
        <v>4248</v>
      </c>
      <c r="R45" s="112" t="s">
        <v>389</v>
      </c>
      <c r="S45" s="112"/>
      <c r="T45" s="112"/>
      <c r="U45" s="112"/>
      <c r="V45" s="112"/>
      <c r="W45" s="112"/>
      <c r="X45" s="430"/>
      <c r="Y45" s="430"/>
      <c r="Z45" s="430"/>
      <c r="AA45" s="430"/>
      <c r="AB45" s="430"/>
      <c r="AC45" s="430"/>
      <c r="AD45" s="430"/>
      <c r="AE45" s="430"/>
      <c r="AF45" s="430"/>
      <c r="AG45" s="430"/>
      <c r="AH45" s="430"/>
      <c r="AI45" s="430"/>
      <c r="AJ45" s="430"/>
      <c r="AK45" s="430"/>
      <c r="AL45" s="430"/>
      <c r="AM45" s="430"/>
      <c r="AN45" s="449"/>
      <c r="AO45" s="430"/>
      <c r="AP45" s="430"/>
      <c r="AQ45" s="430"/>
      <c r="AR45" s="430"/>
      <c r="AS45" s="430"/>
      <c r="AT45" s="430"/>
      <c r="AU45" s="430"/>
      <c r="AV45" s="430"/>
      <c r="AW45" s="430"/>
      <c r="AX45" s="430"/>
      <c r="AY45" s="430"/>
      <c r="AZ45" s="430"/>
    </row>
    <row r="46" spans="1:52" s="4" customFormat="1" x14ac:dyDescent="0.2">
      <c r="A46" s="347">
        <v>12930</v>
      </c>
      <c r="B46" s="347" t="s">
        <v>192</v>
      </c>
      <c r="C46" s="347" t="s">
        <v>126</v>
      </c>
      <c r="D46" s="375" t="s">
        <v>3</v>
      </c>
      <c r="E46" s="439"/>
      <c r="F46" s="340"/>
      <c r="G46" s="430">
        <v>158411</v>
      </c>
      <c r="H46" s="430">
        <v>50656</v>
      </c>
      <c r="I46" s="526">
        <v>464</v>
      </c>
      <c r="J46" s="510" t="s">
        <v>764</v>
      </c>
      <c r="K46" s="510">
        <v>50656</v>
      </c>
      <c r="L46" s="544"/>
      <c r="M46" s="430">
        <v>50656</v>
      </c>
      <c r="N46" s="430">
        <v>50656</v>
      </c>
      <c r="O46" s="430">
        <v>0</v>
      </c>
      <c r="P46" s="510">
        <v>50656</v>
      </c>
      <c r="Q46" s="510">
        <v>50656</v>
      </c>
      <c r="R46" s="112" t="s">
        <v>390</v>
      </c>
      <c r="S46" s="112"/>
      <c r="T46" s="112"/>
      <c r="U46" s="112"/>
      <c r="V46" s="112"/>
      <c r="W46" s="112"/>
      <c r="X46" s="430"/>
      <c r="Y46" s="430"/>
      <c r="Z46" s="430"/>
      <c r="AA46" s="430"/>
      <c r="AB46" s="430"/>
      <c r="AC46" s="430"/>
      <c r="AD46" s="430"/>
      <c r="AE46" s="430"/>
      <c r="AF46" s="430"/>
      <c r="AG46" s="430"/>
      <c r="AH46" s="430"/>
      <c r="AI46" s="430"/>
      <c r="AJ46" s="430"/>
      <c r="AK46" s="430"/>
      <c r="AL46" s="430"/>
      <c r="AM46" s="430"/>
      <c r="AN46" s="449"/>
      <c r="AO46" s="430"/>
      <c r="AP46" s="430"/>
      <c r="AQ46" s="430"/>
      <c r="AR46" s="430"/>
      <c r="AS46" s="430"/>
      <c r="AT46" s="430"/>
      <c r="AU46" s="430"/>
      <c r="AV46" s="430"/>
      <c r="AW46" s="430"/>
      <c r="AX46" s="430"/>
      <c r="AY46" s="430"/>
      <c r="AZ46" s="430"/>
    </row>
    <row r="47" spans="1:52" s="4" customFormat="1" x14ac:dyDescent="0.2">
      <c r="A47" s="347">
        <v>12950</v>
      </c>
      <c r="B47" s="347" t="s">
        <v>177</v>
      </c>
      <c r="C47" s="347" t="s">
        <v>289</v>
      </c>
      <c r="D47" s="375" t="s">
        <v>1</v>
      </c>
      <c r="E47" s="439"/>
      <c r="F47" s="340"/>
      <c r="G47" s="430">
        <v>4226</v>
      </c>
      <c r="H47" s="430">
        <v>1952</v>
      </c>
      <c r="I47" s="526">
        <v>402</v>
      </c>
      <c r="J47" s="510" t="s">
        <v>764</v>
      </c>
      <c r="K47" s="510">
        <v>1641</v>
      </c>
      <c r="L47" s="544"/>
      <c r="M47" s="430">
        <v>1641</v>
      </c>
      <c r="N47" s="430">
        <v>0</v>
      </c>
      <c r="O47" s="430">
        <v>0</v>
      </c>
      <c r="P47" s="510">
        <v>0</v>
      </c>
      <c r="Q47" s="510"/>
      <c r="R47" s="112" t="s">
        <v>391</v>
      </c>
      <c r="S47" s="112" t="s">
        <v>478</v>
      </c>
      <c r="T47" s="112" t="s">
        <v>536</v>
      </c>
      <c r="U47" s="112" t="s">
        <v>584</v>
      </c>
      <c r="V47" s="112"/>
      <c r="W47" s="112"/>
      <c r="X47" s="430"/>
      <c r="Y47" s="430"/>
      <c r="Z47" s="430"/>
      <c r="AA47" s="430"/>
      <c r="AB47" s="430"/>
      <c r="AC47" s="430"/>
      <c r="AD47" s="430"/>
      <c r="AE47" s="430"/>
      <c r="AF47" s="430"/>
      <c r="AG47" s="430"/>
      <c r="AH47" s="430"/>
      <c r="AI47" s="430"/>
      <c r="AJ47" s="430"/>
      <c r="AK47" s="430"/>
      <c r="AL47" s="430"/>
      <c r="AM47" s="430"/>
      <c r="AN47" s="449"/>
      <c r="AO47" s="430"/>
      <c r="AP47" s="430"/>
      <c r="AQ47" s="430"/>
      <c r="AR47" s="430"/>
      <c r="AS47" s="430"/>
      <c r="AT47" s="430"/>
      <c r="AU47" s="430"/>
      <c r="AV47" s="430"/>
      <c r="AW47" s="430"/>
      <c r="AX47" s="430"/>
      <c r="AY47" s="430"/>
      <c r="AZ47" s="430"/>
    </row>
    <row r="48" spans="1:52" s="4" customFormat="1" x14ac:dyDescent="0.2">
      <c r="A48" s="347">
        <v>13010</v>
      </c>
      <c r="B48" s="347" t="s">
        <v>178</v>
      </c>
      <c r="C48" s="347" t="s">
        <v>124</v>
      </c>
      <c r="D48" s="375" t="s">
        <v>1</v>
      </c>
      <c r="E48" s="439"/>
      <c r="F48" s="340"/>
      <c r="G48" s="430">
        <v>8908</v>
      </c>
      <c r="H48" s="430">
        <v>5423</v>
      </c>
      <c r="I48" s="526">
        <v>310</v>
      </c>
      <c r="J48" s="510" t="s">
        <v>764</v>
      </c>
      <c r="K48" s="510">
        <v>3779</v>
      </c>
      <c r="L48" s="544"/>
      <c r="M48" s="430">
        <v>3750</v>
      </c>
      <c r="N48" s="430">
        <v>0</v>
      </c>
      <c r="O48" s="430">
        <v>0</v>
      </c>
      <c r="P48" s="510">
        <v>0</v>
      </c>
      <c r="Q48" s="510"/>
      <c r="R48" s="112" t="s">
        <v>392</v>
      </c>
      <c r="S48" s="112" t="s">
        <v>479</v>
      </c>
      <c r="T48" s="112" t="s">
        <v>537</v>
      </c>
      <c r="U48" s="112" t="s">
        <v>585</v>
      </c>
      <c r="V48" s="112"/>
      <c r="W48" s="112"/>
      <c r="X48" s="430"/>
      <c r="Y48" s="430"/>
      <c r="Z48" s="430"/>
      <c r="AA48" s="430"/>
      <c r="AB48" s="430"/>
      <c r="AC48" s="430"/>
      <c r="AD48" s="430"/>
      <c r="AE48" s="430"/>
      <c r="AF48" s="430"/>
      <c r="AG48" s="430"/>
      <c r="AH48" s="430"/>
      <c r="AI48" s="430"/>
      <c r="AJ48" s="430"/>
      <c r="AK48" s="430"/>
      <c r="AL48" s="430"/>
      <c r="AM48" s="430"/>
      <c r="AN48" s="449"/>
      <c r="AO48" s="430"/>
      <c r="AP48" s="430"/>
      <c r="AQ48" s="430"/>
      <c r="AR48" s="430"/>
      <c r="AS48" s="430"/>
      <c r="AT48" s="430"/>
      <c r="AU48" s="430"/>
      <c r="AV48" s="430"/>
      <c r="AW48" s="430"/>
      <c r="AX48" s="430"/>
      <c r="AY48" s="430"/>
      <c r="AZ48" s="430"/>
    </row>
    <row r="49" spans="1:52" s="4" customFormat="1" x14ac:dyDescent="0.2">
      <c r="A49" s="347">
        <v>13310</v>
      </c>
      <c r="B49" s="347" t="s">
        <v>181</v>
      </c>
      <c r="C49" s="347" t="s">
        <v>713</v>
      </c>
      <c r="D49" s="375" t="s">
        <v>1</v>
      </c>
      <c r="E49" s="439"/>
      <c r="F49" s="340"/>
      <c r="G49" s="430">
        <v>30852</v>
      </c>
      <c r="H49" s="430">
        <v>16423</v>
      </c>
      <c r="I49" s="526">
        <v>330</v>
      </c>
      <c r="J49" s="510" t="s">
        <v>764</v>
      </c>
      <c r="K49" s="510">
        <v>9538</v>
      </c>
      <c r="L49" s="544"/>
      <c r="M49" s="430">
        <v>9531</v>
      </c>
      <c r="N49" s="430">
        <v>0</v>
      </c>
      <c r="O49" s="430">
        <v>3812</v>
      </c>
      <c r="P49" s="510">
        <v>9849</v>
      </c>
      <c r="Q49" s="510">
        <v>16423</v>
      </c>
      <c r="R49" s="112" t="s">
        <v>393</v>
      </c>
      <c r="S49" s="112" t="s">
        <v>480</v>
      </c>
      <c r="T49" s="112" t="s">
        <v>538</v>
      </c>
      <c r="U49" s="112"/>
      <c r="V49" s="112"/>
      <c r="W49" s="112"/>
      <c r="X49" s="430"/>
      <c r="Y49" s="430"/>
      <c r="Z49" s="430"/>
      <c r="AA49" s="430"/>
      <c r="AB49" s="430"/>
      <c r="AC49" s="430"/>
      <c r="AD49" s="430"/>
      <c r="AE49" s="430"/>
      <c r="AF49" s="430"/>
      <c r="AG49" s="430"/>
      <c r="AH49" s="430"/>
      <c r="AI49" s="430"/>
      <c r="AJ49" s="430"/>
      <c r="AK49" s="430"/>
      <c r="AL49" s="430"/>
      <c r="AM49" s="430"/>
      <c r="AN49" s="449"/>
      <c r="AO49" s="430"/>
      <c r="AP49" s="430"/>
      <c r="AQ49" s="430"/>
      <c r="AR49" s="430"/>
      <c r="AS49" s="430"/>
      <c r="AT49" s="430"/>
      <c r="AU49" s="430"/>
      <c r="AV49" s="430"/>
      <c r="AW49" s="430"/>
      <c r="AX49" s="430"/>
      <c r="AY49" s="430"/>
      <c r="AZ49" s="430"/>
    </row>
    <row r="50" spans="1:52" s="4" customFormat="1" x14ac:dyDescent="0.2">
      <c r="A50" s="347">
        <v>13340</v>
      </c>
      <c r="B50" s="347" t="s">
        <v>182</v>
      </c>
      <c r="C50" s="347" t="s">
        <v>711</v>
      </c>
      <c r="D50" s="375" t="s">
        <v>1</v>
      </c>
      <c r="E50" s="439"/>
      <c r="F50" s="340"/>
      <c r="G50" s="430">
        <v>10686</v>
      </c>
      <c r="H50" s="430">
        <v>6903</v>
      </c>
      <c r="I50" s="526">
        <v>265</v>
      </c>
      <c r="J50" s="510" t="s">
        <v>764</v>
      </c>
      <c r="K50" s="510">
        <v>3632</v>
      </c>
      <c r="L50" s="544"/>
      <c r="M50" s="430">
        <v>3624</v>
      </c>
      <c r="N50" s="430">
        <v>0</v>
      </c>
      <c r="O50" s="430">
        <v>0</v>
      </c>
      <c r="P50" s="510">
        <v>0</v>
      </c>
      <c r="Q50" s="510"/>
      <c r="R50" s="112" t="s">
        <v>394</v>
      </c>
      <c r="S50" s="112" t="s">
        <v>481</v>
      </c>
      <c r="T50" s="112" t="s">
        <v>539</v>
      </c>
      <c r="U50" s="112" t="s">
        <v>586</v>
      </c>
      <c r="V50" s="112" t="s">
        <v>621</v>
      </c>
      <c r="W50" s="112" t="s">
        <v>646</v>
      </c>
      <c r="X50" s="430"/>
      <c r="Y50" s="430"/>
      <c r="Z50" s="430"/>
      <c r="AA50" s="430"/>
      <c r="AB50" s="430"/>
      <c r="AC50" s="430"/>
      <c r="AD50" s="430"/>
      <c r="AE50" s="430"/>
      <c r="AF50" s="430"/>
      <c r="AG50" s="430"/>
      <c r="AH50" s="430"/>
      <c r="AI50" s="430"/>
      <c r="AJ50" s="430"/>
      <c r="AK50" s="430"/>
      <c r="AL50" s="430"/>
      <c r="AM50" s="430"/>
      <c r="AN50" s="449"/>
      <c r="AO50" s="430"/>
      <c r="AP50" s="430"/>
      <c r="AQ50" s="430"/>
      <c r="AR50" s="430"/>
      <c r="AS50" s="430"/>
      <c r="AT50" s="430"/>
      <c r="AU50" s="430"/>
      <c r="AV50" s="430"/>
      <c r="AW50" s="430"/>
      <c r="AX50" s="430"/>
      <c r="AY50" s="430"/>
      <c r="AZ50" s="430"/>
    </row>
    <row r="51" spans="1:52" s="4" customFormat="1" x14ac:dyDescent="0.2">
      <c r="A51" s="347">
        <v>13450</v>
      </c>
      <c r="B51" s="347" t="s">
        <v>183</v>
      </c>
      <c r="C51" s="347" t="s">
        <v>716</v>
      </c>
      <c r="D51" s="375" t="s">
        <v>1</v>
      </c>
      <c r="E51" s="439"/>
      <c r="F51" s="340"/>
      <c r="G51" s="430">
        <v>26882</v>
      </c>
      <c r="H51" s="430">
        <v>11319</v>
      </c>
      <c r="I51" s="526">
        <v>284</v>
      </c>
      <c r="J51" s="510" t="s">
        <v>764</v>
      </c>
      <c r="K51" s="510">
        <v>8427</v>
      </c>
      <c r="L51" s="544"/>
      <c r="M51" s="430">
        <v>7980</v>
      </c>
      <c r="N51" s="430">
        <v>0</v>
      </c>
      <c r="O51" s="430">
        <v>0</v>
      </c>
      <c r="P51" s="510">
        <v>0</v>
      </c>
      <c r="Q51" s="510">
        <v>11319</v>
      </c>
      <c r="R51" s="112" t="s">
        <v>395</v>
      </c>
      <c r="S51" s="112"/>
      <c r="T51" s="112"/>
      <c r="U51" s="112"/>
      <c r="V51" s="112"/>
      <c r="W51" s="112"/>
      <c r="X51" s="430"/>
      <c r="Y51" s="430"/>
      <c r="Z51" s="430"/>
      <c r="AA51" s="430"/>
      <c r="AB51" s="430"/>
      <c r="AC51" s="430"/>
      <c r="AD51" s="430"/>
      <c r="AE51" s="430"/>
      <c r="AF51" s="430"/>
      <c r="AG51" s="430"/>
      <c r="AH51" s="430"/>
      <c r="AI51" s="430"/>
      <c r="AJ51" s="430"/>
      <c r="AK51" s="430"/>
      <c r="AL51" s="430"/>
      <c r="AM51" s="430"/>
      <c r="AN51" s="449"/>
      <c r="AO51" s="430"/>
      <c r="AP51" s="430"/>
      <c r="AQ51" s="430"/>
      <c r="AR51" s="430"/>
      <c r="AS51" s="430"/>
      <c r="AT51" s="430"/>
      <c r="AU51" s="430"/>
      <c r="AV51" s="430"/>
      <c r="AW51" s="430"/>
      <c r="AX51" s="430"/>
      <c r="AY51" s="430"/>
      <c r="AZ51" s="430"/>
    </row>
    <row r="52" spans="1:52" s="4" customFormat="1" x14ac:dyDescent="0.2">
      <c r="A52" s="347">
        <v>13510</v>
      </c>
      <c r="B52" s="347" t="s">
        <v>291</v>
      </c>
      <c r="C52" s="347" t="s">
        <v>141</v>
      </c>
      <c r="D52" s="375" t="s">
        <v>1</v>
      </c>
      <c r="E52" s="439"/>
      <c r="F52" s="340"/>
      <c r="G52" s="430">
        <v>11260</v>
      </c>
      <c r="H52" s="430">
        <v>5875</v>
      </c>
      <c r="I52" s="526">
        <v>394</v>
      </c>
      <c r="J52" s="510" t="s">
        <v>764</v>
      </c>
      <c r="K52" s="510">
        <v>5875</v>
      </c>
      <c r="L52" s="544"/>
      <c r="M52" s="430">
        <v>5875</v>
      </c>
      <c r="N52" s="430">
        <v>3226</v>
      </c>
      <c r="O52" s="430">
        <v>2649</v>
      </c>
      <c r="P52" s="510">
        <v>0</v>
      </c>
      <c r="Q52" s="510">
        <v>5875</v>
      </c>
      <c r="R52" s="112" t="s">
        <v>396</v>
      </c>
      <c r="S52" s="112" t="s">
        <v>482</v>
      </c>
      <c r="T52" s="112" t="s">
        <v>540</v>
      </c>
      <c r="U52" s="112" t="s">
        <v>587</v>
      </c>
      <c r="V52" s="112" t="s">
        <v>622</v>
      </c>
      <c r="W52" s="112"/>
      <c r="X52" s="430"/>
      <c r="Y52" s="430"/>
      <c r="Z52" s="430"/>
      <c r="AA52" s="430"/>
      <c r="AB52" s="430"/>
      <c r="AC52" s="430"/>
      <c r="AD52" s="430"/>
      <c r="AE52" s="430"/>
      <c r="AF52" s="430"/>
      <c r="AG52" s="430"/>
      <c r="AH52" s="430"/>
      <c r="AI52" s="430"/>
      <c r="AJ52" s="430"/>
      <c r="AK52" s="430"/>
      <c r="AL52" s="430"/>
      <c r="AM52" s="430"/>
      <c r="AN52" s="449"/>
      <c r="AO52" s="430"/>
      <c r="AP52" s="430"/>
      <c r="AQ52" s="430"/>
      <c r="AR52" s="430"/>
      <c r="AS52" s="430"/>
      <c r="AT52" s="430"/>
      <c r="AU52" s="430"/>
      <c r="AV52" s="430"/>
      <c r="AW52" s="430"/>
      <c r="AX52" s="430"/>
      <c r="AY52" s="430"/>
      <c r="AZ52" s="430"/>
    </row>
    <row r="53" spans="1:52" s="4" customFormat="1" x14ac:dyDescent="0.2">
      <c r="A53" s="347">
        <v>13550</v>
      </c>
      <c r="B53" s="347" t="s">
        <v>184</v>
      </c>
      <c r="C53" s="347" t="s">
        <v>124</v>
      </c>
      <c r="D53" s="375" t="s">
        <v>1</v>
      </c>
      <c r="E53" s="439"/>
      <c r="F53" s="340"/>
      <c r="G53" s="430">
        <v>12661</v>
      </c>
      <c r="H53" s="430">
        <v>4833</v>
      </c>
      <c r="I53" s="526">
        <v>392</v>
      </c>
      <c r="J53" s="510" t="s">
        <v>764</v>
      </c>
      <c r="K53" s="510">
        <v>4328</v>
      </c>
      <c r="L53" s="544"/>
      <c r="M53" s="430">
        <v>4328</v>
      </c>
      <c r="N53" s="430">
        <v>3417</v>
      </c>
      <c r="O53" s="430">
        <v>0</v>
      </c>
      <c r="P53" s="510">
        <v>0</v>
      </c>
      <c r="Q53" s="510">
        <v>4833</v>
      </c>
      <c r="R53" s="112" t="s">
        <v>397</v>
      </c>
      <c r="S53" s="112" t="s">
        <v>483</v>
      </c>
      <c r="T53" s="112" t="s">
        <v>541</v>
      </c>
      <c r="U53" s="112" t="s">
        <v>588</v>
      </c>
      <c r="V53" s="112" t="s">
        <v>623</v>
      </c>
      <c r="W53" s="112" t="s">
        <v>647</v>
      </c>
      <c r="X53" s="430"/>
      <c r="Y53" s="430"/>
      <c r="Z53" s="430"/>
      <c r="AA53" s="430"/>
      <c r="AB53" s="430"/>
      <c r="AC53" s="430"/>
      <c r="AD53" s="430"/>
      <c r="AE53" s="430"/>
      <c r="AF53" s="430"/>
      <c r="AG53" s="430"/>
      <c r="AH53" s="430"/>
      <c r="AI53" s="430"/>
      <c r="AJ53" s="430"/>
      <c r="AK53" s="430"/>
      <c r="AL53" s="430"/>
      <c r="AM53" s="430"/>
      <c r="AN53" s="449"/>
      <c r="AO53" s="430"/>
      <c r="AP53" s="430"/>
      <c r="AQ53" s="430"/>
      <c r="AR53" s="430"/>
      <c r="AS53" s="430"/>
      <c r="AT53" s="430"/>
      <c r="AU53" s="430"/>
      <c r="AV53" s="430"/>
      <c r="AW53" s="430"/>
      <c r="AX53" s="430"/>
      <c r="AY53" s="430"/>
      <c r="AZ53" s="430"/>
    </row>
    <row r="54" spans="1:52" s="4" customFormat="1" x14ac:dyDescent="0.2">
      <c r="A54" s="347">
        <v>13660</v>
      </c>
      <c r="B54" s="347" t="s">
        <v>185</v>
      </c>
      <c r="C54" s="347" t="s">
        <v>124</v>
      </c>
      <c r="D54" s="375" t="s">
        <v>1</v>
      </c>
      <c r="E54" s="439"/>
      <c r="F54" s="340"/>
      <c r="G54" s="430">
        <v>5349</v>
      </c>
      <c r="H54" s="430">
        <v>3266</v>
      </c>
      <c r="I54" s="526">
        <v>469</v>
      </c>
      <c r="J54" s="510" t="s">
        <v>764</v>
      </c>
      <c r="K54" s="510">
        <v>1342</v>
      </c>
      <c r="L54" s="544"/>
      <c r="M54" s="430">
        <v>1342</v>
      </c>
      <c r="N54" s="430">
        <v>0</v>
      </c>
      <c r="O54" s="430">
        <v>1342</v>
      </c>
      <c r="P54" s="510">
        <v>0</v>
      </c>
      <c r="Q54" s="510">
        <v>3266</v>
      </c>
      <c r="R54" s="112" t="s">
        <v>398</v>
      </c>
      <c r="S54" s="112" t="s">
        <v>484</v>
      </c>
      <c r="T54" s="112" t="s">
        <v>542</v>
      </c>
      <c r="U54" s="112" t="s">
        <v>589</v>
      </c>
      <c r="V54" s="112" t="s">
        <v>624</v>
      </c>
      <c r="W54" s="112" t="s">
        <v>648</v>
      </c>
      <c r="X54" s="430"/>
      <c r="Y54" s="430"/>
      <c r="Z54" s="430"/>
      <c r="AA54" s="430"/>
      <c r="AB54" s="430"/>
      <c r="AC54" s="430"/>
      <c r="AD54" s="430"/>
      <c r="AE54" s="430"/>
      <c r="AF54" s="430"/>
      <c r="AG54" s="430"/>
      <c r="AH54" s="430"/>
      <c r="AI54" s="430"/>
      <c r="AJ54" s="430"/>
      <c r="AK54" s="430"/>
      <c r="AL54" s="430"/>
      <c r="AM54" s="430"/>
      <c r="AN54" s="449"/>
      <c r="AO54" s="430"/>
      <c r="AP54" s="430"/>
      <c r="AQ54" s="430"/>
      <c r="AR54" s="430"/>
      <c r="AS54" s="430"/>
      <c r="AT54" s="430"/>
      <c r="AU54" s="430"/>
      <c r="AV54" s="430"/>
      <c r="AW54" s="430"/>
      <c r="AX54" s="430"/>
      <c r="AY54" s="430"/>
      <c r="AZ54" s="430"/>
    </row>
    <row r="55" spans="1:52" s="4" customFormat="1" x14ac:dyDescent="0.2">
      <c r="A55" s="347">
        <v>13800</v>
      </c>
      <c r="B55" s="347" t="s">
        <v>187</v>
      </c>
      <c r="C55" s="347" t="s">
        <v>128</v>
      </c>
      <c r="D55" s="375" t="s">
        <v>2</v>
      </c>
      <c r="E55" s="439"/>
      <c r="F55" s="340"/>
      <c r="G55" s="430">
        <v>67083</v>
      </c>
      <c r="H55" s="430">
        <v>25667</v>
      </c>
      <c r="I55" s="526">
        <v>639.51</v>
      </c>
      <c r="J55" s="510" t="s">
        <v>764</v>
      </c>
      <c r="K55" s="510">
        <v>24329</v>
      </c>
      <c r="L55" s="544"/>
      <c r="M55" s="430">
        <v>24329</v>
      </c>
      <c r="N55" s="430">
        <v>13910</v>
      </c>
      <c r="O55" s="430">
        <v>0</v>
      </c>
      <c r="P55" s="510">
        <v>23771</v>
      </c>
      <c r="Q55" s="510">
        <v>25667</v>
      </c>
      <c r="R55" s="112" t="s">
        <v>399</v>
      </c>
      <c r="S55" s="112"/>
      <c r="T55" s="112"/>
      <c r="U55" s="112"/>
      <c r="V55" s="112"/>
      <c r="W55" s="112"/>
      <c r="X55" s="430"/>
      <c r="Y55" s="430"/>
      <c r="Z55" s="430"/>
      <c r="AA55" s="430"/>
      <c r="AB55" s="430"/>
      <c r="AC55" s="430"/>
      <c r="AD55" s="430"/>
      <c r="AE55" s="430"/>
      <c r="AF55" s="430"/>
      <c r="AG55" s="430"/>
      <c r="AH55" s="430"/>
      <c r="AI55" s="430"/>
      <c r="AJ55" s="430"/>
      <c r="AK55" s="430"/>
      <c r="AL55" s="430"/>
      <c r="AM55" s="430"/>
      <c r="AN55" s="449"/>
      <c r="AO55" s="430"/>
      <c r="AP55" s="430"/>
      <c r="AQ55" s="430"/>
      <c r="AR55" s="430"/>
      <c r="AS55" s="430"/>
      <c r="AT55" s="430"/>
      <c r="AU55" s="430"/>
      <c r="AV55" s="430"/>
      <c r="AW55" s="430"/>
      <c r="AX55" s="430"/>
      <c r="AY55" s="430"/>
      <c r="AZ55" s="430"/>
    </row>
    <row r="56" spans="1:52" s="4" customFormat="1" x14ac:dyDescent="0.2">
      <c r="A56" s="347">
        <v>13850</v>
      </c>
      <c r="B56" s="347" t="s">
        <v>188</v>
      </c>
      <c r="C56" s="347" t="s">
        <v>716</v>
      </c>
      <c r="D56" s="375" t="s">
        <v>1</v>
      </c>
      <c r="E56" s="439"/>
      <c r="F56" s="340"/>
      <c r="G56" s="430">
        <v>2979</v>
      </c>
      <c r="H56" s="430">
        <v>2142</v>
      </c>
      <c r="I56" s="526">
        <v>317</v>
      </c>
      <c r="J56" s="510" t="s">
        <v>764</v>
      </c>
      <c r="K56" s="510">
        <v>2142</v>
      </c>
      <c r="L56" s="544"/>
      <c r="M56" s="430">
        <v>0</v>
      </c>
      <c r="N56" s="430">
        <v>0</v>
      </c>
      <c r="O56" s="430">
        <v>0</v>
      </c>
      <c r="P56" s="510">
        <v>1420</v>
      </c>
      <c r="Q56" s="510">
        <v>2142</v>
      </c>
      <c r="R56" s="112" t="s">
        <v>400</v>
      </c>
      <c r="S56" s="112"/>
      <c r="T56" s="112"/>
      <c r="U56" s="112"/>
      <c r="V56" s="112"/>
      <c r="W56" s="112"/>
      <c r="X56" s="430"/>
      <c r="Y56" s="430"/>
      <c r="Z56" s="430"/>
      <c r="AA56" s="430"/>
      <c r="AB56" s="430"/>
      <c r="AC56" s="430"/>
      <c r="AD56" s="430"/>
      <c r="AE56" s="430"/>
      <c r="AF56" s="430"/>
      <c r="AG56" s="430"/>
      <c r="AH56" s="430"/>
      <c r="AI56" s="430"/>
      <c r="AJ56" s="430"/>
      <c r="AK56" s="430"/>
      <c r="AL56" s="430"/>
      <c r="AM56" s="430"/>
      <c r="AN56" s="449"/>
      <c r="AO56" s="430"/>
      <c r="AP56" s="430"/>
      <c r="AQ56" s="430"/>
      <c r="AR56" s="430"/>
      <c r="AS56" s="430"/>
      <c r="AT56" s="430"/>
      <c r="AU56" s="430"/>
      <c r="AV56" s="430"/>
      <c r="AW56" s="430"/>
      <c r="AX56" s="430"/>
      <c r="AY56" s="430"/>
      <c r="AZ56" s="430"/>
    </row>
    <row r="57" spans="1:52" s="4" customFormat="1" x14ac:dyDescent="0.2">
      <c r="A57" s="347">
        <v>13910</v>
      </c>
      <c r="B57" s="347" t="s">
        <v>147</v>
      </c>
      <c r="C57" s="347" t="s">
        <v>713</v>
      </c>
      <c r="D57" s="375" t="s">
        <v>1</v>
      </c>
      <c r="E57" s="439"/>
      <c r="F57" s="340"/>
      <c r="G57" s="430">
        <v>18782</v>
      </c>
      <c r="H57" s="430">
        <v>10965</v>
      </c>
      <c r="I57" s="526">
        <v>347</v>
      </c>
      <c r="J57" s="510" t="s">
        <v>764</v>
      </c>
      <c r="K57" s="510">
        <v>5354</v>
      </c>
      <c r="L57" s="544"/>
      <c r="M57" s="430">
        <v>5284</v>
      </c>
      <c r="N57" s="430">
        <v>3581</v>
      </c>
      <c r="O57" s="430">
        <v>0</v>
      </c>
      <c r="P57" s="510">
        <v>0</v>
      </c>
      <c r="Q57" s="510"/>
      <c r="R57" s="112" t="s">
        <v>401</v>
      </c>
      <c r="S57" s="112" t="s">
        <v>485</v>
      </c>
      <c r="T57" s="112" t="s">
        <v>543</v>
      </c>
      <c r="U57" s="112" t="s">
        <v>590</v>
      </c>
      <c r="V57" s="112" t="s">
        <v>625</v>
      </c>
      <c r="W57" s="112" t="s">
        <v>649</v>
      </c>
      <c r="X57" s="430"/>
      <c r="Y57" s="430"/>
      <c r="Z57" s="430"/>
      <c r="AA57" s="430"/>
      <c r="AB57" s="430"/>
      <c r="AC57" s="430"/>
      <c r="AD57" s="430"/>
      <c r="AE57" s="430"/>
      <c r="AF57" s="430"/>
      <c r="AG57" s="430"/>
      <c r="AH57" s="430"/>
      <c r="AI57" s="430"/>
      <c r="AJ57" s="430"/>
      <c r="AK57" s="430"/>
      <c r="AL57" s="430"/>
      <c r="AM57" s="430"/>
      <c r="AN57" s="449"/>
      <c r="AO57" s="430"/>
      <c r="AP57" s="430"/>
      <c r="AQ57" s="430"/>
      <c r="AR57" s="430"/>
      <c r="AS57" s="430"/>
      <c r="AT57" s="430"/>
      <c r="AU57" s="430"/>
      <c r="AV57" s="430"/>
      <c r="AW57" s="430"/>
      <c r="AX57" s="430"/>
      <c r="AY57" s="430"/>
      <c r="AZ57" s="430"/>
    </row>
    <row r="58" spans="1:52" s="4" customFormat="1" x14ac:dyDescent="0.2">
      <c r="A58" s="347">
        <v>14000</v>
      </c>
      <c r="B58" s="347" t="s">
        <v>190</v>
      </c>
      <c r="C58" s="347" t="s">
        <v>189</v>
      </c>
      <c r="D58" s="375" t="s">
        <v>3</v>
      </c>
      <c r="E58" s="439"/>
      <c r="F58" s="340"/>
      <c r="G58" s="430">
        <v>150752</v>
      </c>
      <c r="H58" s="430">
        <v>51517</v>
      </c>
      <c r="I58" s="526">
        <v>455</v>
      </c>
      <c r="J58" s="510" t="s">
        <v>764</v>
      </c>
      <c r="K58" s="510">
        <v>51517</v>
      </c>
      <c r="L58" s="544"/>
      <c r="M58" s="430">
        <v>51517</v>
      </c>
      <c r="N58" s="430">
        <v>39400</v>
      </c>
      <c r="O58" s="430">
        <v>0</v>
      </c>
      <c r="P58" s="510">
        <v>51517</v>
      </c>
      <c r="Q58" s="510">
        <v>51517</v>
      </c>
      <c r="R58" s="112" t="s">
        <v>402</v>
      </c>
      <c r="S58" s="112"/>
      <c r="T58" s="112"/>
      <c r="U58" s="112"/>
      <c r="V58" s="112"/>
      <c r="W58" s="112"/>
      <c r="X58" s="430"/>
      <c r="Y58" s="430"/>
      <c r="Z58" s="430"/>
      <c r="AA58" s="430"/>
      <c r="AB58" s="430"/>
      <c r="AC58" s="430"/>
      <c r="AD58" s="430"/>
      <c r="AE58" s="430"/>
      <c r="AF58" s="430"/>
      <c r="AG58" s="430"/>
      <c r="AH58" s="430"/>
      <c r="AI58" s="430"/>
      <c r="AJ58" s="430"/>
      <c r="AK58" s="430"/>
      <c r="AL58" s="430"/>
      <c r="AM58" s="430"/>
      <c r="AN58" s="449"/>
      <c r="AO58" s="430"/>
      <c r="AP58" s="430"/>
      <c r="AQ58" s="430"/>
      <c r="AR58" s="430"/>
      <c r="AS58" s="430"/>
      <c r="AT58" s="430"/>
      <c r="AU58" s="430"/>
      <c r="AV58" s="430"/>
      <c r="AW58" s="430"/>
      <c r="AX58" s="430"/>
      <c r="AY58" s="430"/>
      <c r="AZ58" s="430"/>
    </row>
    <row r="59" spans="1:52" s="4" customFormat="1" x14ac:dyDescent="0.2">
      <c r="A59" s="347">
        <v>14100</v>
      </c>
      <c r="B59" s="347" t="s">
        <v>191</v>
      </c>
      <c r="C59" s="347" t="s">
        <v>189</v>
      </c>
      <c r="D59" s="375" t="s">
        <v>3</v>
      </c>
      <c r="E59" s="439"/>
      <c r="F59" s="340"/>
      <c r="G59" s="430">
        <v>14909</v>
      </c>
      <c r="H59" s="430">
        <v>4978</v>
      </c>
      <c r="I59" s="526">
        <v>525.55999999999995</v>
      </c>
      <c r="J59" s="510" t="s">
        <v>764</v>
      </c>
      <c r="K59" s="510">
        <v>4415</v>
      </c>
      <c r="L59" s="544"/>
      <c r="M59" s="430">
        <v>4344</v>
      </c>
      <c r="N59" s="430">
        <v>3700</v>
      </c>
      <c r="O59" s="430">
        <v>0</v>
      </c>
      <c r="P59" s="510">
        <v>4951</v>
      </c>
      <c r="Q59" s="510"/>
      <c r="R59" s="112"/>
      <c r="S59" s="112"/>
      <c r="T59" s="112"/>
      <c r="U59" s="112"/>
      <c r="V59" s="112"/>
      <c r="W59" s="112"/>
      <c r="X59" s="430"/>
      <c r="Y59" s="430"/>
      <c r="Z59" s="430"/>
      <c r="AA59" s="430"/>
      <c r="AB59" s="430"/>
      <c r="AC59" s="430"/>
      <c r="AD59" s="430"/>
      <c r="AE59" s="430"/>
      <c r="AF59" s="430"/>
      <c r="AG59" s="430"/>
      <c r="AH59" s="430"/>
      <c r="AI59" s="430"/>
      <c r="AJ59" s="430"/>
      <c r="AK59" s="430"/>
      <c r="AL59" s="430"/>
      <c r="AM59" s="430"/>
      <c r="AN59" s="449"/>
      <c r="AO59" s="430"/>
      <c r="AP59" s="430"/>
      <c r="AQ59" s="430"/>
      <c r="AR59" s="430"/>
      <c r="AS59" s="430"/>
      <c r="AT59" s="430"/>
      <c r="AU59" s="430"/>
      <c r="AV59" s="430"/>
      <c r="AW59" s="430"/>
      <c r="AX59" s="430"/>
      <c r="AY59" s="430"/>
      <c r="AZ59" s="430"/>
    </row>
    <row r="60" spans="1:52" s="4" customFormat="1" x14ac:dyDescent="0.2">
      <c r="A60" s="347">
        <v>14170</v>
      </c>
      <c r="B60" s="347" t="s">
        <v>127</v>
      </c>
      <c r="C60" s="347" t="s">
        <v>126</v>
      </c>
      <c r="D60" s="375" t="s">
        <v>3</v>
      </c>
      <c r="E60" s="439"/>
      <c r="F60" s="340"/>
      <c r="G60" s="430">
        <v>198024</v>
      </c>
      <c r="H60" s="430">
        <v>75731</v>
      </c>
      <c r="I60" s="526">
        <v>497.17</v>
      </c>
      <c r="J60" s="510" t="s">
        <v>764</v>
      </c>
      <c r="K60" s="510">
        <v>72661</v>
      </c>
      <c r="L60" s="544"/>
      <c r="M60" s="430">
        <v>72968</v>
      </c>
      <c r="N60" s="430">
        <v>38570</v>
      </c>
      <c r="O60" s="430">
        <v>5818</v>
      </c>
      <c r="P60" s="510">
        <v>75415</v>
      </c>
      <c r="Q60" s="510">
        <v>75731</v>
      </c>
      <c r="R60" s="112" t="s">
        <v>403</v>
      </c>
      <c r="S60" s="112"/>
      <c r="T60" s="112"/>
      <c r="U60" s="112"/>
      <c r="V60" s="112"/>
      <c r="W60" s="112"/>
      <c r="X60" s="430"/>
      <c r="Y60" s="430"/>
      <c r="Z60" s="430"/>
      <c r="AA60" s="430"/>
      <c r="AB60" s="430"/>
      <c r="AC60" s="430"/>
      <c r="AD60" s="430"/>
      <c r="AE60" s="430"/>
      <c r="AF60" s="430"/>
      <c r="AG60" s="430"/>
      <c r="AH60" s="430"/>
      <c r="AI60" s="430"/>
      <c r="AJ60" s="430"/>
      <c r="AK60" s="430"/>
      <c r="AL60" s="430"/>
      <c r="AM60" s="430"/>
      <c r="AN60" s="449"/>
      <c r="AO60" s="430"/>
      <c r="AP60" s="430"/>
      <c r="AQ60" s="430"/>
      <c r="AR60" s="430"/>
      <c r="AS60" s="430"/>
      <c r="AT60" s="430"/>
      <c r="AU60" s="430"/>
      <c r="AV60" s="430"/>
      <c r="AW60" s="430"/>
      <c r="AX60" s="430"/>
      <c r="AY60" s="430"/>
      <c r="AZ60" s="430"/>
    </row>
    <row r="61" spans="1:52" s="4" customFormat="1" x14ac:dyDescent="0.2">
      <c r="A61" s="347">
        <v>14200</v>
      </c>
      <c r="B61" s="347" t="s">
        <v>193</v>
      </c>
      <c r="C61" s="347" t="s">
        <v>124</v>
      </c>
      <c r="D61" s="375" t="s">
        <v>1</v>
      </c>
      <c r="E61" s="439"/>
      <c r="F61" s="340"/>
      <c r="G61" s="430">
        <v>16844</v>
      </c>
      <c r="H61" s="430">
        <v>7980</v>
      </c>
      <c r="I61" s="526">
        <v>330</v>
      </c>
      <c r="J61" s="510" t="s">
        <v>764</v>
      </c>
      <c r="K61" s="510">
        <v>6734</v>
      </c>
      <c r="L61" s="544"/>
      <c r="M61" s="430">
        <v>6734</v>
      </c>
      <c r="N61" s="430">
        <v>0</v>
      </c>
      <c r="O61" s="430">
        <v>0</v>
      </c>
      <c r="P61" s="510">
        <v>0</v>
      </c>
      <c r="Q61" s="510">
        <v>7980</v>
      </c>
      <c r="R61" s="112" t="s">
        <v>404</v>
      </c>
      <c r="S61" s="112" t="s">
        <v>486</v>
      </c>
      <c r="T61" s="112" t="s">
        <v>544</v>
      </c>
      <c r="U61" s="112" t="s">
        <v>591</v>
      </c>
      <c r="V61" s="112"/>
      <c r="W61" s="112"/>
      <c r="X61" s="430"/>
      <c r="Y61" s="430"/>
      <c r="Z61" s="430"/>
      <c r="AA61" s="430"/>
      <c r="AB61" s="430"/>
      <c r="AC61" s="430"/>
      <c r="AD61" s="430"/>
      <c r="AE61" s="430"/>
      <c r="AF61" s="430"/>
      <c r="AG61" s="430"/>
      <c r="AH61" s="430"/>
      <c r="AI61" s="430"/>
      <c r="AJ61" s="430"/>
      <c r="AK61" s="430"/>
      <c r="AL61" s="430"/>
      <c r="AM61" s="430"/>
      <c r="AN61" s="449"/>
      <c r="AO61" s="430"/>
      <c r="AP61" s="430"/>
      <c r="AQ61" s="430"/>
      <c r="AR61" s="430"/>
      <c r="AS61" s="430"/>
      <c r="AT61" s="430"/>
      <c r="AU61" s="430"/>
      <c r="AV61" s="430"/>
      <c r="AW61" s="430"/>
      <c r="AX61" s="430"/>
      <c r="AY61" s="430"/>
      <c r="AZ61" s="430"/>
    </row>
    <row r="62" spans="1:52" s="4" customFormat="1" x14ac:dyDescent="0.2">
      <c r="A62" s="347">
        <v>14300</v>
      </c>
      <c r="B62" s="347" t="s">
        <v>195</v>
      </c>
      <c r="C62" s="347" t="s">
        <v>141</v>
      </c>
      <c r="D62" s="375" t="s">
        <v>1</v>
      </c>
      <c r="E62" s="439"/>
      <c r="F62" s="340"/>
      <c r="G62" s="430">
        <v>6631</v>
      </c>
      <c r="H62" s="430">
        <v>3058</v>
      </c>
      <c r="I62" s="526">
        <v>320.89999999999998</v>
      </c>
      <c r="J62" s="510" t="s">
        <v>764</v>
      </c>
      <c r="K62" s="510">
        <v>1795</v>
      </c>
      <c r="L62" s="544"/>
      <c r="M62" s="430">
        <v>1795</v>
      </c>
      <c r="N62" s="430">
        <v>0</v>
      </c>
      <c r="O62" s="430">
        <v>1655</v>
      </c>
      <c r="P62" s="510">
        <v>0</v>
      </c>
      <c r="Q62" s="510">
        <v>3058</v>
      </c>
      <c r="R62" s="112" t="s">
        <v>405</v>
      </c>
      <c r="S62" s="112" t="s">
        <v>487</v>
      </c>
      <c r="T62" s="112"/>
      <c r="U62" s="112"/>
      <c r="V62" s="112"/>
      <c r="W62" s="112"/>
      <c r="X62" s="430"/>
      <c r="Y62" s="430"/>
      <c r="Z62" s="430"/>
      <c r="AA62" s="430"/>
      <c r="AB62" s="430"/>
      <c r="AC62" s="430"/>
      <c r="AD62" s="430"/>
      <c r="AE62" s="430"/>
      <c r="AF62" s="430"/>
      <c r="AG62" s="430"/>
      <c r="AH62" s="430"/>
      <c r="AI62" s="430"/>
      <c r="AJ62" s="430"/>
      <c r="AK62" s="430"/>
      <c r="AL62" s="430"/>
      <c r="AM62" s="430"/>
      <c r="AN62" s="449"/>
      <c r="AO62" s="430"/>
      <c r="AP62" s="430"/>
      <c r="AQ62" s="430"/>
      <c r="AR62" s="430"/>
      <c r="AS62" s="430"/>
      <c r="AT62" s="430"/>
      <c r="AU62" s="430"/>
      <c r="AV62" s="430"/>
      <c r="AW62" s="430"/>
      <c r="AX62" s="430"/>
      <c r="AY62" s="430"/>
      <c r="AZ62" s="430"/>
    </row>
    <row r="63" spans="1:52" s="4" customFormat="1" x14ac:dyDescent="0.2">
      <c r="A63" s="347">
        <v>14350</v>
      </c>
      <c r="B63" s="347" t="s">
        <v>196</v>
      </c>
      <c r="C63" s="347" t="s">
        <v>290</v>
      </c>
      <c r="D63" s="375" t="s">
        <v>4</v>
      </c>
      <c r="E63" s="439"/>
      <c r="F63" s="340"/>
      <c r="G63" s="430">
        <v>29665</v>
      </c>
      <c r="H63" s="430">
        <v>13743</v>
      </c>
      <c r="I63" s="526">
        <v>403</v>
      </c>
      <c r="J63" s="510" t="s">
        <v>764</v>
      </c>
      <c r="K63" s="510">
        <v>11720</v>
      </c>
      <c r="L63" s="544"/>
      <c r="M63" s="430">
        <v>11586</v>
      </c>
      <c r="N63" s="430">
        <v>0</v>
      </c>
      <c r="O63" s="430">
        <v>11426</v>
      </c>
      <c r="P63" s="510">
        <v>0</v>
      </c>
      <c r="Q63" s="510">
        <v>13743</v>
      </c>
      <c r="R63" s="112" t="s">
        <v>406</v>
      </c>
      <c r="S63" s="112" t="s">
        <v>488</v>
      </c>
      <c r="T63" s="112" t="s">
        <v>545</v>
      </c>
      <c r="U63" s="112" t="s">
        <v>592</v>
      </c>
      <c r="V63" s="112"/>
      <c r="W63" s="112"/>
      <c r="X63" s="430"/>
      <c r="Y63" s="430"/>
      <c r="Z63" s="430"/>
      <c r="AA63" s="430"/>
      <c r="AB63" s="430"/>
      <c r="AC63" s="430"/>
      <c r="AD63" s="430"/>
      <c r="AE63" s="430"/>
      <c r="AF63" s="430"/>
      <c r="AG63" s="430"/>
      <c r="AH63" s="430"/>
      <c r="AI63" s="430"/>
      <c r="AJ63" s="430"/>
      <c r="AK63" s="430"/>
      <c r="AL63" s="430"/>
      <c r="AM63" s="430"/>
      <c r="AN63" s="449"/>
      <c r="AO63" s="430"/>
      <c r="AP63" s="430"/>
      <c r="AQ63" s="430"/>
      <c r="AR63" s="430"/>
      <c r="AS63" s="430"/>
      <c r="AT63" s="430"/>
      <c r="AU63" s="430"/>
      <c r="AV63" s="430"/>
      <c r="AW63" s="430"/>
      <c r="AX63" s="430"/>
      <c r="AY63" s="430"/>
      <c r="AZ63" s="430"/>
    </row>
    <row r="64" spans="1:52" s="4" customFormat="1" x14ac:dyDescent="0.2">
      <c r="A64" s="347">
        <v>14400</v>
      </c>
      <c r="B64" s="347" t="s">
        <v>197</v>
      </c>
      <c r="C64" s="347" t="s">
        <v>287</v>
      </c>
      <c r="D64" s="375" t="s">
        <v>2</v>
      </c>
      <c r="E64" s="439"/>
      <c r="F64" s="340"/>
      <c r="G64" s="430">
        <v>23006</v>
      </c>
      <c r="H64" s="430">
        <v>10144</v>
      </c>
      <c r="I64" s="526">
        <v>557</v>
      </c>
      <c r="J64" s="510" t="s">
        <v>764</v>
      </c>
      <c r="K64" s="510">
        <v>9332</v>
      </c>
      <c r="L64" s="544"/>
      <c r="M64" s="430">
        <v>9852</v>
      </c>
      <c r="N64" s="430">
        <v>0</v>
      </c>
      <c r="O64" s="430">
        <v>9334</v>
      </c>
      <c r="P64" s="510">
        <v>9941</v>
      </c>
      <c r="Q64" s="510">
        <v>10144</v>
      </c>
      <c r="R64" s="112" t="s">
        <v>407</v>
      </c>
      <c r="S64" s="112" t="s">
        <v>489</v>
      </c>
      <c r="T64" s="112"/>
      <c r="U64" s="112"/>
      <c r="V64" s="112"/>
      <c r="W64" s="112"/>
      <c r="X64" s="430"/>
      <c r="Y64" s="430"/>
      <c r="Z64" s="430"/>
      <c r="AA64" s="430"/>
      <c r="AB64" s="430"/>
      <c r="AC64" s="430"/>
      <c r="AD64" s="430"/>
      <c r="AE64" s="430"/>
      <c r="AF64" s="430"/>
      <c r="AG64" s="430"/>
      <c r="AH64" s="430"/>
      <c r="AI64" s="430"/>
      <c r="AJ64" s="430"/>
      <c r="AK64" s="430"/>
      <c r="AL64" s="430"/>
      <c r="AM64" s="430"/>
      <c r="AN64" s="449"/>
      <c r="AO64" s="430"/>
      <c r="AP64" s="430"/>
      <c r="AQ64" s="430"/>
      <c r="AR64" s="430"/>
      <c r="AS64" s="430"/>
      <c r="AT64" s="430"/>
      <c r="AU64" s="430"/>
      <c r="AV64" s="430"/>
      <c r="AW64" s="430"/>
      <c r="AX64" s="430"/>
      <c r="AY64" s="430"/>
      <c r="AZ64" s="430"/>
    </row>
    <row r="65" spans="1:52" s="4" customFormat="1" x14ac:dyDescent="0.2">
      <c r="A65" s="347">
        <v>14500</v>
      </c>
      <c r="B65" s="347" t="s">
        <v>198</v>
      </c>
      <c r="C65" s="347" t="s">
        <v>189</v>
      </c>
      <c r="D65" s="375" t="s">
        <v>3</v>
      </c>
      <c r="E65" s="439"/>
      <c r="F65" s="340"/>
      <c r="G65" s="430">
        <v>126046</v>
      </c>
      <c r="H65" s="430">
        <v>44543</v>
      </c>
      <c r="I65" s="526">
        <v>455</v>
      </c>
      <c r="J65" s="510" t="s">
        <v>764</v>
      </c>
      <c r="K65" s="510">
        <v>44459</v>
      </c>
      <c r="L65" s="544"/>
      <c r="M65" s="430">
        <v>44459</v>
      </c>
      <c r="N65" s="430">
        <v>34845</v>
      </c>
      <c r="O65" s="430">
        <v>0</v>
      </c>
      <c r="P65" s="510">
        <v>31573</v>
      </c>
      <c r="Q65" s="510">
        <v>44543</v>
      </c>
      <c r="R65" s="112"/>
      <c r="S65" s="112"/>
      <c r="T65" s="112"/>
      <c r="U65" s="112"/>
      <c r="V65" s="112"/>
      <c r="W65" s="112"/>
      <c r="X65" s="430"/>
      <c r="Y65" s="430"/>
      <c r="Z65" s="430"/>
      <c r="AA65" s="430"/>
      <c r="AB65" s="430"/>
      <c r="AC65" s="430"/>
      <c r="AD65" s="430"/>
      <c r="AE65" s="430"/>
      <c r="AF65" s="430"/>
      <c r="AG65" s="430"/>
      <c r="AH65" s="430"/>
      <c r="AI65" s="430"/>
      <c r="AJ65" s="430"/>
      <c r="AK65" s="430"/>
      <c r="AL65" s="430"/>
      <c r="AM65" s="430"/>
      <c r="AN65" s="449"/>
      <c r="AO65" s="430"/>
      <c r="AP65" s="430"/>
      <c r="AQ65" s="430"/>
      <c r="AR65" s="430"/>
      <c r="AS65" s="430"/>
      <c r="AT65" s="430"/>
      <c r="AU65" s="430"/>
      <c r="AV65" s="430"/>
      <c r="AW65" s="430"/>
      <c r="AX65" s="430"/>
      <c r="AY65" s="430"/>
      <c r="AZ65" s="430"/>
    </row>
    <row r="66" spans="1:52" s="4" customFormat="1" x14ac:dyDescent="0.2">
      <c r="A66" s="347">
        <v>14550</v>
      </c>
      <c r="B66" s="347" t="s">
        <v>199</v>
      </c>
      <c r="C66" s="347" t="s">
        <v>130</v>
      </c>
      <c r="D66" s="375" t="s">
        <v>4</v>
      </c>
      <c r="E66" s="439"/>
      <c r="F66" s="340"/>
      <c r="G66" s="430">
        <v>8870</v>
      </c>
      <c r="H66" s="430">
        <v>4023</v>
      </c>
      <c r="I66" s="526">
        <v>468</v>
      </c>
      <c r="J66" s="510" t="s">
        <v>764</v>
      </c>
      <c r="K66" s="510">
        <v>1955</v>
      </c>
      <c r="L66" s="544"/>
      <c r="M66" s="430">
        <v>1955</v>
      </c>
      <c r="N66" s="430">
        <v>0</v>
      </c>
      <c r="O66" s="430">
        <v>0</v>
      </c>
      <c r="P66" s="510">
        <v>0</v>
      </c>
      <c r="Q66" s="510">
        <v>4023</v>
      </c>
      <c r="R66" s="112" t="s">
        <v>408</v>
      </c>
      <c r="S66" s="112" t="s">
        <v>490</v>
      </c>
      <c r="T66" s="112"/>
      <c r="U66" s="112"/>
      <c r="V66" s="112"/>
      <c r="W66" s="112"/>
      <c r="X66" s="430"/>
      <c r="Y66" s="430"/>
      <c r="Z66" s="430"/>
      <c r="AA66" s="430"/>
      <c r="AB66" s="430"/>
      <c r="AC66" s="430"/>
      <c r="AD66" s="430"/>
      <c r="AE66" s="430"/>
      <c r="AF66" s="430"/>
      <c r="AG66" s="430"/>
      <c r="AH66" s="430"/>
      <c r="AI66" s="430"/>
      <c r="AJ66" s="430"/>
      <c r="AK66" s="430"/>
      <c r="AL66" s="430"/>
      <c r="AM66" s="430"/>
      <c r="AN66" s="449"/>
      <c r="AO66" s="430"/>
      <c r="AP66" s="430"/>
      <c r="AQ66" s="430"/>
      <c r="AR66" s="430"/>
      <c r="AS66" s="430"/>
      <c r="AT66" s="430"/>
      <c r="AU66" s="430"/>
      <c r="AV66" s="430"/>
      <c r="AW66" s="430"/>
      <c r="AX66" s="430"/>
      <c r="AY66" s="430"/>
      <c r="AZ66" s="430"/>
    </row>
    <row r="67" spans="1:52" s="4" customFormat="1" x14ac:dyDescent="0.2">
      <c r="A67" s="347">
        <v>14600</v>
      </c>
      <c r="B67" s="347" t="s">
        <v>200</v>
      </c>
      <c r="C67" s="347" t="s">
        <v>289</v>
      </c>
      <c r="D67" s="375" t="s">
        <v>1</v>
      </c>
      <c r="E67" s="439"/>
      <c r="F67" s="340"/>
      <c r="G67" s="430">
        <v>6151</v>
      </c>
      <c r="H67" s="430">
        <v>4412</v>
      </c>
      <c r="I67" s="526">
        <v>486</v>
      </c>
      <c r="J67" s="510" t="s">
        <v>764</v>
      </c>
      <c r="K67" s="510">
        <v>2709</v>
      </c>
      <c r="L67" s="544"/>
      <c r="M67" s="430">
        <v>2676</v>
      </c>
      <c r="N67" s="430">
        <v>1301</v>
      </c>
      <c r="O67" s="430">
        <v>0</v>
      </c>
      <c r="P67" s="510">
        <v>0</v>
      </c>
      <c r="Q67" s="510">
        <v>4412</v>
      </c>
      <c r="R67" s="112" t="s">
        <v>409</v>
      </c>
      <c r="S67" s="112" t="s">
        <v>491</v>
      </c>
      <c r="T67" s="112" t="s">
        <v>546</v>
      </c>
      <c r="U67" s="112" t="s">
        <v>593</v>
      </c>
      <c r="V67" s="112" t="s">
        <v>626</v>
      </c>
      <c r="W67" s="112"/>
      <c r="X67" s="430"/>
      <c r="Y67" s="430"/>
      <c r="Z67" s="430"/>
      <c r="AA67" s="430"/>
      <c r="AB67" s="430"/>
      <c r="AC67" s="430"/>
      <c r="AD67" s="430"/>
      <c r="AE67" s="430"/>
      <c r="AF67" s="430"/>
      <c r="AG67" s="430"/>
      <c r="AH67" s="430"/>
      <c r="AI67" s="430"/>
      <c r="AJ67" s="430"/>
      <c r="AK67" s="430"/>
      <c r="AL67" s="430"/>
      <c r="AM67" s="430"/>
      <c r="AN67" s="449"/>
      <c r="AO67" s="430"/>
      <c r="AP67" s="430"/>
      <c r="AQ67" s="430"/>
      <c r="AR67" s="430"/>
      <c r="AS67" s="430"/>
      <c r="AT67" s="430"/>
      <c r="AU67" s="430"/>
      <c r="AV67" s="430"/>
      <c r="AW67" s="430"/>
      <c r="AX67" s="430"/>
      <c r="AY67" s="430"/>
      <c r="AZ67" s="430"/>
    </row>
    <row r="68" spans="1:52" s="4" customFormat="1" x14ac:dyDescent="0.2">
      <c r="A68" s="347">
        <v>14650</v>
      </c>
      <c r="B68" s="347" t="s">
        <v>201</v>
      </c>
      <c r="C68" s="347" t="s">
        <v>162</v>
      </c>
      <c r="D68" s="375" t="s">
        <v>2</v>
      </c>
      <c r="E68" s="439"/>
      <c r="F68" s="340"/>
      <c r="G68" s="430">
        <v>204914</v>
      </c>
      <c r="H68" s="430">
        <v>80122</v>
      </c>
      <c r="I68" s="526">
        <v>440</v>
      </c>
      <c r="J68" s="510" t="s">
        <v>764</v>
      </c>
      <c r="K68" s="510">
        <v>80122</v>
      </c>
      <c r="L68" s="544"/>
      <c r="M68" s="430">
        <v>80122</v>
      </c>
      <c r="N68" s="430">
        <v>0</v>
      </c>
      <c r="O68" s="430">
        <v>80122</v>
      </c>
      <c r="P68" s="510">
        <v>80122</v>
      </c>
      <c r="Q68" s="510">
        <v>80122</v>
      </c>
      <c r="R68" s="112" t="s">
        <v>410</v>
      </c>
      <c r="S68" s="112" t="s">
        <v>492</v>
      </c>
      <c r="T68" s="112" t="s">
        <v>547</v>
      </c>
      <c r="U68" s="112" t="s">
        <v>594</v>
      </c>
      <c r="V68" s="112" t="s">
        <v>627</v>
      </c>
      <c r="W68" s="112" t="s">
        <v>650</v>
      </c>
      <c r="X68" s="430"/>
      <c r="Y68" s="430"/>
      <c r="Z68" s="430"/>
      <c r="AA68" s="430"/>
      <c r="AB68" s="430"/>
      <c r="AC68" s="430"/>
      <c r="AD68" s="430"/>
      <c r="AE68" s="430"/>
      <c r="AF68" s="430"/>
      <c r="AG68" s="430"/>
      <c r="AH68" s="430"/>
      <c r="AI68" s="430"/>
      <c r="AJ68" s="430"/>
      <c r="AK68" s="430"/>
      <c r="AL68" s="430"/>
      <c r="AM68" s="430"/>
      <c r="AN68" s="449"/>
      <c r="AO68" s="430"/>
      <c r="AP68" s="430"/>
      <c r="AQ68" s="430"/>
      <c r="AR68" s="430"/>
      <c r="AS68" s="430"/>
      <c r="AT68" s="430"/>
      <c r="AU68" s="430"/>
      <c r="AV68" s="430"/>
      <c r="AW68" s="430"/>
      <c r="AX68" s="430"/>
      <c r="AY68" s="430"/>
      <c r="AZ68" s="430"/>
    </row>
    <row r="69" spans="1:52" s="4" customFormat="1" x14ac:dyDescent="0.2">
      <c r="A69" s="347">
        <v>14700</v>
      </c>
      <c r="B69" s="347" t="s">
        <v>202</v>
      </c>
      <c r="C69" s="347" t="s">
        <v>189</v>
      </c>
      <c r="D69" s="375" t="s">
        <v>3</v>
      </c>
      <c r="E69" s="439"/>
      <c r="F69" s="340"/>
      <c r="G69" s="430">
        <v>39486</v>
      </c>
      <c r="H69" s="430">
        <v>16223</v>
      </c>
      <c r="I69" s="526">
        <v>445</v>
      </c>
      <c r="J69" s="510" t="s">
        <v>764</v>
      </c>
      <c r="K69" s="510">
        <v>10847</v>
      </c>
      <c r="L69" s="544"/>
      <c r="M69" s="430">
        <v>9275</v>
      </c>
      <c r="N69" s="430">
        <v>13425</v>
      </c>
      <c r="O69" s="430">
        <v>0</v>
      </c>
      <c r="P69" s="510">
        <v>16222</v>
      </c>
      <c r="Q69" s="510"/>
      <c r="R69" s="112"/>
      <c r="S69" s="112"/>
      <c r="T69" s="112"/>
      <c r="U69" s="112"/>
      <c r="V69" s="112"/>
      <c r="W69" s="112"/>
      <c r="X69" s="430"/>
      <c r="Y69" s="430"/>
      <c r="Z69" s="430"/>
      <c r="AA69" s="430"/>
      <c r="AB69" s="430"/>
      <c r="AC69" s="430"/>
      <c r="AD69" s="430"/>
      <c r="AE69" s="430"/>
      <c r="AF69" s="430"/>
      <c r="AG69" s="430"/>
      <c r="AH69" s="430"/>
      <c r="AI69" s="430"/>
      <c r="AJ69" s="430"/>
      <c r="AK69" s="430"/>
      <c r="AL69" s="430"/>
      <c r="AM69" s="430"/>
      <c r="AN69" s="449"/>
      <c r="AO69" s="430"/>
      <c r="AP69" s="430"/>
      <c r="AQ69" s="430"/>
      <c r="AR69" s="430"/>
      <c r="AS69" s="430"/>
      <c r="AT69" s="430"/>
      <c r="AU69" s="430"/>
      <c r="AV69" s="430"/>
      <c r="AW69" s="430"/>
      <c r="AX69" s="430"/>
      <c r="AY69" s="430"/>
      <c r="AZ69" s="430"/>
    </row>
    <row r="70" spans="1:52" s="4" customFormat="1" x14ac:dyDescent="0.2">
      <c r="A70" s="347">
        <v>14750</v>
      </c>
      <c r="B70" s="347" t="s">
        <v>203</v>
      </c>
      <c r="C70" s="347" t="s">
        <v>716</v>
      </c>
      <c r="D70" s="375" t="s">
        <v>1</v>
      </c>
      <c r="E70" s="439"/>
      <c r="F70" s="340"/>
      <c r="G70" s="430">
        <v>11438</v>
      </c>
      <c r="H70" s="430">
        <v>4191</v>
      </c>
      <c r="I70" s="526">
        <v>263</v>
      </c>
      <c r="J70" s="510" t="s">
        <v>764</v>
      </c>
      <c r="K70" s="510">
        <v>4180</v>
      </c>
      <c r="L70" s="544"/>
      <c r="M70" s="430">
        <v>4083</v>
      </c>
      <c r="N70" s="430">
        <v>0</v>
      </c>
      <c r="O70" s="430">
        <v>0</v>
      </c>
      <c r="P70" s="510">
        <v>0</v>
      </c>
      <c r="Q70" s="510">
        <v>4191</v>
      </c>
      <c r="R70" s="112" t="s">
        <v>411</v>
      </c>
      <c r="S70" s="112"/>
      <c r="T70" s="112"/>
      <c r="U70" s="112"/>
      <c r="V70" s="112"/>
      <c r="W70" s="112"/>
      <c r="X70" s="430"/>
      <c r="Y70" s="430"/>
      <c r="Z70" s="430"/>
      <c r="AA70" s="430"/>
      <c r="AB70" s="430"/>
      <c r="AC70" s="430"/>
      <c r="AD70" s="430"/>
      <c r="AE70" s="430"/>
      <c r="AF70" s="430"/>
      <c r="AG70" s="430"/>
      <c r="AH70" s="430"/>
      <c r="AI70" s="430"/>
      <c r="AJ70" s="430"/>
      <c r="AK70" s="430"/>
      <c r="AL70" s="430"/>
      <c r="AM70" s="430"/>
      <c r="AN70" s="449"/>
      <c r="AO70" s="430"/>
      <c r="AP70" s="430"/>
      <c r="AQ70" s="430"/>
      <c r="AR70" s="430"/>
      <c r="AS70" s="430"/>
      <c r="AT70" s="430"/>
      <c r="AU70" s="430"/>
      <c r="AV70" s="430"/>
      <c r="AW70" s="430"/>
      <c r="AX70" s="430"/>
      <c r="AY70" s="430"/>
      <c r="AZ70" s="430"/>
    </row>
    <row r="71" spans="1:52" s="4" customFormat="1" x14ac:dyDescent="0.2">
      <c r="A71" s="347">
        <v>14850</v>
      </c>
      <c r="B71" s="347" t="s">
        <v>204</v>
      </c>
      <c r="C71" s="347" t="s">
        <v>130</v>
      </c>
      <c r="D71" s="375" t="s">
        <v>4</v>
      </c>
      <c r="E71" s="439"/>
      <c r="F71" s="340"/>
      <c r="G71" s="430">
        <v>43843</v>
      </c>
      <c r="H71" s="430">
        <v>18283</v>
      </c>
      <c r="I71" s="526">
        <v>305.14999999999998</v>
      </c>
      <c r="J71" s="510" t="s">
        <v>764</v>
      </c>
      <c r="K71" s="510">
        <v>14776</v>
      </c>
      <c r="L71" s="544"/>
      <c r="M71" s="430">
        <v>14776</v>
      </c>
      <c r="N71" s="430">
        <v>0</v>
      </c>
      <c r="O71" s="430">
        <v>12670</v>
      </c>
      <c r="P71" s="510">
        <v>0</v>
      </c>
      <c r="Q71" s="510">
        <v>18283</v>
      </c>
      <c r="R71" s="112" t="s">
        <v>412</v>
      </c>
      <c r="S71" s="112" t="s">
        <v>493</v>
      </c>
      <c r="T71" s="112" t="s">
        <v>548</v>
      </c>
      <c r="U71" s="112"/>
      <c r="V71" s="112"/>
      <c r="W71" s="112"/>
      <c r="X71" s="430"/>
      <c r="Y71" s="430"/>
      <c r="Z71" s="430"/>
      <c r="AA71" s="430"/>
      <c r="AB71" s="430"/>
      <c r="AC71" s="430"/>
      <c r="AD71" s="430"/>
      <c r="AE71" s="430"/>
      <c r="AF71" s="430"/>
      <c r="AG71" s="430"/>
      <c r="AH71" s="430"/>
      <c r="AI71" s="430"/>
      <c r="AJ71" s="430"/>
      <c r="AK71" s="430"/>
      <c r="AL71" s="430"/>
      <c r="AM71" s="430"/>
      <c r="AN71" s="449"/>
      <c r="AO71" s="430"/>
      <c r="AP71" s="430"/>
      <c r="AQ71" s="430"/>
      <c r="AR71" s="430"/>
      <c r="AS71" s="430"/>
      <c r="AT71" s="430"/>
      <c r="AU71" s="430"/>
      <c r="AV71" s="430"/>
      <c r="AW71" s="430"/>
      <c r="AX71" s="430"/>
      <c r="AY71" s="430"/>
      <c r="AZ71" s="430"/>
    </row>
    <row r="72" spans="1:52" s="4" customFormat="1" x14ac:dyDescent="0.2">
      <c r="A72" s="347">
        <v>14870</v>
      </c>
      <c r="B72" s="347" t="s">
        <v>205</v>
      </c>
      <c r="C72" s="347" t="s">
        <v>289</v>
      </c>
      <c r="D72" s="375" t="s">
        <v>1</v>
      </c>
      <c r="E72" s="439"/>
      <c r="F72" s="340"/>
      <c r="G72" s="430">
        <v>21636</v>
      </c>
      <c r="H72" s="430">
        <v>11057</v>
      </c>
      <c r="I72" s="526">
        <v>459.81</v>
      </c>
      <c r="J72" s="510" t="s">
        <v>764</v>
      </c>
      <c r="K72" s="510">
        <v>9212</v>
      </c>
      <c r="L72" s="544"/>
      <c r="M72" s="430">
        <v>9208</v>
      </c>
      <c r="N72" s="430">
        <v>0</v>
      </c>
      <c r="O72" s="430">
        <v>0</v>
      </c>
      <c r="P72" s="510">
        <v>10478</v>
      </c>
      <c r="Q72" s="510">
        <v>11057</v>
      </c>
      <c r="R72" s="112" t="s">
        <v>413</v>
      </c>
      <c r="S72" s="112" t="s">
        <v>494</v>
      </c>
      <c r="T72" s="112" t="s">
        <v>549</v>
      </c>
      <c r="U72" s="112" t="s">
        <v>595</v>
      </c>
      <c r="V72" s="112" t="s">
        <v>628</v>
      </c>
      <c r="W72" s="112" t="s">
        <v>651</v>
      </c>
      <c r="X72" s="430"/>
      <c r="Y72" s="430"/>
      <c r="Z72" s="430"/>
      <c r="AA72" s="430"/>
      <c r="AB72" s="430"/>
      <c r="AC72" s="430"/>
      <c r="AD72" s="430"/>
      <c r="AE72" s="430"/>
      <c r="AF72" s="430"/>
      <c r="AG72" s="430"/>
      <c r="AH72" s="430"/>
      <c r="AI72" s="430"/>
      <c r="AJ72" s="430"/>
      <c r="AK72" s="430"/>
      <c r="AL72" s="430"/>
      <c r="AM72" s="430"/>
      <c r="AN72" s="449"/>
      <c r="AO72" s="430"/>
      <c r="AP72" s="430"/>
      <c r="AQ72" s="430"/>
      <c r="AR72" s="430"/>
      <c r="AS72" s="430"/>
      <c r="AT72" s="430"/>
      <c r="AU72" s="430"/>
      <c r="AV72" s="430"/>
      <c r="AW72" s="430"/>
      <c r="AX72" s="430"/>
      <c r="AY72" s="430"/>
      <c r="AZ72" s="430"/>
    </row>
    <row r="73" spans="1:52" s="4" customFormat="1" x14ac:dyDescent="0.2">
      <c r="A73" s="347">
        <v>14900</v>
      </c>
      <c r="B73" s="347" t="s">
        <v>206</v>
      </c>
      <c r="C73" s="347" t="s">
        <v>128</v>
      </c>
      <c r="D73" s="375" t="s">
        <v>3</v>
      </c>
      <c r="E73" s="439"/>
      <c r="F73" s="340"/>
      <c r="G73" s="430">
        <v>223304</v>
      </c>
      <c r="H73" s="430">
        <v>59136</v>
      </c>
      <c r="I73" s="526">
        <v>444</v>
      </c>
      <c r="J73" s="510" t="s">
        <v>764</v>
      </c>
      <c r="K73" s="510">
        <v>59136</v>
      </c>
      <c r="L73" s="544"/>
      <c r="M73" s="430">
        <v>59136</v>
      </c>
      <c r="N73" s="430">
        <v>54744</v>
      </c>
      <c r="O73" s="430">
        <v>0</v>
      </c>
      <c r="P73" s="510">
        <v>58804</v>
      </c>
      <c r="Q73" s="510">
        <v>59136</v>
      </c>
      <c r="R73" s="112" t="s">
        <v>414</v>
      </c>
      <c r="S73" s="112"/>
      <c r="T73" s="112"/>
      <c r="U73" s="112"/>
      <c r="V73" s="112"/>
      <c r="W73" s="112"/>
      <c r="X73" s="430"/>
      <c r="Y73" s="430"/>
      <c r="Z73" s="430"/>
      <c r="AA73" s="430"/>
      <c r="AB73" s="430"/>
      <c r="AC73" s="430"/>
      <c r="AD73" s="430"/>
      <c r="AE73" s="430"/>
      <c r="AF73" s="430"/>
      <c r="AG73" s="430"/>
      <c r="AH73" s="430"/>
      <c r="AI73" s="430"/>
      <c r="AJ73" s="430"/>
      <c r="AK73" s="430"/>
      <c r="AL73" s="430"/>
      <c r="AM73" s="430"/>
      <c r="AN73" s="449"/>
      <c r="AO73" s="430"/>
      <c r="AP73" s="430"/>
      <c r="AQ73" s="430"/>
      <c r="AR73" s="430"/>
      <c r="AS73" s="430"/>
      <c r="AT73" s="430"/>
      <c r="AU73" s="430"/>
      <c r="AV73" s="430"/>
      <c r="AW73" s="430"/>
      <c r="AX73" s="430"/>
      <c r="AY73" s="430"/>
      <c r="AZ73" s="430"/>
    </row>
    <row r="74" spans="1:52" s="4" customFormat="1" x14ac:dyDescent="0.2">
      <c r="A74" s="347">
        <v>14920</v>
      </c>
      <c r="B74" s="347" t="s">
        <v>207</v>
      </c>
      <c r="C74" s="347" t="s">
        <v>124</v>
      </c>
      <c r="D74" s="375" t="s">
        <v>1</v>
      </c>
      <c r="E74" s="439"/>
      <c r="F74" s="340"/>
      <c r="G74" s="430">
        <v>7893</v>
      </c>
      <c r="H74" s="430">
        <v>4452</v>
      </c>
      <c r="I74" s="526">
        <v>396</v>
      </c>
      <c r="J74" s="510" t="s">
        <v>764</v>
      </c>
      <c r="K74" s="510">
        <v>2861</v>
      </c>
      <c r="L74" s="544"/>
      <c r="M74" s="430">
        <v>2813</v>
      </c>
      <c r="N74" s="430">
        <v>0</v>
      </c>
      <c r="O74" s="430">
        <v>0</v>
      </c>
      <c r="P74" s="510">
        <v>1879</v>
      </c>
      <c r="Q74" s="510">
        <v>4452</v>
      </c>
      <c r="R74" s="112"/>
      <c r="S74" s="112"/>
      <c r="T74" s="112"/>
      <c r="U74" s="112"/>
      <c r="V74" s="112"/>
      <c r="W74" s="112"/>
      <c r="X74" s="430"/>
      <c r="Y74" s="430"/>
      <c r="Z74" s="430"/>
      <c r="AA74" s="430"/>
      <c r="AB74" s="430"/>
      <c r="AC74" s="430"/>
      <c r="AD74" s="430"/>
      <c r="AE74" s="430"/>
      <c r="AF74" s="430"/>
      <c r="AG74" s="430"/>
      <c r="AH74" s="430"/>
      <c r="AI74" s="430"/>
      <c r="AJ74" s="430"/>
      <c r="AK74" s="430"/>
      <c r="AL74" s="430"/>
      <c r="AM74" s="430"/>
      <c r="AN74" s="449"/>
      <c r="AO74" s="430"/>
      <c r="AP74" s="430"/>
      <c r="AQ74" s="430"/>
      <c r="AR74" s="430"/>
      <c r="AS74" s="430"/>
      <c r="AT74" s="430"/>
      <c r="AU74" s="430"/>
      <c r="AV74" s="430"/>
      <c r="AW74" s="430"/>
      <c r="AX74" s="430"/>
      <c r="AY74" s="430"/>
      <c r="AZ74" s="430"/>
    </row>
    <row r="75" spans="1:52" s="4" customFormat="1" x14ac:dyDescent="0.2">
      <c r="A75" s="347">
        <v>14950</v>
      </c>
      <c r="B75" s="347" t="s">
        <v>208</v>
      </c>
      <c r="C75" s="347" t="s">
        <v>141</v>
      </c>
      <c r="D75" s="375" t="s">
        <v>1</v>
      </c>
      <c r="E75" s="439"/>
      <c r="F75" s="340"/>
      <c r="G75" s="430">
        <v>3295</v>
      </c>
      <c r="H75" s="430">
        <v>2635</v>
      </c>
      <c r="I75" s="526">
        <v>390</v>
      </c>
      <c r="J75" s="510" t="s">
        <v>764</v>
      </c>
      <c r="K75" s="510">
        <v>964</v>
      </c>
      <c r="L75" s="544"/>
      <c r="M75" s="430">
        <v>964</v>
      </c>
      <c r="N75" s="430">
        <v>0</v>
      </c>
      <c r="O75" s="430">
        <v>0</v>
      </c>
      <c r="P75" s="510">
        <v>1280</v>
      </c>
      <c r="Q75" s="510"/>
      <c r="R75" s="112" t="s">
        <v>415</v>
      </c>
      <c r="S75" s="112" t="s">
        <v>495</v>
      </c>
      <c r="T75" s="112" t="s">
        <v>550</v>
      </c>
      <c r="U75" s="112" t="s">
        <v>596</v>
      </c>
      <c r="V75" s="112"/>
      <c r="W75" s="112"/>
      <c r="X75" s="430"/>
      <c r="Y75" s="430"/>
      <c r="Z75" s="430"/>
      <c r="AA75" s="430"/>
      <c r="AB75" s="430"/>
      <c r="AC75" s="430"/>
      <c r="AD75" s="430"/>
      <c r="AE75" s="430"/>
      <c r="AF75" s="430"/>
      <c r="AG75" s="430"/>
      <c r="AH75" s="430"/>
      <c r="AI75" s="430"/>
      <c r="AJ75" s="430"/>
      <c r="AK75" s="430"/>
      <c r="AL75" s="430"/>
      <c r="AM75" s="430"/>
      <c r="AN75" s="449"/>
      <c r="AO75" s="430"/>
      <c r="AP75" s="430"/>
      <c r="AQ75" s="430"/>
      <c r="AR75" s="430"/>
      <c r="AS75" s="430"/>
      <c r="AT75" s="430"/>
      <c r="AU75" s="430"/>
      <c r="AV75" s="430"/>
      <c r="AW75" s="430"/>
      <c r="AX75" s="430"/>
      <c r="AY75" s="430"/>
      <c r="AZ75" s="430"/>
    </row>
    <row r="76" spans="1:52" s="4" customFormat="1" x14ac:dyDescent="0.2">
      <c r="A76" s="347">
        <v>15050</v>
      </c>
      <c r="B76" s="347" t="s">
        <v>209</v>
      </c>
      <c r="C76" s="347" t="s">
        <v>162</v>
      </c>
      <c r="D76" s="375" t="s">
        <v>2</v>
      </c>
      <c r="E76" s="439"/>
      <c r="F76" s="340"/>
      <c r="G76" s="430">
        <v>83203</v>
      </c>
      <c r="H76" s="430">
        <v>33117</v>
      </c>
      <c r="I76" s="526">
        <v>494.95</v>
      </c>
      <c r="J76" s="510" t="s">
        <v>764</v>
      </c>
      <c r="K76" s="510">
        <v>31841</v>
      </c>
      <c r="L76" s="544"/>
      <c r="M76" s="430">
        <v>31841</v>
      </c>
      <c r="N76" s="430">
        <v>31841</v>
      </c>
      <c r="O76" s="430">
        <v>0</v>
      </c>
      <c r="P76" s="510">
        <v>0</v>
      </c>
      <c r="Q76" s="510">
        <v>33117</v>
      </c>
      <c r="R76" s="112" t="s">
        <v>416</v>
      </c>
      <c r="S76" s="112"/>
      <c r="T76" s="112"/>
      <c r="U76" s="112"/>
      <c r="V76" s="112"/>
      <c r="W76" s="112"/>
      <c r="X76" s="430"/>
      <c r="Y76" s="430"/>
      <c r="Z76" s="430"/>
      <c r="AA76" s="430"/>
      <c r="AB76" s="430"/>
      <c r="AC76" s="430"/>
      <c r="AD76" s="430"/>
      <c r="AE76" s="430"/>
      <c r="AF76" s="430"/>
      <c r="AG76" s="430"/>
      <c r="AH76" s="430"/>
      <c r="AI76" s="430"/>
      <c r="AJ76" s="430"/>
      <c r="AK76" s="430"/>
      <c r="AL76" s="430"/>
      <c r="AM76" s="430"/>
      <c r="AN76" s="449"/>
      <c r="AO76" s="430"/>
      <c r="AP76" s="430"/>
      <c r="AQ76" s="430"/>
      <c r="AR76" s="430"/>
      <c r="AS76" s="430"/>
      <c r="AT76" s="430"/>
      <c r="AU76" s="430"/>
      <c r="AV76" s="430"/>
      <c r="AW76" s="430"/>
      <c r="AX76" s="430"/>
      <c r="AY76" s="430"/>
      <c r="AZ76" s="430"/>
    </row>
    <row r="77" spans="1:52" s="4" customFormat="1" x14ac:dyDescent="0.2">
      <c r="A77" s="347">
        <v>15240</v>
      </c>
      <c r="B77" s="347" t="s">
        <v>179</v>
      </c>
      <c r="C77" s="347" t="s">
        <v>290</v>
      </c>
      <c r="D77" s="375" t="s">
        <v>4</v>
      </c>
      <c r="E77" s="439"/>
      <c r="F77" s="340"/>
      <c r="G77" s="430">
        <v>93288</v>
      </c>
      <c r="H77" s="430">
        <v>53179</v>
      </c>
      <c r="I77" s="526">
        <v>432</v>
      </c>
      <c r="J77" s="510" t="s">
        <v>764</v>
      </c>
      <c r="K77" s="510">
        <v>51056</v>
      </c>
      <c r="L77" s="544"/>
      <c r="M77" s="430">
        <v>51618</v>
      </c>
      <c r="N77" s="430">
        <v>37151</v>
      </c>
      <c r="O77" s="430">
        <v>0</v>
      </c>
      <c r="P77" s="510">
        <v>46198</v>
      </c>
      <c r="Q77" s="510">
        <v>53179</v>
      </c>
      <c r="R77" s="112" t="s">
        <v>417</v>
      </c>
      <c r="S77" s="112" t="s">
        <v>496</v>
      </c>
      <c r="T77" s="112" t="s">
        <v>551</v>
      </c>
      <c r="U77" s="112" t="s">
        <v>597</v>
      </c>
      <c r="V77" s="112" t="s">
        <v>629</v>
      </c>
      <c r="W77" s="112" t="s">
        <v>652</v>
      </c>
      <c r="X77" s="430"/>
      <c r="Y77" s="430"/>
      <c r="Z77" s="430"/>
      <c r="AA77" s="430"/>
      <c r="AB77" s="430"/>
      <c r="AC77" s="430"/>
      <c r="AD77" s="430"/>
      <c r="AE77" s="430"/>
      <c r="AF77" s="430"/>
      <c r="AG77" s="430"/>
      <c r="AH77" s="430"/>
      <c r="AI77" s="430"/>
      <c r="AJ77" s="430"/>
      <c r="AK77" s="430"/>
      <c r="AL77" s="430"/>
      <c r="AM77" s="430"/>
      <c r="AN77" s="449"/>
      <c r="AO77" s="430"/>
      <c r="AP77" s="430"/>
      <c r="AQ77" s="430"/>
      <c r="AR77" s="430"/>
      <c r="AS77" s="430"/>
      <c r="AT77" s="430"/>
      <c r="AU77" s="430"/>
      <c r="AV77" s="430"/>
      <c r="AW77" s="430"/>
      <c r="AX77" s="430"/>
      <c r="AY77" s="430"/>
      <c r="AZ77" s="430"/>
    </row>
    <row r="78" spans="1:52" s="4" customFormat="1" x14ac:dyDescent="0.2">
      <c r="A78" s="347">
        <v>15270</v>
      </c>
      <c r="B78" s="347" t="s">
        <v>211</v>
      </c>
      <c r="C78" s="347" t="s">
        <v>289</v>
      </c>
      <c r="D78" s="375" t="s">
        <v>1</v>
      </c>
      <c r="E78" s="439"/>
      <c r="F78" s="340"/>
      <c r="G78" s="430">
        <v>25086</v>
      </c>
      <c r="H78" s="430">
        <v>15260</v>
      </c>
      <c r="I78" s="526">
        <v>284</v>
      </c>
      <c r="J78" s="510" t="s">
        <v>764</v>
      </c>
      <c r="K78" s="510">
        <v>7819</v>
      </c>
      <c r="L78" s="544"/>
      <c r="M78" s="430">
        <v>7819</v>
      </c>
      <c r="N78" s="430">
        <v>0</v>
      </c>
      <c r="O78" s="430">
        <v>7819</v>
      </c>
      <c r="P78" s="510">
        <v>0</v>
      </c>
      <c r="Q78" s="510">
        <v>15260</v>
      </c>
      <c r="R78" s="112" t="s">
        <v>418</v>
      </c>
      <c r="S78" s="112" t="s">
        <v>497</v>
      </c>
      <c r="T78" s="112" t="s">
        <v>552</v>
      </c>
      <c r="U78" s="112"/>
      <c r="V78" s="112"/>
      <c r="W78" s="112"/>
      <c r="X78" s="430"/>
      <c r="Y78" s="430"/>
      <c r="Z78" s="430"/>
      <c r="AA78" s="430"/>
      <c r="AB78" s="430"/>
      <c r="AC78" s="430"/>
      <c r="AD78" s="430"/>
      <c r="AE78" s="430"/>
      <c r="AF78" s="430"/>
      <c r="AG78" s="430"/>
      <c r="AH78" s="430"/>
      <c r="AI78" s="430"/>
      <c r="AJ78" s="430"/>
      <c r="AK78" s="430"/>
      <c r="AL78" s="430"/>
      <c r="AM78" s="430"/>
      <c r="AN78" s="449"/>
      <c r="AO78" s="430"/>
      <c r="AP78" s="430"/>
      <c r="AQ78" s="430"/>
      <c r="AR78" s="430"/>
      <c r="AS78" s="430"/>
      <c r="AT78" s="430"/>
      <c r="AU78" s="430"/>
      <c r="AV78" s="430"/>
      <c r="AW78" s="430"/>
      <c r="AX78" s="430"/>
      <c r="AY78" s="430"/>
      <c r="AZ78" s="430"/>
    </row>
    <row r="79" spans="1:52" s="4" customFormat="1" x14ac:dyDescent="0.2">
      <c r="A79" s="347">
        <v>15300</v>
      </c>
      <c r="B79" s="347" t="s">
        <v>212</v>
      </c>
      <c r="C79" s="347" t="s">
        <v>124</v>
      </c>
      <c r="D79" s="375" t="s">
        <v>1</v>
      </c>
      <c r="E79" s="439"/>
      <c r="F79" s="340"/>
      <c r="G79" s="430">
        <v>13350</v>
      </c>
      <c r="H79" s="430">
        <v>6509</v>
      </c>
      <c r="I79" s="526">
        <v>440</v>
      </c>
      <c r="J79" s="510" t="s">
        <v>764</v>
      </c>
      <c r="K79" s="510">
        <v>4400</v>
      </c>
      <c r="L79" s="544"/>
      <c r="M79" s="430">
        <v>4672</v>
      </c>
      <c r="N79" s="430">
        <v>0</v>
      </c>
      <c r="O79" s="430">
        <v>4676</v>
      </c>
      <c r="P79" s="510">
        <v>4431</v>
      </c>
      <c r="Q79" s="510"/>
      <c r="R79" s="112" t="s">
        <v>419</v>
      </c>
      <c r="S79" s="112" t="s">
        <v>498</v>
      </c>
      <c r="T79" s="112" t="s">
        <v>553</v>
      </c>
      <c r="U79" s="112" t="s">
        <v>598</v>
      </c>
      <c r="V79" s="112" t="s">
        <v>630</v>
      </c>
      <c r="W79" s="112" t="s">
        <v>653</v>
      </c>
      <c r="X79" s="430"/>
      <c r="Y79" s="430"/>
      <c r="Z79" s="430"/>
      <c r="AA79" s="430"/>
      <c r="AB79" s="430"/>
      <c r="AC79" s="430"/>
      <c r="AD79" s="430"/>
      <c r="AE79" s="430"/>
      <c r="AF79" s="430"/>
      <c r="AG79" s="430"/>
      <c r="AH79" s="430"/>
      <c r="AI79" s="430"/>
      <c r="AJ79" s="430"/>
      <c r="AK79" s="430"/>
      <c r="AL79" s="430"/>
      <c r="AM79" s="430"/>
      <c r="AN79" s="449"/>
      <c r="AO79" s="430"/>
      <c r="AP79" s="430"/>
      <c r="AQ79" s="430"/>
      <c r="AR79" s="430"/>
      <c r="AS79" s="430"/>
      <c r="AT79" s="430"/>
      <c r="AU79" s="430"/>
      <c r="AV79" s="430"/>
      <c r="AW79" s="430"/>
      <c r="AX79" s="430"/>
      <c r="AY79" s="430"/>
      <c r="AZ79" s="430"/>
    </row>
    <row r="80" spans="1:52" s="4" customFormat="1" x14ac:dyDescent="0.2">
      <c r="A80" s="347">
        <v>15350</v>
      </c>
      <c r="B80" s="347" t="s">
        <v>213</v>
      </c>
      <c r="C80" s="347" t="s">
        <v>189</v>
      </c>
      <c r="D80" s="375" t="s">
        <v>3</v>
      </c>
      <c r="E80" s="439"/>
      <c r="F80" s="340"/>
      <c r="G80" s="430">
        <v>30877</v>
      </c>
      <c r="H80" s="430">
        <v>13695</v>
      </c>
      <c r="I80" s="526">
        <v>356</v>
      </c>
      <c r="J80" s="510" t="s">
        <v>764</v>
      </c>
      <c r="K80" s="510">
        <v>13474</v>
      </c>
      <c r="L80" s="544"/>
      <c r="M80" s="430">
        <v>12817</v>
      </c>
      <c r="N80" s="430">
        <v>8972</v>
      </c>
      <c r="O80" s="430">
        <v>0</v>
      </c>
      <c r="P80" s="510">
        <v>12817</v>
      </c>
      <c r="Q80" s="510">
        <v>13695</v>
      </c>
      <c r="R80" s="112"/>
      <c r="S80" s="112"/>
      <c r="T80" s="112"/>
      <c r="U80" s="112"/>
      <c r="V80" s="112"/>
      <c r="W80" s="112"/>
      <c r="X80" s="430"/>
      <c r="Y80" s="430"/>
      <c r="Z80" s="430"/>
      <c r="AA80" s="430"/>
      <c r="AB80" s="430"/>
      <c r="AC80" s="430"/>
      <c r="AD80" s="430"/>
      <c r="AE80" s="430"/>
      <c r="AF80" s="430"/>
      <c r="AG80" s="430"/>
      <c r="AH80" s="430"/>
      <c r="AI80" s="430"/>
      <c r="AJ80" s="430"/>
      <c r="AK80" s="430"/>
      <c r="AL80" s="430"/>
      <c r="AM80" s="430"/>
      <c r="AN80" s="449"/>
      <c r="AO80" s="430"/>
      <c r="AP80" s="430"/>
      <c r="AQ80" s="430"/>
      <c r="AR80" s="430"/>
      <c r="AS80" s="430"/>
      <c r="AT80" s="430"/>
      <c r="AU80" s="430"/>
      <c r="AV80" s="430"/>
      <c r="AW80" s="430"/>
      <c r="AX80" s="430"/>
      <c r="AY80" s="430"/>
      <c r="AZ80" s="430"/>
    </row>
    <row r="81" spans="1:52" s="4" customFormat="1" x14ac:dyDescent="0.2">
      <c r="A81" s="347">
        <v>15520</v>
      </c>
      <c r="B81" s="347" t="s">
        <v>214</v>
      </c>
      <c r="C81" s="347" t="s">
        <v>711</v>
      </c>
      <c r="D81" s="375" t="s">
        <v>1</v>
      </c>
      <c r="E81" s="439"/>
      <c r="F81" s="340"/>
      <c r="G81" s="430">
        <v>12118</v>
      </c>
      <c r="H81" s="430">
        <v>5900</v>
      </c>
      <c r="I81" s="526">
        <v>239</v>
      </c>
      <c r="J81" s="510" t="s">
        <v>764</v>
      </c>
      <c r="K81" s="510">
        <v>4100</v>
      </c>
      <c r="L81" s="544"/>
      <c r="M81" s="430">
        <v>4100</v>
      </c>
      <c r="N81" s="430">
        <v>3500</v>
      </c>
      <c r="O81" s="430">
        <v>0</v>
      </c>
      <c r="P81" s="510">
        <v>0</v>
      </c>
      <c r="Q81" s="510">
        <v>5900</v>
      </c>
      <c r="R81" s="112" t="s">
        <v>420</v>
      </c>
      <c r="S81" s="112" t="s">
        <v>499</v>
      </c>
      <c r="T81" s="112" t="s">
        <v>554</v>
      </c>
      <c r="U81" s="112" t="s">
        <v>599</v>
      </c>
      <c r="V81" s="112" t="s">
        <v>631</v>
      </c>
      <c r="W81" s="112" t="s">
        <v>654</v>
      </c>
      <c r="X81" s="430"/>
      <c r="Y81" s="430"/>
      <c r="Z81" s="430"/>
      <c r="AA81" s="430"/>
      <c r="AB81" s="430"/>
      <c r="AC81" s="430"/>
      <c r="AD81" s="430"/>
      <c r="AE81" s="430"/>
      <c r="AF81" s="430"/>
      <c r="AG81" s="430"/>
      <c r="AH81" s="430"/>
      <c r="AI81" s="430"/>
      <c r="AJ81" s="430"/>
      <c r="AK81" s="430"/>
      <c r="AL81" s="430"/>
      <c r="AM81" s="430"/>
      <c r="AN81" s="449"/>
      <c r="AO81" s="430"/>
      <c r="AP81" s="430"/>
      <c r="AQ81" s="430"/>
      <c r="AR81" s="430"/>
      <c r="AS81" s="430"/>
      <c r="AT81" s="430"/>
      <c r="AU81" s="430"/>
      <c r="AV81" s="430"/>
      <c r="AW81" s="430"/>
      <c r="AX81" s="430"/>
      <c r="AY81" s="430"/>
      <c r="AZ81" s="430"/>
    </row>
    <row r="82" spans="1:52" s="4" customFormat="1" x14ac:dyDescent="0.2">
      <c r="A82" s="347">
        <v>15560</v>
      </c>
      <c r="B82" s="347" t="s">
        <v>194</v>
      </c>
      <c r="C82" s="347" t="s">
        <v>716</v>
      </c>
      <c r="D82" s="375" t="s">
        <v>1</v>
      </c>
      <c r="E82" s="439"/>
      <c r="F82" s="340"/>
      <c r="G82" s="430">
        <v>3961</v>
      </c>
      <c r="H82" s="430">
        <v>1800</v>
      </c>
      <c r="I82" s="526">
        <v>132</v>
      </c>
      <c r="J82" s="510" t="s">
        <v>1</v>
      </c>
      <c r="K82" s="510">
        <v>1400</v>
      </c>
      <c r="L82" s="544"/>
      <c r="M82" s="430">
        <v>800</v>
      </c>
      <c r="N82" s="430">
        <v>0</v>
      </c>
      <c r="O82" s="430">
        <v>0</v>
      </c>
      <c r="P82" s="510">
        <v>0</v>
      </c>
      <c r="Q82" s="510"/>
      <c r="R82" s="112"/>
      <c r="S82" s="112"/>
      <c r="T82" s="112"/>
      <c r="U82" s="112"/>
      <c r="V82" s="112"/>
      <c r="W82" s="112"/>
      <c r="X82" s="430"/>
      <c r="Y82" s="430"/>
      <c r="Z82" s="430"/>
      <c r="AA82" s="430"/>
      <c r="AB82" s="430"/>
      <c r="AC82" s="430"/>
      <c r="AD82" s="430"/>
      <c r="AE82" s="430"/>
      <c r="AF82" s="430"/>
      <c r="AG82" s="430"/>
      <c r="AH82" s="430"/>
      <c r="AI82" s="430"/>
      <c r="AJ82" s="430"/>
      <c r="AK82" s="430"/>
      <c r="AL82" s="430"/>
      <c r="AM82" s="430"/>
      <c r="AN82" s="449"/>
      <c r="AO82" s="430"/>
      <c r="AP82" s="430"/>
      <c r="AQ82" s="430"/>
      <c r="AR82" s="430"/>
      <c r="AS82" s="430"/>
      <c r="AT82" s="430"/>
      <c r="AU82" s="430"/>
      <c r="AV82" s="430"/>
      <c r="AW82" s="430"/>
      <c r="AX82" s="430"/>
      <c r="AY82" s="430"/>
      <c r="AZ82" s="430"/>
    </row>
    <row r="83" spans="1:52" s="4" customFormat="1" x14ac:dyDescent="0.2">
      <c r="A83" s="347">
        <v>15650</v>
      </c>
      <c r="B83" s="347" t="s">
        <v>215</v>
      </c>
      <c r="C83" s="347" t="s">
        <v>162</v>
      </c>
      <c r="D83" s="375" t="s">
        <v>4</v>
      </c>
      <c r="E83" s="439"/>
      <c r="F83" s="340"/>
      <c r="G83" s="430">
        <v>16383</v>
      </c>
      <c r="H83" s="430">
        <v>8016</v>
      </c>
      <c r="I83" s="526">
        <v>390</v>
      </c>
      <c r="J83" s="510" t="s">
        <v>764</v>
      </c>
      <c r="K83" s="510">
        <v>6189</v>
      </c>
      <c r="L83" s="544"/>
      <c r="M83" s="430">
        <v>6087</v>
      </c>
      <c r="N83" s="430">
        <v>5664</v>
      </c>
      <c r="O83" s="430">
        <v>0</v>
      </c>
      <c r="P83" s="510">
        <v>5691</v>
      </c>
      <c r="Q83" s="510">
        <v>8016</v>
      </c>
      <c r="R83" s="112" t="s">
        <v>421</v>
      </c>
      <c r="S83" s="112" t="s">
        <v>500</v>
      </c>
      <c r="T83" s="112"/>
      <c r="U83" s="112"/>
      <c r="V83" s="112"/>
      <c r="W83" s="112"/>
      <c r="X83" s="430"/>
      <c r="Y83" s="430"/>
      <c r="Z83" s="430"/>
      <c r="AA83" s="430"/>
      <c r="AB83" s="430"/>
      <c r="AC83" s="430"/>
      <c r="AD83" s="430"/>
      <c r="AE83" s="430"/>
      <c r="AF83" s="430"/>
      <c r="AG83" s="430"/>
      <c r="AH83" s="430"/>
      <c r="AI83" s="430"/>
      <c r="AJ83" s="430"/>
      <c r="AK83" s="430"/>
      <c r="AL83" s="430"/>
      <c r="AM83" s="430"/>
      <c r="AN83" s="449"/>
      <c r="AO83" s="430"/>
      <c r="AP83" s="430"/>
      <c r="AQ83" s="430"/>
      <c r="AR83" s="430"/>
      <c r="AS83" s="430"/>
      <c r="AT83" s="430"/>
      <c r="AU83" s="430"/>
      <c r="AV83" s="430"/>
      <c r="AW83" s="430"/>
      <c r="AX83" s="430"/>
      <c r="AY83" s="430"/>
      <c r="AZ83" s="430"/>
    </row>
    <row r="84" spans="1:52" s="4" customFormat="1" x14ac:dyDescent="0.2">
      <c r="A84" s="347">
        <v>15700</v>
      </c>
      <c r="B84" s="347" t="s">
        <v>216</v>
      </c>
      <c r="C84" s="347" t="s">
        <v>290</v>
      </c>
      <c r="D84" s="375" t="s">
        <v>4</v>
      </c>
      <c r="E84" s="439"/>
      <c r="F84" s="340"/>
      <c r="G84" s="430">
        <v>19773</v>
      </c>
      <c r="H84" s="430">
        <v>9900</v>
      </c>
      <c r="I84" s="526">
        <v>543</v>
      </c>
      <c r="J84" s="510" t="s">
        <v>764</v>
      </c>
      <c r="K84" s="510">
        <v>7404</v>
      </c>
      <c r="L84" s="544"/>
      <c r="M84" s="430">
        <v>7404</v>
      </c>
      <c r="N84" s="430">
        <v>0</v>
      </c>
      <c r="O84" s="430">
        <v>7404</v>
      </c>
      <c r="P84" s="510">
        <v>6094</v>
      </c>
      <c r="Q84" s="510">
        <v>9900</v>
      </c>
      <c r="R84" s="112" t="s">
        <v>422</v>
      </c>
      <c r="S84" s="112"/>
      <c r="T84" s="112"/>
      <c r="U84" s="112"/>
      <c r="V84" s="112"/>
      <c r="W84" s="112"/>
      <c r="X84" s="430"/>
      <c r="Y84" s="430"/>
      <c r="Z84" s="430"/>
      <c r="AA84" s="430"/>
      <c r="AB84" s="430"/>
      <c r="AC84" s="430"/>
      <c r="AD84" s="430"/>
      <c r="AE84" s="430"/>
      <c r="AF84" s="430"/>
      <c r="AG84" s="430"/>
      <c r="AH84" s="430"/>
      <c r="AI84" s="430"/>
      <c r="AJ84" s="430"/>
      <c r="AK84" s="430"/>
      <c r="AL84" s="430"/>
      <c r="AM84" s="430"/>
      <c r="AN84" s="449"/>
      <c r="AO84" s="430"/>
      <c r="AP84" s="430"/>
      <c r="AQ84" s="430"/>
      <c r="AR84" s="430"/>
      <c r="AS84" s="430"/>
      <c r="AT84" s="430"/>
      <c r="AU84" s="430"/>
      <c r="AV84" s="430"/>
      <c r="AW84" s="430"/>
      <c r="AX84" s="430"/>
      <c r="AY84" s="430"/>
      <c r="AZ84" s="430"/>
    </row>
    <row r="85" spans="1:52" s="4" customFormat="1" x14ac:dyDescent="0.2">
      <c r="A85" s="347">
        <v>15750</v>
      </c>
      <c r="B85" s="347" t="s">
        <v>217</v>
      </c>
      <c r="C85" s="347" t="s">
        <v>124</v>
      </c>
      <c r="D85" s="375" t="s">
        <v>1</v>
      </c>
      <c r="E85" s="439"/>
      <c r="F85" s="340"/>
      <c r="G85" s="430">
        <v>13231</v>
      </c>
      <c r="H85" s="430">
        <v>5859</v>
      </c>
      <c r="I85" s="526">
        <v>320</v>
      </c>
      <c r="J85" s="510" t="s">
        <v>764</v>
      </c>
      <c r="K85" s="510">
        <v>4312</v>
      </c>
      <c r="L85" s="544"/>
      <c r="M85" s="430">
        <v>4292</v>
      </c>
      <c r="N85" s="430">
        <v>0</v>
      </c>
      <c r="O85" s="430">
        <v>4298</v>
      </c>
      <c r="P85" s="510">
        <v>4539</v>
      </c>
      <c r="Q85" s="510"/>
      <c r="R85" s="112" t="s">
        <v>423</v>
      </c>
      <c r="S85" s="112"/>
      <c r="T85" s="112"/>
      <c r="U85" s="112"/>
      <c r="V85" s="112"/>
      <c r="W85" s="112"/>
      <c r="X85" s="430"/>
      <c r="Y85" s="430"/>
      <c r="Z85" s="430"/>
      <c r="AA85" s="430"/>
      <c r="AB85" s="430"/>
      <c r="AC85" s="430"/>
      <c r="AD85" s="430"/>
      <c r="AE85" s="430"/>
      <c r="AF85" s="430"/>
      <c r="AG85" s="430"/>
      <c r="AH85" s="430"/>
      <c r="AI85" s="430"/>
      <c r="AJ85" s="430"/>
      <c r="AK85" s="430"/>
      <c r="AL85" s="430"/>
      <c r="AM85" s="430"/>
      <c r="AN85" s="449"/>
      <c r="AO85" s="430"/>
      <c r="AP85" s="430"/>
      <c r="AQ85" s="430"/>
      <c r="AR85" s="430"/>
      <c r="AS85" s="430"/>
      <c r="AT85" s="430"/>
      <c r="AU85" s="430"/>
      <c r="AV85" s="430"/>
      <c r="AW85" s="430"/>
      <c r="AX85" s="430"/>
      <c r="AY85" s="430"/>
      <c r="AZ85" s="430"/>
    </row>
    <row r="86" spans="1:52" s="4" customFormat="1" x14ac:dyDescent="0.2">
      <c r="A86" s="347">
        <v>15800</v>
      </c>
      <c r="B86" s="347" t="s">
        <v>218</v>
      </c>
      <c r="C86" s="347" t="s">
        <v>716</v>
      </c>
      <c r="D86" s="375" t="s">
        <v>1</v>
      </c>
      <c r="E86" s="439"/>
      <c r="F86" s="340"/>
      <c r="G86" s="430">
        <v>5931</v>
      </c>
      <c r="H86" s="430">
        <v>2516</v>
      </c>
      <c r="I86" s="526">
        <v>210</v>
      </c>
      <c r="J86" s="510" t="s">
        <v>1</v>
      </c>
      <c r="K86" s="510">
        <v>2121</v>
      </c>
      <c r="L86" s="544"/>
      <c r="M86" s="430">
        <v>2121</v>
      </c>
      <c r="N86" s="430">
        <v>0</v>
      </c>
      <c r="O86" s="430">
        <v>0</v>
      </c>
      <c r="P86" s="510">
        <v>0</v>
      </c>
      <c r="Q86" s="510"/>
      <c r="R86" s="112"/>
      <c r="S86" s="112"/>
      <c r="T86" s="112"/>
      <c r="U86" s="112"/>
      <c r="V86" s="112"/>
      <c r="W86" s="112"/>
      <c r="X86" s="430"/>
      <c r="Y86" s="430"/>
      <c r="Z86" s="430"/>
      <c r="AA86" s="430"/>
      <c r="AB86" s="430"/>
      <c r="AC86" s="430"/>
      <c r="AD86" s="430"/>
      <c r="AE86" s="430"/>
      <c r="AF86" s="430"/>
      <c r="AG86" s="430"/>
      <c r="AH86" s="430"/>
      <c r="AI86" s="430"/>
      <c r="AJ86" s="430"/>
      <c r="AK86" s="430"/>
      <c r="AL86" s="430"/>
      <c r="AM86" s="430"/>
      <c r="AN86" s="449"/>
      <c r="AO86" s="430"/>
      <c r="AP86" s="430"/>
      <c r="AQ86" s="430"/>
      <c r="AR86" s="430"/>
      <c r="AS86" s="430"/>
      <c r="AT86" s="430"/>
      <c r="AU86" s="430"/>
      <c r="AV86" s="430"/>
      <c r="AW86" s="430"/>
      <c r="AX86" s="430"/>
      <c r="AY86" s="430"/>
      <c r="AZ86" s="430"/>
    </row>
    <row r="87" spans="1:52" s="4" customFormat="1" x14ac:dyDescent="0.2">
      <c r="A87" s="347">
        <v>15850</v>
      </c>
      <c r="B87" s="347" t="s">
        <v>219</v>
      </c>
      <c r="C87" s="347" t="s">
        <v>289</v>
      </c>
      <c r="D87" s="375" t="s">
        <v>1</v>
      </c>
      <c r="E87" s="439"/>
      <c r="F87" s="340"/>
      <c r="G87" s="430">
        <v>6567</v>
      </c>
      <c r="H87" s="430">
        <v>3840</v>
      </c>
      <c r="I87" s="526">
        <v>375</v>
      </c>
      <c r="J87" s="510" t="s">
        <v>764</v>
      </c>
      <c r="K87" s="510">
        <v>2121</v>
      </c>
      <c r="L87" s="544"/>
      <c r="M87" s="430">
        <v>2121</v>
      </c>
      <c r="N87" s="430">
        <v>0</v>
      </c>
      <c r="O87" s="430">
        <v>2121</v>
      </c>
      <c r="P87" s="510">
        <v>0</v>
      </c>
      <c r="Q87" s="510"/>
      <c r="R87" s="112" t="s">
        <v>424</v>
      </c>
      <c r="S87" s="112"/>
      <c r="T87" s="112"/>
      <c r="U87" s="112"/>
      <c r="V87" s="112"/>
      <c r="W87" s="112"/>
      <c r="X87" s="430"/>
      <c r="Y87" s="430"/>
      <c r="Z87" s="430"/>
      <c r="AA87" s="430"/>
      <c r="AB87" s="430"/>
      <c r="AC87" s="430"/>
      <c r="AD87" s="430"/>
      <c r="AE87" s="430"/>
      <c r="AF87" s="430"/>
      <c r="AG87" s="430"/>
      <c r="AH87" s="430"/>
      <c r="AI87" s="430"/>
      <c r="AJ87" s="430"/>
      <c r="AK87" s="430"/>
      <c r="AL87" s="430"/>
      <c r="AM87" s="430"/>
      <c r="AN87" s="449"/>
      <c r="AO87" s="430"/>
      <c r="AP87" s="430"/>
      <c r="AQ87" s="430"/>
      <c r="AR87" s="430"/>
      <c r="AS87" s="430"/>
      <c r="AT87" s="430"/>
      <c r="AU87" s="430"/>
      <c r="AV87" s="430"/>
      <c r="AW87" s="430"/>
      <c r="AX87" s="430"/>
      <c r="AY87" s="430"/>
      <c r="AZ87" s="430"/>
    </row>
    <row r="88" spans="1:52" s="4" customFormat="1" x14ac:dyDescent="0.2">
      <c r="A88" s="347">
        <v>15900</v>
      </c>
      <c r="B88" s="347" t="s">
        <v>220</v>
      </c>
      <c r="C88" s="347" t="s">
        <v>162</v>
      </c>
      <c r="D88" s="375" t="s">
        <v>2</v>
      </c>
      <c r="E88" s="439"/>
      <c r="F88" s="340"/>
      <c r="G88" s="430">
        <v>164104</v>
      </c>
      <c r="H88" s="430">
        <v>66688</v>
      </c>
      <c r="I88" s="526">
        <v>347.91</v>
      </c>
      <c r="J88" s="510" t="s">
        <v>764</v>
      </c>
      <c r="K88" s="510">
        <v>65694</v>
      </c>
      <c r="L88" s="544"/>
      <c r="M88" s="430">
        <v>65060</v>
      </c>
      <c r="N88" s="430">
        <v>65050</v>
      </c>
      <c r="O88" s="430">
        <v>0</v>
      </c>
      <c r="P88" s="510">
        <v>65060</v>
      </c>
      <c r="Q88" s="510">
        <v>66688</v>
      </c>
      <c r="R88" s="112" t="s">
        <v>425</v>
      </c>
      <c r="S88" s="112" t="s">
        <v>501</v>
      </c>
      <c r="T88" s="112" t="s">
        <v>555</v>
      </c>
      <c r="U88" s="112" t="s">
        <v>600</v>
      </c>
      <c r="V88" s="112"/>
      <c r="W88" s="112"/>
      <c r="X88" s="430"/>
      <c r="Y88" s="430"/>
      <c r="Z88" s="430"/>
      <c r="AA88" s="430"/>
      <c r="AB88" s="430"/>
      <c r="AC88" s="430"/>
      <c r="AD88" s="430"/>
      <c r="AE88" s="430"/>
      <c r="AF88" s="430"/>
      <c r="AG88" s="430"/>
      <c r="AH88" s="430"/>
      <c r="AI88" s="430"/>
      <c r="AJ88" s="430"/>
      <c r="AK88" s="430"/>
      <c r="AL88" s="430"/>
      <c r="AM88" s="430"/>
      <c r="AN88" s="449"/>
      <c r="AO88" s="430"/>
      <c r="AP88" s="430"/>
      <c r="AQ88" s="430"/>
      <c r="AR88" s="430"/>
      <c r="AS88" s="430"/>
      <c r="AT88" s="430"/>
      <c r="AU88" s="430"/>
      <c r="AV88" s="430"/>
      <c r="AW88" s="430"/>
      <c r="AX88" s="430"/>
      <c r="AY88" s="430"/>
      <c r="AZ88" s="430"/>
    </row>
    <row r="89" spans="1:52" s="4" customFormat="1" x14ac:dyDescent="0.2">
      <c r="A89" s="347">
        <v>15950</v>
      </c>
      <c r="B89" s="347" t="s">
        <v>221</v>
      </c>
      <c r="C89" s="347" t="s">
        <v>189</v>
      </c>
      <c r="D89" s="375" t="s">
        <v>3</v>
      </c>
      <c r="E89" s="439"/>
      <c r="F89" s="340"/>
      <c r="G89" s="430">
        <v>74172</v>
      </c>
      <c r="H89" s="430">
        <v>36785</v>
      </c>
      <c r="I89" s="526">
        <v>370</v>
      </c>
      <c r="J89" s="510" t="s">
        <v>764</v>
      </c>
      <c r="K89" s="510">
        <v>35295</v>
      </c>
      <c r="L89" s="544"/>
      <c r="M89" s="430">
        <v>35295</v>
      </c>
      <c r="N89" s="430">
        <v>7046</v>
      </c>
      <c r="O89" s="430">
        <v>0</v>
      </c>
      <c r="P89" s="510">
        <v>36589</v>
      </c>
      <c r="Q89" s="510"/>
      <c r="R89" s="112" t="s">
        <v>426</v>
      </c>
      <c r="S89" s="112" t="s">
        <v>502</v>
      </c>
      <c r="T89" s="112"/>
      <c r="U89" s="112"/>
      <c r="V89" s="112"/>
      <c r="W89" s="112"/>
      <c r="X89" s="430"/>
      <c r="Y89" s="430"/>
      <c r="Z89" s="430"/>
      <c r="AA89" s="430"/>
      <c r="AB89" s="430"/>
      <c r="AC89" s="430"/>
      <c r="AD89" s="430"/>
      <c r="AE89" s="430"/>
      <c r="AF89" s="430"/>
      <c r="AG89" s="430"/>
      <c r="AH89" s="430"/>
      <c r="AI89" s="430"/>
      <c r="AJ89" s="430"/>
      <c r="AK89" s="430"/>
      <c r="AL89" s="430"/>
      <c r="AM89" s="430"/>
      <c r="AN89" s="449"/>
      <c r="AO89" s="430"/>
      <c r="AP89" s="430"/>
      <c r="AQ89" s="430"/>
      <c r="AR89" s="430"/>
      <c r="AS89" s="430"/>
      <c r="AT89" s="430"/>
      <c r="AU89" s="430"/>
      <c r="AV89" s="430"/>
      <c r="AW89" s="430"/>
      <c r="AX89" s="430"/>
      <c r="AY89" s="430"/>
      <c r="AZ89" s="430"/>
    </row>
    <row r="90" spans="1:52" s="4" customFormat="1" x14ac:dyDescent="0.2">
      <c r="A90" s="347">
        <v>15990</v>
      </c>
      <c r="B90" s="347" t="s">
        <v>210</v>
      </c>
      <c r="C90" s="347"/>
      <c r="D90" s="375" t="s">
        <v>3</v>
      </c>
      <c r="E90" s="439"/>
      <c r="F90" s="340"/>
      <c r="G90" s="430">
        <v>271278</v>
      </c>
      <c r="H90" s="430">
        <v>97017</v>
      </c>
      <c r="I90" s="526">
        <v>405</v>
      </c>
      <c r="J90" s="510" t="s">
        <v>764</v>
      </c>
      <c r="K90" s="510">
        <v>96567</v>
      </c>
      <c r="L90" s="544"/>
      <c r="M90" s="430">
        <v>96567</v>
      </c>
      <c r="N90" s="430">
        <v>96567</v>
      </c>
      <c r="O90" s="430">
        <v>0</v>
      </c>
      <c r="P90" s="510">
        <v>96567</v>
      </c>
      <c r="Q90" s="510">
        <v>97017</v>
      </c>
      <c r="R90" s="112" t="s">
        <v>427</v>
      </c>
      <c r="S90" s="112" t="s">
        <v>503</v>
      </c>
      <c r="T90" s="112" t="s">
        <v>556</v>
      </c>
      <c r="U90" s="112"/>
      <c r="V90" s="112"/>
      <c r="W90" s="112"/>
      <c r="X90" s="430"/>
      <c r="Y90" s="430"/>
      <c r="Z90" s="430"/>
      <c r="AA90" s="430"/>
      <c r="AB90" s="430"/>
      <c r="AC90" s="430"/>
      <c r="AD90" s="430"/>
      <c r="AE90" s="430"/>
      <c r="AF90" s="430"/>
      <c r="AG90" s="430"/>
      <c r="AH90" s="430"/>
      <c r="AI90" s="430"/>
      <c r="AJ90" s="430"/>
      <c r="AK90" s="430"/>
      <c r="AL90" s="430"/>
      <c r="AM90" s="430"/>
      <c r="AN90" s="449"/>
      <c r="AO90" s="430"/>
      <c r="AP90" s="430"/>
      <c r="AQ90" s="430"/>
      <c r="AR90" s="430"/>
      <c r="AS90" s="430"/>
      <c r="AT90" s="430"/>
      <c r="AU90" s="430"/>
      <c r="AV90" s="430"/>
      <c r="AW90" s="430"/>
      <c r="AX90" s="430"/>
      <c r="AY90" s="430"/>
      <c r="AZ90" s="430"/>
    </row>
    <row r="91" spans="1:52" s="4" customFormat="1" x14ac:dyDescent="0.2">
      <c r="A91" s="347">
        <v>16100</v>
      </c>
      <c r="B91" s="347" t="s">
        <v>222</v>
      </c>
      <c r="C91" s="347" t="s">
        <v>289</v>
      </c>
      <c r="D91" s="375" t="s">
        <v>1</v>
      </c>
      <c r="E91" s="439"/>
      <c r="F91" s="340"/>
      <c r="G91" s="430">
        <v>5408</v>
      </c>
      <c r="H91" s="430">
        <v>3795</v>
      </c>
      <c r="I91" s="526">
        <v>210</v>
      </c>
      <c r="J91" s="510" t="s">
        <v>764</v>
      </c>
      <c r="K91" s="510">
        <v>1244</v>
      </c>
      <c r="L91" s="544"/>
      <c r="M91" s="430">
        <v>0</v>
      </c>
      <c r="N91" s="430">
        <v>0</v>
      </c>
      <c r="O91" s="430">
        <v>0</v>
      </c>
      <c r="P91" s="510">
        <v>1244</v>
      </c>
      <c r="Q91" s="510">
        <v>3795</v>
      </c>
      <c r="R91" s="542" t="s">
        <v>428</v>
      </c>
      <c r="S91" s="112" t="s">
        <v>504</v>
      </c>
      <c r="T91" s="112" t="s">
        <v>557</v>
      </c>
      <c r="U91" s="112"/>
      <c r="V91" s="112"/>
      <c r="W91" s="112"/>
      <c r="X91" s="430"/>
      <c r="Y91" s="430"/>
      <c r="Z91" s="430"/>
      <c r="AA91" s="430"/>
      <c r="AB91" s="430"/>
      <c r="AC91" s="430"/>
      <c r="AD91" s="430"/>
      <c r="AE91" s="430"/>
      <c r="AF91" s="430"/>
      <c r="AG91" s="430"/>
      <c r="AH91" s="430"/>
      <c r="AI91" s="430"/>
      <c r="AJ91" s="430"/>
      <c r="AK91" s="430"/>
      <c r="AL91" s="430"/>
      <c r="AM91" s="430"/>
      <c r="AN91" s="449"/>
      <c r="AO91" s="430"/>
      <c r="AP91" s="430"/>
      <c r="AQ91" s="430"/>
      <c r="AR91" s="430"/>
      <c r="AS91" s="430"/>
      <c r="AT91" s="430"/>
      <c r="AU91" s="430"/>
      <c r="AV91" s="430"/>
      <c r="AW91" s="430"/>
      <c r="AX91" s="430"/>
      <c r="AY91" s="430"/>
      <c r="AZ91" s="430"/>
    </row>
    <row r="92" spans="1:52" s="4" customFormat="1" x14ac:dyDescent="0.2">
      <c r="A92" s="347">
        <v>16150</v>
      </c>
      <c r="B92" s="347" t="s">
        <v>223</v>
      </c>
      <c r="C92" s="347" t="s">
        <v>289</v>
      </c>
      <c r="D92" s="375" t="s">
        <v>1</v>
      </c>
      <c r="E92" s="439"/>
      <c r="F92" s="340"/>
      <c r="G92" s="430">
        <v>42056</v>
      </c>
      <c r="H92" s="430">
        <v>18828</v>
      </c>
      <c r="I92" s="526">
        <v>408</v>
      </c>
      <c r="J92" s="510" t="s">
        <v>764</v>
      </c>
      <c r="K92" s="510">
        <v>16433</v>
      </c>
      <c r="L92" s="544"/>
      <c r="M92" s="430">
        <v>16429</v>
      </c>
      <c r="N92" s="430">
        <v>0</v>
      </c>
      <c r="O92" s="430">
        <v>16411</v>
      </c>
      <c r="P92" s="510">
        <v>16361</v>
      </c>
      <c r="Q92" s="510">
        <v>18828</v>
      </c>
      <c r="R92" s="112" t="s">
        <v>429</v>
      </c>
      <c r="S92" s="112"/>
      <c r="T92" s="112"/>
      <c r="U92" s="112"/>
      <c r="V92" s="112"/>
      <c r="W92" s="112"/>
      <c r="X92" s="430"/>
      <c r="Y92" s="430"/>
      <c r="Z92" s="430"/>
      <c r="AA92" s="430"/>
      <c r="AB92" s="430"/>
      <c r="AC92" s="430"/>
      <c r="AD92" s="430"/>
      <c r="AE92" s="430"/>
      <c r="AF92" s="430"/>
      <c r="AG92" s="430"/>
      <c r="AH92" s="430"/>
      <c r="AI92" s="430"/>
      <c r="AJ92" s="430"/>
      <c r="AK92" s="430"/>
      <c r="AL92" s="430"/>
      <c r="AM92" s="430"/>
      <c r="AN92" s="449"/>
      <c r="AO92" s="430"/>
      <c r="AP92" s="430"/>
      <c r="AQ92" s="430"/>
      <c r="AR92" s="430"/>
      <c r="AS92" s="430"/>
      <c r="AT92" s="430"/>
      <c r="AU92" s="430"/>
      <c r="AV92" s="430"/>
      <c r="AW92" s="430"/>
      <c r="AX92" s="430"/>
      <c r="AY92" s="430"/>
      <c r="AZ92" s="430"/>
    </row>
    <row r="93" spans="1:52" s="4" customFormat="1" x14ac:dyDescent="0.2">
      <c r="A93" s="347">
        <v>16200</v>
      </c>
      <c r="B93" s="347" t="s">
        <v>225</v>
      </c>
      <c r="C93" s="347" t="s">
        <v>289</v>
      </c>
      <c r="D93" s="375" t="s">
        <v>1</v>
      </c>
      <c r="E93" s="439"/>
      <c r="F93" s="340"/>
      <c r="G93" s="430">
        <v>14894</v>
      </c>
      <c r="H93" s="430">
        <v>7985</v>
      </c>
      <c r="I93" s="526">
        <v>410</v>
      </c>
      <c r="J93" s="510" t="s">
        <v>764</v>
      </c>
      <c r="K93" s="510">
        <v>5076</v>
      </c>
      <c r="L93" s="544"/>
      <c r="M93" s="430">
        <v>5076</v>
      </c>
      <c r="N93" s="430">
        <v>0</v>
      </c>
      <c r="O93" s="430">
        <v>5076</v>
      </c>
      <c r="P93" s="510">
        <v>4911</v>
      </c>
      <c r="Q93" s="510">
        <v>7985</v>
      </c>
      <c r="R93" s="112" t="s">
        <v>430</v>
      </c>
      <c r="S93" s="112"/>
      <c r="T93" s="112"/>
      <c r="U93" s="112"/>
      <c r="V93" s="112"/>
      <c r="W93" s="112"/>
      <c r="X93" s="430"/>
      <c r="Y93" s="430"/>
      <c r="Z93" s="430"/>
      <c r="AA93" s="430"/>
      <c r="AB93" s="430"/>
      <c r="AC93" s="430"/>
      <c r="AD93" s="430"/>
      <c r="AE93" s="430"/>
      <c r="AF93" s="430"/>
      <c r="AG93" s="430"/>
      <c r="AH93" s="430"/>
      <c r="AI93" s="430"/>
      <c r="AJ93" s="430"/>
      <c r="AK93" s="430"/>
      <c r="AL93" s="430"/>
      <c r="AM93" s="430"/>
      <c r="AN93" s="449"/>
      <c r="AO93" s="430"/>
      <c r="AP93" s="430"/>
      <c r="AQ93" s="430"/>
      <c r="AR93" s="430"/>
      <c r="AS93" s="430"/>
      <c r="AT93" s="430"/>
      <c r="AU93" s="430"/>
      <c r="AV93" s="430"/>
      <c r="AW93" s="430"/>
      <c r="AX93" s="430"/>
      <c r="AY93" s="430"/>
      <c r="AZ93" s="430"/>
    </row>
    <row r="94" spans="1:52" s="4" customFormat="1" x14ac:dyDescent="0.2">
      <c r="A94" s="347">
        <v>16260</v>
      </c>
      <c r="B94" s="347" t="s">
        <v>226</v>
      </c>
      <c r="C94" s="347" t="s">
        <v>128</v>
      </c>
      <c r="D94" s="375" t="s">
        <v>3</v>
      </c>
      <c r="E94" s="439"/>
      <c r="F94" s="340"/>
      <c r="G94" s="430">
        <v>251311</v>
      </c>
      <c r="H94" s="430">
        <v>94984</v>
      </c>
      <c r="I94" s="526">
        <v>415.6</v>
      </c>
      <c r="J94" s="510" t="s">
        <v>764</v>
      </c>
      <c r="K94" s="510">
        <v>84083</v>
      </c>
      <c r="L94" s="544"/>
      <c r="M94" s="430">
        <v>48955</v>
      </c>
      <c r="N94" s="430">
        <v>47603</v>
      </c>
      <c r="O94" s="430">
        <v>0</v>
      </c>
      <c r="P94" s="510">
        <v>94328</v>
      </c>
      <c r="Q94" s="510"/>
      <c r="R94" s="112"/>
      <c r="S94" s="112"/>
      <c r="T94" s="112"/>
      <c r="U94" s="112"/>
      <c r="V94" s="112"/>
      <c r="W94" s="112"/>
      <c r="X94" s="430"/>
      <c r="Y94" s="430"/>
      <c r="Z94" s="430"/>
      <c r="AA94" s="430"/>
      <c r="AB94" s="430"/>
      <c r="AC94" s="430"/>
      <c r="AD94" s="430"/>
      <c r="AE94" s="430"/>
      <c r="AF94" s="430"/>
      <c r="AG94" s="430"/>
      <c r="AH94" s="430"/>
      <c r="AI94" s="430"/>
      <c r="AJ94" s="430"/>
      <c r="AK94" s="430"/>
      <c r="AL94" s="430"/>
      <c r="AM94" s="430"/>
      <c r="AN94" s="449"/>
      <c r="AO94" s="430"/>
      <c r="AP94" s="430"/>
      <c r="AQ94" s="430"/>
      <c r="AR94" s="430"/>
      <c r="AS94" s="430"/>
      <c r="AT94" s="430"/>
      <c r="AU94" s="430"/>
      <c r="AV94" s="430"/>
      <c r="AW94" s="430"/>
      <c r="AX94" s="430"/>
      <c r="AY94" s="430"/>
      <c r="AZ94" s="430"/>
    </row>
    <row r="95" spans="1:52" s="4" customFormat="1" x14ac:dyDescent="0.2">
      <c r="A95" s="347">
        <v>16350</v>
      </c>
      <c r="B95" s="347" t="s">
        <v>227</v>
      </c>
      <c r="C95" s="347" t="s">
        <v>128</v>
      </c>
      <c r="D95" s="375" t="s">
        <v>3</v>
      </c>
      <c r="E95" s="439"/>
      <c r="F95" s="340"/>
      <c r="G95" s="430">
        <v>209210</v>
      </c>
      <c r="H95" s="430">
        <v>78710</v>
      </c>
      <c r="I95" s="526">
        <v>399</v>
      </c>
      <c r="J95" s="510" t="s">
        <v>764</v>
      </c>
      <c r="K95" s="510">
        <v>76634</v>
      </c>
      <c r="L95" s="544"/>
      <c r="M95" s="430">
        <v>76634</v>
      </c>
      <c r="N95" s="430">
        <v>0</v>
      </c>
      <c r="O95" s="430">
        <v>60836</v>
      </c>
      <c r="P95" s="510">
        <v>76734</v>
      </c>
      <c r="Q95" s="510">
        <v>78710</v>
      </c>
      <c r="R95" s="112" t="s">
        <v>431</v>
      </c>
      <c r="S95" s="112"/>
      <c r="T95" s="112"/>
      <c r="U95" s="112"/>
      <c r="V95" s="112"/>
      <c r="W95" s="112"/>
      <c r="X95" s="430"/>
      <c r="Y95" s="430"/>
      <c r="Z95" s="430"/>
      <c r="AA95" s="430"/>
      <c r="AB95" s="430"/>
      <c r="AC95" s="430"/>
      <c r="AD95" s="430"/>
      <c r="AE95" s="430"/>
      <c r="AF95" s="430"/>
      <c r="AG95" s="430"/>
      <c r="AH95" s="430"/>
      <c r="AI95" s="430"/>
      <c r="AJ95" s="430"/>
      <c r="AK95" s="430"/>
      <c r="AL95" s="430"/>
      <c r="AM95" s="430"/>
      <c r="AN95" s="449"/>
      <c r="AO95" s="430"/>
      <c r="AP95" s="430"/>
      <c r="AQ95" s="430"/>
      <c r="AR95" s="430"/>
      <c r="AS95" s="430"/>
      <c r="AT95" s="430"/>
      <c r="AU95" s="430"/>
      <c r="AV95" s="430"/>
      <c r="AW95" s="430"/>
      <c r="AX95" s="430"/>
      <c r="AY95" s="430"/>
      <c r="AZ95" s="430"/>
    </row>
    <row r="96" spans="1:52" s="4" customFormat="1" x14ac:dyDescent="0.2">
      <c r="A96" s="347">
        <v>16380</v>
      </c>
      <c r="B96" s="347" t="s">
        <v>186</v>
      </c>
      <c r="C96" s="347" t="s">
        <v>290</v>
      </c>
      <c r="D96" s="375" t="s">
        <v>4</v>
      </c>
      <c r="E96" s="439"/>
      <c r="F96" s="340"/>
      <c r="G96" s="430">
        <v>83131</v>
      </c>
      <c r="H96" s="430">
        <v>38354</v>
      </c>
      <c r="I96" s="526">
        <v>447</v>
      </c>
      <c r="J96" s="510" t="s">
        <v>764</v>
      </c>
      <c r="K96" s="510">
        <v>30760</v>
      </c>
      <c r="L96" s="544"/>
      <c r="M96" s="430">
        <v>31389</v>
      </c>
      <c r="N96" s="430">
        <v>0</v>
      </c>
      <c r="O96" s="430">
        <v>30005</v>
      </c>
      <c r="P96" s="510">
        <v>35534</v>
      </c>
      <c r="Q96" s="510">
        <v>38354</v>
      </c>
      <c r="R96" s="112" t="s">
        <v>432</v>
      </c>
      <c r="S96" s="112" t="s">
        <v>505</v>
      </c>
      <c r="T96" s="112" t="s">
        <v>558</v>
      </c>
      <c r="U96" s="112" t="s">
        <v>601</v>
      </c>
      <c r="V96" s="112" t="s">
        <v>632</v>
      </c>
      <c r="W96" s="112" t="s">
        <v>655</v>
      </c>
      <c r="X96" s="430"/>
      <c r="Y96" s="430"/>
      <c r="Z96" s="430"/>
      <c r="AA96" s="430"/>
      <c r="AB96" s="430"/>
      <c r="AC96" s="430"/>
      <c r="AD96" s="430"/>
      <c r="AE96" s="430"/>
      <c r="AF96" s="430"/>
      <c r="AG96" s="430"/>
      <c r="AH96" s="430"/>
      <c r="AI96" s="430"/>
      <c r="AJ96" s="430"/>
      <c r="AK96" s="430"/>
      <c r="AL96" s="430"/>
      <c r="AM96" s="430"/>
      <c r="AN96" s="449"/>
      <c r="AO96" s="430"/>
      <c r="AP96" s="430"/>
      <c r="AQ96" s="430"/>
      <c r="AR96" s="430"/>
      <c r="AS96" s="430"/>
      <c r="AT96" s="430"/>
      <c r="AU96" s="430"/>
      <c r="AV96" s="430"/>
      <c r="AW96" s="430"/>
      <c r="AX96" s="430"/>
      <c r="AY96" s="430"/>
      <c r="AZ96" s="430"/>
    </row>
    <row r="97" spans="1:52" s="4" customFormat="1" x14ac:dyDescent="0.2">
      <c r="A97" s="347">
        <v>16400</v>
      </c>
      <c r="B97" s="347" t="s">
        <v>228</v>
      </c>
      <c r="C97" s="347" t="s">
        <v>162</v>
      </c>
      <c r="D97" s="375" t="s">
        <v>2</v>
      </c>
      <c r="E97" s="439"/>
      <c r="F97" s="340"/>
      <c r="G97" s="430">
        <v>72695</v>
      </c>
      <c r="H97" s="430">
        <v>36118</v>
      </c>
      <c r="I97" s="526">
        <v>418</v>
      </c>
      <c r="J97" s="510" t="s">
        <v>764</v>
      </c>
      <c r="K97" s="510">
        <v>34419</v>
      </c>
      <c r="L97" s="544"/>
      <c r="M97" s="430">
        <v>33956</v>
      </c>
      <c r="N97" s="430">
        <v>0</v>
      </c>
      <c r="O97" s="430">
        <v>0</v>
      </c>
      <c r="P97" s="510">
        <v>13434</v>
      </c>
      <c r="Q97" s="510">
        <v>36118</v>
      </c>
      <c r="R97" s="112" t="s">
        <v>433</v>
      </c>
      <c r="S97" s="112"/>
      <c r="T97" s="112"/>
      <c r="U97" s="112"/>
      <c r="V97" s="112"/>
      <c r="W97" s="112"/>
      <c r="X97" s="430"/>
      <c r="Y97" s="430"/>
      <c r="Z97" s="430"/>
      <c r="AA97" s="430"/>
      <c r="AB97" s="430"/>
      <c r="AC97" s="430"/>
      <c r="AD97" s="430"/>
      <c r="AE97" s="430"/>
      <c r="AF97" s="430"/>
      <c r="AG97" s="430"/>
      <c r="AH97" s="430"/>
      <c r="AI97" s="430"/>
      <c r="AJ97" s="430"/>
      <c r="AK97" s="430"/>
      <c r="AL97" s="430"/>
      <c r="AM97" s="430"/>
      <c r="AN97" s="449"/>
      <c r="AO97" s="430"/>
      <c r="AP97" s="430"/>
      <c r="AQ97" s="430"/>
      <c r="AR97" s="430"/>
      <c r="AS97" s="430"/>
      <c r="AT97" s="430"/>
      <c r="AU97" s="430"/>
      <c r="AV97" s="430"/>
      <c r="AW97" s="430"/>
      <c r="AX97" s="430"/>
      <c r="AY97" s="430"/>
      <c r="AZ97" s="430"/>
    </row>
    <row r="98" spans="1:52" s="4" customFormat="1" x14ac:dyDescent="0.2">
      <c r="A98" s="347">
        <v>16490</v>
      </c>
      <c r="B98" s="347" t="s">
        <v>224</v>
      </c>
      <c r="C98" s="347" t="s">
        <v>713</v>
      </c>
      <c r="D98" s="375" t="s">
        <v>1</v>
      </c>
      <c r="E98" s="439"/>
      <c r="F98" s="340"/>
      <c r="G98" s="430">
        <v>59959</v>
      </c>
      <c r="H98" s="430">
        <v>26003</v>
      </c>
      <c r="I98" s="526">
        <v>319</v>
      </c>
      <c r="J98" s="510" t="s">
        <v>764</v>
      </c>
      <c r="K98" s="510">
        <v>19673</v>
      </c>
      <c r="L98" s="544"/>
      <c r="M98" s="430">
        <v>20206</v>
      </c>
      <c r="N98" s="430">
        <v>13563</v>
      </c>
      <c r="O98" s="430">
        <v>2152</v>
      </c>
      <c r="P98" s="510">
        <v>0</v>
      </c>
      <c r="Q98" s="510">
        <v>26003</v>
      </c>
      <c r="R98" s="112" t="s">
        <v>434</v>
      </c>
      <c r="S98" s="112" t="s">
        <v>506</v>
      </c>
      <c r="T98" s="112" t="s">
        <v>559</v>
      </c>
      <c r="U98" s="112" t="s">
        <v>602</v>
      </c>
      <c r="V98" s="112" t="s">
        <v>633</v>
      </c>
      <c r="W98" s="112" t="s">
        <v>656</v>
      </c>
      <c r="X98" s="430"/>
      <c r="Y98" s="430"/>
      <c r="Z98" s="430"/>
      <c r="AA98" s="430"/>
      <c r="AB98" s="430"/>
      <c r="AC98" s="430"/>
      <c r="AD98" s="430"/>
      <c r="AE98" s="430"/>
      <c r="AF98" s="430"/>
      <c r="AG98" s="430"/>
      <c r="AH98" s="430"/>
      <c r="AI98" s="430"/>
      <c r="AJ98" s="430"/>
      <c r="AK98" s="430"/>
      <c r="AL98" s="430"/>
      <c r="AM98" s="430"/>
      <c r="AN98" s="449"/>
      <c r="AO98" s="430"/>
      <c r="AP98" s="430"/>
      <c r="AQ98" s="430"/>
      <c r="AR98" s="430"/>
      <c r="AS98" s="430"/>
      <c r="AT98" s="430"/>
      <c r="AU98" s="430"/>
      <c r="AV98" s="430"/>
      <c r="AW98" s="430"/>
      <c r="AX98" s="430"/>
      <c r="AY98" s="430"/>
      <c r="AZ98" s="430"/>
    </row>
    <row r="99" spans="1:52" s="4" customFormat="1" x14ac:dyDescent="0.2">
      <c r="A99" s="347">
        <v>16550</v>
      </c>
      <c r="B99" s="347" t="s">
        <v>229</v>
      </c>
      <c r="C99" s="347" t="s">
        <v>126</v>
      </c>
      <c r="D99" s="375" t="s">
        <v>3</v>
      </c>
      <c r="E99" s="439"/>
      <c r="F99" s="340"/>
      <c r="G99" s="430">
        <v>154265</v>
      </c>
      <c r="H99" s="430">
        <v>58238</v>
      </c>
      <c r="I99" s="526">
        <v>567.85</v>
      </c>
      <c r="J99" s="510" t="s">
        <v>764</v>
      </c>
      <c r="K99" s="510">
        <v>58238</v>
      </c>
      <c r="L99" s="544"/>
      <c r="M99" s="430">
        <v>58238</v>
      </c>
      <c r="N99" s="430">
        <v>41617</v>
      </c>
      <c r="O99" s="430">
        <v>0</v>
      </c>
      <c r="P99" s="510">
        <v>0</v>
      </c>
      <c r="Q99" s="510">
        <v>58238</v>
      </c>
      <c r="R99" s="112" t="s">
        <v>435</v>
      </c>
      <c r="S99" s="112"/>
      <c r="T99" s="112"/>
      <c r="U99" s="112"/>
      <c r="V99" s="112"/>
      <c r="W99" s="112"/>
      <c r="X99" s="430"/>
      <c r="Y99" s="430"/>
      <c r="Z99" s="430"/>
      <c r="AA99" s="430"/>
      <c r="AB99" s="430"/>
      <c r="AC99" s="430"/>
      <c r="AD99" s="430"/>
      <c r="AE99" s="430"/>
      <c r="AF99" s="430"/>
      <c r="AG99" s="430"/>
      <c r="AH99" s="430"/>
      <c r="AI99" s="430"/>
      <c r="AJ99" s="430"/>
      <c r="AK99" s="430"/>
      <c r="AL99" s="430"/>
      <c r="AM99" s="430"/>
      <c r="AN99" s="449"/>
      <c r="AO99" s="430"/>
      <c r="AP99" s="430"/>
      <c r="AQ99" s="430"/>
      <c r="AR99" s="430"/>
      <c r="AS99" s="430"/>
      <c r="AT99" s="430"/>
      <c r="AU99" s="430"/>
      <c r="AV99" s="430"/>
      <c r="AW99" s="430"/>
      <c r="AX99" s="430"/>
      <c r="AY99" s="430"/>
      <c r="AZ99" s="430"/>
    </row>
    <row r="100" spans="1:52" s="4" customFormat="1" x14ac:dyDescent="0.2">
      <c r="A100" s="347">
        <v>16610</v>
      </c>
      <c r="B100" s="347" t="s">
        <v>230</v>
      </c>
      <c r="C100" s="347" t="s">
        <v>130</v>
      </c>
      <c r="D100" s="375" t="s">
        <v>4</v>
      </c>
      <c r="E100" s="439"/>
      <c r="F100" s="340"/>
      <c r="G100" s="430">
        <v>23399</v>
      </c>
      <c r="H100" s="430">
        <v>10660</v>
      </c>
      <c r="I100" s="526">
        <v>564</v>
      </c>
      <c r="J100" s="510" t="s">
        <v>764</v>
      </c>
      <c r="K100" s="510">
        <v>7541</v>
      </c>
      <c r="L100" s="544"/>
      <c r="M100" s="430">
        <v>7533</v>
      </c>
      <c r="N100" s="430">
        <v>0</v>
      </c>
      <c r="O100" s="430">
        <v>7541</v>
      </c>
      <c r="P100" s="510">
        <v>729</v>
      </c>
      <c r="Q100" s="510">
        <v>10660</v>
      </c>
      <c r="R100" s="112" t="s">
        <v>436</v>
      </c>
      <c r="S100" s="112" t="s">
        <v>507</v>
      </c>
      <c r="T100" s="112" t="s">
        <v>560</v>
      </c>
      <c r="U100" s="112" t="s">
        <v>603</v>
      </c>
      <c r="V100" s="112"/>
      <c r="W100" s="112"/>
      <c r="X100" s="430"/>
      <c r="Y100" s="430"/>
      <c r="Z100" s="430"/>
      <c r="AA100" s="430"/>
      <c r="AB100" s="430"/>
      <c r="AC100" s="430"/>
      <c r="AD100" s="430"/>
      <c r="AE100" s="430"/>
      <c r="AF100" s="430"/>
      <c r="AG100" s="430"/>
      <c r="AH100" s="430"/>
      <c r="AI100" s="430"/>
      <c r="AJ100" s="430"/>
      <c r="AK100" s="430"/>
      <c r="AL100" s="430"/>
      <c r="AM100" s="430"/>
      <c r="AN100" s="449"/>
      <c r="AO100" s="430"/>
      <c r="AP100" s="430"/>
      <c r="AQ100" s="430"/>
      <c r="AR100" s="430"/>
      <c r="AS100" s="430"/>
      <c r="AT100" s="430"/>
      <c r="AU100" s="430"/>
      <c r="AV100" s="430"/>
      <c r="AW100" s="430"/>
      <c r="AX100" s="430"/>
      <c r="AY100" s="430"/>
      <c r="AZ100" s="430"/>
    </row>
    <row r="101" spans="1:52" s="4" customFormat="1" x14ac:dyDescent="0.2">
      <c r="A101" s="347">
        <v>16700</v>
      </c>
      <c r="B101" s="347" t="s">
        <v>231</v>
      </c>
      <c r="C101" s="347" t="s">
        <v>189</v>
      </c>
      <c r="D101" s="375" t="s">
        <v>3</v>
      </c>
      <c r="E101" s="439"/>
      <c r="F101" s="340"/>
      <c r="G101" s="430">
        <v>127446</v>
      </c>
      <c r="H101" s="430">
        <v>51202</v>
      </c>
      <c r="I101" s="526">
        <v>432</v>
      </c>
      <c r="J101" s="510" t="s">
        <v>764</v>
      </c>
      <c r="K101" s="510">
        <v>33233</v>
      </c>
      <c r="L101" s="544"/>
      <c r="M101" s="430">
        <v>34740</v>
      </c>
      <c r="N101" s="430">
        <v>27966</v>
      </c>
      <c r="O101" s="430">
        <v>0</v>
      </c>
      <c r="P101" s="510">
        <v>0</v>
      </c>
      <c r="Q101" s="510">
        <v>51202</v>
      </c>
      <c r="R101" s="112" t="s">
        <v>437</v>
      </c>
      <c r="S101" s="112"/>
      <c r="T101" s="112"/>
      <c r="U101" s="112"/>
      <c r="V101" s="112"/>
      <c r="W101" s="112"/>
      <c r="X101" s="430"/>
      <c r="Y101" s="430"/>
      <c r="Z101" s="430"/>
      <c r="AA101" s="430"/>
      <c r="AB101" s="430"/>
      <c r="AC101" s="430"/>
      <c r="AD101" s="430"/>
      <c r="AE101" s="430"/>
      <c r="AF101" s="430"/>
      <c r="AG101" s="430"/>
      <c r="AH101" s="430"/>
      <c r="AI101" s="430"/>
      <c r="AJ101" s="430"/>
      <c r="AK101" s="430"/>
      <c r="AL101" s="430"/>
      <c r="AM101" s="430"/>
      <c r="AN101" s="449"/>
      <c r="AO101" s="430"/>
      <c r="AP101" s="430"/>
      <c r="AQ101" s="430"/>
      <c r="AR101" s="430"/>
      <c r="AS101" s="430"/>
      <c r="AT101" s="430"/>
      <c r="AU101" s="430"/>
      <c r="AV101" s="430"/>
      <c r="AW101" s="430"/>
      <c r="AX101" s="430"/>
      <c r="AY101" s="430"/>
      <c r="AZ101" s="430"/>
    </row>
    <row r="102" spans="1:52" s="4" customFormat="1" x14ac:dyDescent="0.2">
      <c r="A102" s="347">
        <v>16900</v>
      </c>
      <c r="B102" s="347" t="s">
        <v>232</v>
      </c>
      <c r="C102" s="347" t="s">
        <v>287</v>
      </c>
      <c r="D102" s="375" t="s">
        <v>2</v>
      </c>
      <c r="E102" s="439"/>
      <c r="F102" s="340"/>
      <c r="G102" s="430">
        <v>72240</v>
      </c>
      <c r="H102" s="430">
        <v>29030</v>
      </c>
      <c r="I102" s="526">
        <v>420</v>
      </c>
      <c r="J102" s="510" t="s">
        <v>764</v>
      </c>
      <c r="K102" s="510">
        <v>26740</v>
      </c>
      <c r="L102" s="544"/>
      <c r="M102" s="430">
        <v>26740</v>
      </c>
      <c r="N102" s="430">
        <v>0</v>
      </c>
      <c r="O102" s="430">
        <v>26740</v>
      </c>
      <c r="P102" s="510">
        <v>62743</v>
      </c>
      <c r="Q102" s="510">
        <v>29030</v>
      </c>
      <c r="R102" s="112" t="s">
        <v>438</v>
      </c>
      <c r="S102" s="112"/>
      <c r="T102" s="112"/>
      <c r="U102" s="112"/>
      <c r="V102" s="112"/>
      <c r="W102" s="112"/>
      <c r="X102" s="430"/>
      <c r="Y102" s="430"/>
      <c r="Z102" s="430"/>
      <c r="AA102" s="430"/>
      <c r="AB102" s="430"/>
      <c r="AC102" s="430"/>
      <c r="AD102" s="430"/>
      <c r="AE102" s="430"/>
      <c r="AF102" s="430"/>
      <c r="AG102" s="430"/>
      <c r="AH102" s="430"/>
      <c r="AI102" s="430"/>
      <c r="AJ102" s="430"/>
      <c r="AK102" s="430"/>
      <c r="AL102" s="430"/>
      <c r="AM102" s="430"/>
      <c r="AN102" s="449"/>
      <c r="AO102" s="430"/>
      <c r="AP102" s="430"/>
      <c r="AQ102" s="430"/>
      <c r="AR102" s="430"/>
      <c r="AS102" s="430"/>
      <c r="AT102" s="430"/>
      <c r="AU102" s="430"/>
      <c r="AV102" s="430"/>
      <c r="AW102" s="430"/>
      <c r="AX102" s="430"/>
      <c r="AY102" s="430"/>
      <c r="AZ102" s="430"/>
    </row>
    <row r="103" spans="1:52" s="4" customFormat="1" x14ac:dyDescent="0.2">
      <c r="A103" s="347">
        <v>16950</v>
      </c>
      <c r="B103" s="347" t="s">
        <v>233</v>
      </c>
      <c r="C103" s="347" t="s">
        <v>287</v>
      </c>
      <c r="D103" s="375" t="s">
        <v>2</v>
      </c>
      <c r="E103" s="439"/>
      <c r="F103" s="340"/>
      <c r="G103" s="430">
        <v>104371</v>
      </c>
      <c r="H103" s="430">
        <v>56313</v>
      </c>
      <c r="I103" s="526">
        <v>343</v>
      </c>
      <c r="J103" s="510" t="s">
        <v>764</v>
      </c>
      <c r="K103" s="510">
        <v>52602</v>
      </c>
      <c r="L103" s="544"/>
      <c r="M103" s="430">
        <v>52996</v>
      </c>
      <c r="N103" s="430">
        <v>0</v>
      </c>
      <c r="O103" s="430">
        <v>0</v>
      </c>
      <c r="P103" s="510">
        <v>0</v>
      </c>
      <c r="Q103" s="510">
        <v>56313</v>
      </c>
      <c r="R103" s="112" t="s">
        <v>439</v>
      </c>
      <c r="S103" s="112" t="s">
        <v>508</v>
      </c>
      <c r="T103" s="112" t="s">
        <v>561</v>
      </c>
      <c r="U103" s="112" t="s">
        <v>604</v>
      </c>
      <c r="V103" s="112" t="s">
        <v>634</v>
      </c>
      <c r="W103" s="112" t="s">
        <v>657</v>
      </c>
      <c r="X103" s="430"/>
      <c r="Y103" s="430"/>
      <c r="Z103" s="430"/>
      <c r="AA103" s="430"/>
      <c r="AB103" s="430"/>
      <c r="AC103" s="430"/>
      <c r="AD103" s="430"/>
      <c r="AE103" s="430"/>
      <c r="AF103" s="430"/>
      <c r="AG103" s="430"/>
      <c r="AH103" s="430"/>
      <c r="AI103" s="430"/>
      <c r="AJ103" s="430"/>
      <c r="AK103" s="430"/>
      <c r="AL103" s="430"/>
      <c r="AM103" s="430"/>
      <c r="AN103" s="449"/>
      <c r="AO103" s="430"/>
      <c r="AP103" s="430"/>
      <c r="AQ103" s="430"/>
      <c r="AR103" s="430"/>
      <c r="AS103" s="430"/>
      <c r="AT103" s="430"/>
      <c r="AU103" s="430"/>
      <c r="AV103" s="430"/>
      <c r="AW103" s="430"/>
      <c r="AX103" s="430"/>
      <c r="AY103" s="430"/>
      <c r="AZ103" s="430"/>
    </row>
    <row r="104" spans="1:52" s="4" customFormat="1" x14ac:dyDescent="0.2">
      <c r="A104" s="347">
        <v>17000</v>
      </c>
      <c r="B104" s="347" t="s">
        <v>234</v>
      </c>
      <c r="C104" s="347" t="s">
        <v>162</v>
      </c>
      <c r="D104" s="375" t="s">
        <v>4</v>
      </c>
      <c r="E104" s="439"/>
      <c r="F104" s="340"/>
      <c r="G104" s="430">
        <v>23422</v>
      </c>
      <c r="H104" s="430">
        <v>11150</v>
      </c>
      <c r="I104" s="526">
        <v>440</v>
      </c>
      <c r="J104" s="510" t="s">
        <v>764</v>
      </c>
      <c r="K104" s="510">
        <v>8263</v>
      </c>
      <c r="L104" s="544"/>
      <c r="M104" s="430">
        <v>8381</v>
      </c>
      <c r="N104" s="430">
        <v>6451</v>
      </c>
      <c r="O104" s="430">
        <v>0</v>
      </c>
      <c r="P104" s="510">
        <v>6990</v>
      </c>
      <c r="Q104" s="510">
        <v>11150</v>
      </c>
      <c r="R104" s="112" t="s">
        <v>440</v>
      </c>
      <c r="S104" s="112"/>
      <c r="T104" s="112"/>
      <c r="U104" s="112"/>
      <c r="V104" s="112"/>
      <c r="W104" s="112"/>
      <c r="X104" s="430"/>
      <c r="Y104" s="430"/>
      <c r="Z104" s="430"/>
      <c r="AA104" s="430"/>
      <c r="AB104" s="430"/>
      <c r="AC104" s="430"/>
      <c r="AD104" s="430"/>
      <c r="AE104" s="430"/>
      <c r="AF104" s="430"/>
      <c r="AG104" s="430"/>
      <c r="AH104" s="430"/>
      <c r="AI104" s="430"/>
      <c r="AJ104" s="430"/>
      <c r="AK104" s="430"/>
      <c r="AL104" s="430"/>
      <c r="AM104" s="430"/>
      <c r="AN104" s="449"/>
      <c r="AO104" s="430"/>
      <c r="AP104" s="430"/>
      <c r="AQ104" s="430"/>
      <c r="AR104" s="430"/>
      <c r="AS104" s="430"/>
      <c r="AT104" s="430"/>
      <c r="AU104" s="430"/>
      <c r="AV104" s="430"/>
      <c r="AW104" s="430"/>
      <c r="AX104" s="430"/>
      <c r="AY104" s="430"/>
      <c r="AZ104" s="430"/>
    </row>
    <row r="105" spans="1:52" s="4" customFormat="1" x14ac:dyDescent="0.2">
      <c r="A105" s="347">
        <v>17040</v>
      </c>
      <c r="B105" s="347" t="s">
        <v>146</v>
      </c>
      <c r="C105" s="347" t="s">
        <v>713</v>
      </c>
      <c r="D105" s="375" t="s">
        <v>1</v>
      </c>
      <c r="E105" s="439"/>
      <c r="F105" s="340"/>
      <c r="G105" s="430">
        <v>20733</v>
      </c>
      <c r="H105" s="430">
        <v>15729</v>
      </c>
      <c r="I105" s="526">
        <v>491</v>
      </c>
      <c r="J105" s="510" t="s">
        <v>764</v>
      </c>
      <c r="K105" s="510">
        <v>8062</v>
      </c>
      <c r="L105" s="544"/>
      <c r="M105" s="430">
        <v>7672</v>
      </c>
      <c r="N105" s="430">
        <v>0</v>
      </c>
      <c r="O105" s="430">
        <v>2741</v>
      </c>
      <c r="P105" s="510">
        <v>0</v>
      </c>
      <c r="Q105" s="510">
        <v>15729</v>
      </c>
      <c r="R105" s="112" t="s">
        <v>441</v>
      </c>
      <c r="S105" s="112" t="s">
        <v>509</v>
      </c>
      <c r="T105" s="112" t="s">
        <v>562</v>
      </c>
      <c r="U105" s="112" t="s">
        <v>605</v>
      </c>
      <c r="V105" s="112" t="s">
        <v>635</v>
      </c>
      <c r="W105" s="112" t="s">
        <v>658</v>
      </c>
      <c r="X105" s="430"/>
      <c r="Y105" s="430"/>
      <c r="Z105" s="430"/>
      <c r="AA105" s="430"/>
      <c r="AB105" s="430"/>
      <c r="AC105" s="430"/>
      <c r="AD105" s="430"/>
      <c r="AE105" s="430"/>
      <c r="AF105" s="430"/>
      <c r="AG105" s="430"/>
      <c r="AH105" s="430"/>
      <c r="AI105" s="430"/>
      <c r="AJ105" s="430"/>
      <c r="AK105" s="430"/>
      <c r="AL105" s="430"/>
      <c r="AM105" s="430"/>
      <c r="AN105" s="449"/>
      <c r="AO105" s="430"/>
      <c r="AP105" s="430"/>
      <c r="AQ105" s="430"/>
      <c r="AR105" s="430"/>
      <c r="AS105" s="430"/>
      <c r="AT105" s="430"/>
      <c r="AU105" s="430"/>
      <c r="AV105" s="430"/>
      <c r="AW105" s="430"/>
      <c r="AX105" s="430"/>
      <c r="AY105" s="430"/>
      <c r="AZ105" s="430"/>
    </row>
    <row r="106" spans="1:52" s="4" customFormat="1" x14ac:dyDescent="0.2">
      <c r="A106" s="347">
        <v>17080</v>
      </c>
      <c r="B106" s="347" t="s">
        <v>241</v>
      </c>
      <c r="C106" s="347" t="s">
        <v>141</v>
      </c>
      <c r="D106" s="375" t="s">
        <v>1</v>
      </c>
      <c r="E106" s="439"/>
      <c r="F106" s="340"/>
      <c r="G106" s="430">
        <v>14532</v>
      </c>
      <c r="H106" s="430">
        <v>6499</v>
      </c>
      <c r="I106" s="526">
        <v>377</v>
      </c>
      <c r="J106" s="510" t="s">
        <v>764</v>
      </c>
      <c r="K106" s="510">
        <v>5790</v>
      </c>
      <c r="L106" s="544"/>
      <c r="M106" s="430">
        <v>5708</v>
      </c>
      <c r="N106" s="430">
        <v>0</v>
      </c>
      <c r="O106" s="430">
        <v>0</v>
      </c>
      <c r="P106" s="510">
        <v>123243</v>
      </c>
      <c r="Q106" s="510"/>
      <c r="R106" s="112" t="s">
        <v>442</v>
      </c>
      <c r="S106" s="112" t="s">
        <v>510</v>
      </c>
      <c r="T106" s="112" t="s">
        <v>563</v>
      </c>
      <c r="U106" s="112"/>
      <c r="V106" s="112"/>
      <c r="W106" s="112"/>
      <c r="X106" s="430"/>
      <c r="Y106" s="430"/>
      <c r="Z106" s="430"/>
      <c r="AA106" s="430"/>
      <c r="AB106" s="430"/>
      <c r="AC106" s="430"/>
      <c r="AD106" s="430"/>
      <c r="AE106" s="430"/>
      <c r="AF106" s="430"/>
      <c r="AG106" s="430"/>
      <c r="AH106" s="430"/>
      <c r="AI106" s="430"/>
      <c r="AJ106" s="430"/>
      <c r="AK106" s="430"/>
      <c r="AL106" s="430"/>
      <c r="AM106" s="430"/>
      <c r="AN106" s="449"/>
      <c r="AO106" s="430"/>
      <c r="AP106" s="430"/>
      <c r="AQ106" s="430"/>
      <c r="AR106" s="430"/>
      <c r="AS106" s="430"/>
      <c r="AT106" s="430"/>
      <c r="AU106" s="430"/>
      <c r="AV106" s="430"/>
      <c r="AW106" s="430"/>
      <c r="AX106" s="430"/>
      <c r="AY106" s="430"/>
      <c r="AZ106" s="430"/>
    </row>
    <row r="107" spans="1:52" s="4" customFormat="1" x14ac:dyDescent="0.2">
      <c r="A107" s="347">
        <v>17100</v>
      </c>
      <c r="B107" s="347" t="s">
        <v>235</v>
      </c>
      <c r="C107" s="347"/>
      <c r="D107" s="375" t="s">
        <v>3</v>
      </c>
      <c r="E107" s="439"/>
      <c r="F107" s="340"/>
      <c r="G107" s="430">
        <v>45143</v>
      </c>
      <c r="H107" s="430">
        <v>15984</v>
      </c>
      <c r="I107" s="526">
        <v>740</v>
      </c>
      <c r="J107" s="510" t="s">
        <v>764</v>
      </c>
      <c r="K107" s="510">
        <v>9087</v>
      </c>
      <c r="L107" s="544"/>
      <c r="M107" s="430">
        <v>7777</v>
      </c>
      <c r="N107" s="430">
        <v>4000</v>
      </c>
      <c r="O107" s="430">
        <v>0</v>
      </c>
      <c r="P107" s="510">
        <v>0</v>
      </c>
      <c r="Q107" s="510">
        <v>15984</v>
      </c>
      <c r="R107" s="112"/>
      <c r="S107" s="112"/>
      <c r="T107" s="112"/>
      <c r="U107" s="112"/>
      <c r="V107" s="112"/>
      <c r="W107" s="112"/>
      <c r="X107" s="430"/>
      <c r="Y107" s="430"/>
      <c r="Z107" s="430"/>
      <c r="AA107" s="430"/>
      <c r="AB107" s="430"/>
      <c r="AC107" s="430"/>
      <c r="AD107" s="430"/>
      <c r="AE107" s="430"/>
      <c r="AF107" s="430"/>
      <c r="AG107" s="430"/>
      <c r="AH107" s="430"/>
      <c r="AI107" s="430"/>
      <c r="AJ107" s="430"/>
      <c r="AK107" s="430"/>
      <c r="AL107" s="430"/>
      <c r="AM107" s="430"/>
      <c r="AN107" s="449"/>
      <c r="AO107" s="430"/>
      <c r="AP107" s="430"/>
      <c r="AQ107" s="430"/>
      <c r="AR107" s="430"/>
      <c r="AS107" s="430"/>
      <c r="AT107" s="430"/>
      <c r="AU107" s="430"/>
      <c r="AV107" s="430"/>
      <c r="AW107" s="430"/>
      <c r="AX107" s="430"/>
      <c r="AY107" s="430"/>
      <c r="AZ107" s="430"/>
    </row>
    <row r="108" spans="1:52" s="4" customFormat="1" x14ac:dyDescent="0.2">
      <c r="A108" s="347">
        <v>17150</v>
      </c>
      <c r="B108" s="347" t="s">
        <v>236</v>
      </c>
      <c r="C108" s="347" t="s">
        <v>126</v>
      </c>
      <c r="D108" s="375" t="s">
        <v>3</v>
      </c>
      <c r="E108" s="439"/>
      <c r="F108" s="340"/>
      <c r="G108" s="430">
        <v>229213</v>
      </c>
      <c r="H108" s="430">
        <v>97365</v>
      </c>
      <c r="I108" s="526">
        <v>456.3</v>
      </c>
      <c r="J108" s="510" t="s">
        <v>764</v>
      </c>
      <c r="K108" s="510">
        <v>86071</v>
      </c>
      <c r="L108" s="544"/>
      <c r="M108" s="430">
        <v>86071</v>
      </c>
      <c r="N108" s="430">
        <v>86071</v>
      </c>
      <c r="O108" s="430">
        <v>0</v>
      </c>
      <c r="P108" s="510">
        <v>3722</v>
      </c>
      <c r="Q108" s="510">
        <v>97365</v>
      </c>
      <c r="R108" s="112"/>
      <c r="S108" s="112"/>
      <c r="T108" s="112"/>
      <c r="U108" s="112"/>
      <c r="V108" s="112"/>
      <c r="W108" s="112"/>
      <c r="X108" s="430"/>
      <c r="Y108" s="430"/>
      <c r="Z108" s="430"/>
      <c r="AA108" s="430"/>
      <c r="AB108" s="430"/>
      <c r="AC108" s="430"/>
      <c r="AD108" s="430"/>
      <c r="AE108" s="430"/>
      <c r="AF108" s="430"/>
      <c r="AG108" s="430"/>
      <c r="AH108" s="430"/>
      <c r="AI108" s="430"/>
      <c r="AJ108" s="430"/>
      <c r="AK108" s="430"/>
      <c r="AL108" s="430"/>
      <c r="AM108" s="430"/>
      <c r="AN108" s="449"/>
      <c r="AO108" s="430"/>
      <c r="AP108" s="430"/>
      <c r="AQ108" s="430"/>
      <c r="AR108" s="430"/>
      <c r="AS108" s="430"/>
      <c r="AT108" s="430"/>
      <c r="AU108" s="430"/>
      <c r="AV108" s="430"/>
      <c r="AW108" s="430"/>
      <c r="AX108" s="430"/>
      <c r="AY108" s="430"/>
      <c r="AZ108" s="430"/>
    </row>
    <row r="109" spans="1:52" s="4" customFormat="1" x14ac:dyDescent="0.2">
      <c r="A109" s="347">
        <v>17200</v>
      </c>
      <c r="B109" s="347" t="s">
        <v>237</v>
      </c>
      <c r="C109" s="347" t="s">
        <v>126</v>
      </c>
      <c r="D109" s="375" t="s">
        <v>3</v>
      </c>
      <c r="E109" s="439"/>
      <c r="F109" s="340"/>
      <c r="G109" s="430">
        <v>240229</v>
      </c>
      <c r="H109" s="430">
        <v>126927</v>
      </c>
      <c r="I109" s="526">
        <v>436</v>
      </c>
      <c r="J109" s="510" t="s">
        <v>764</v>
      </c>
      <c r="K109" s="510">
        <v>113504</v>
      </c>
      <c r="L109" s="544"/>
      <c r="M109" s="430">
        <v>111807</v>
      </c>
      <c r="N109" s="430">
        <v>8717</v>
      </c>
      <c r="O109" s="430">
        <v>0</v>
      </c>
      <c r="P109" s="510">
        <v>34749</v>
      </c>
      <c r="Q109" s="510">
        <v>126927</v>
      </c>
      <c r="R109" s="112"/>
      <c r="S109" s="112"/>
      <c r="T109" s="112"/>
      <c r="U109" s="112"/>
      <c r="V109" s="112"/>
      <c r="W109" s="112"/>
      <c r="X109" s="430"/>
      <c r="Y109" s="430"/>
      <c r="Z109" s="430"/>
      <c r="AA109" s="430"/>
      <c r="AB109" s="430"/>
      <c r="AC109" s="430"/>
      <c r="AD109" s="430"/>
      <c r="AE109" s="430"/>
      <c r="AF109" s="430"/>
      <c r="AG109" s="430"/>
      <c r="AH109" s="430"/>
      <c r="AI109" s="430"/>
      <c r="AJ109" s="430"/>
      <c r="AK109" s="430"/>
      <c r="AL109" s="430"/>
      <c r="AM109" s="430"/>
      <c r="AN109" s="449"/>
      <c r="AO109" s="430"/>
      <c r="AP109" s="430"/>
      <c r="AQ109" s="430"/>
      <c r="AR109" s="430"/>
      <c r="AS109" s="430"/>
      <c r="AT109" s="430"/>
      <c r="AU109" s="430"/>
      <c r="AV109" s="430"/>
      <c r="AW109" s="430"/>
      <c r="AX109" s="430"/>
      <c r="AY109" s="430"/>
      <c r="AZ109" s="430"/>
    </row>
    <row r="110" spans="1:52" s="4" customFormat="1" x14ac:dyDescent="0.2">
      <c r="A110" s="347">
        <v>17310</v>
      </c>
      <c r="B110" s="347" t="s">
        <v>238</v>
      </c>
      <c r="C110" s="347" t="s">
        <v>124</v>
      </c>
      <c r="D110" s="375" t="s">
        <v>1</v>
      </c>
      <c r="E110" s="439"/>
      <c r="F110" s="340"/>
      <c r="G110" s="430">
        <v>62156</v>
      </c>
      <c r="H110" s="430">
        <v>27777</v>
      </c>
      <c r="I110" s="526">
        <v>306</v>
      </c>
      <c r="J110" s="510" t="s">
        <v>764</v>
      </c>
      <c r="K110" s="510">
        <v>24256</v>
      </c>
      <c r="L110" s="544"/>
      <c r="M110" s="430">
        <v>24256</v>
      </c>
      <c r="N110" s="430">
        <v>24256</v>
      </c>
      <c r="O110" s="430">
        <v>0</v>
      </c>
      <c r="P110" s="510">
        <v>0</v>
      </c>
      <c r="Q110" s="510"/>
      <c r="R110" s="112" t="s">
        <v>443</v>
      </c>
      <c r="S110" s="112" t="s">
        <v>511</v>
      </c>
      <c r="T110" s="112" t="s">
        <v>564</v>
      </c>
      <c r="U110" s="112" t="s">
        <v>606</v>
      </c>
      <c r="V110" s="112" t="s">
        <v>636</v>
      </c>
      <c r="W110" s="112" t="s">
        <v>659</v>
      </c>
      <c r="X110" s="430"/>
      <c r="Y110" s="430"/>
      <c r="Z110" s="430"/>
      <c r="AA110" s="430"/>
      <c r="AB110" s="430"/>
      <c r="AC110" s="430"/>
      <c r="AD110" s="430"/>
      <c r="AE110" s="430"/>
      <c r="AF110" s="430"/>
      <c r="AG110" s="430"/>
      <c r="AH110" s="430"/>
      <c r="AI110" s="430"/>
      <c r="AJ110" s="430"/>
      <c r="AK110" s="430"/>
      <c r="AL110" s="430"/>
      <c r="AM110" s="430"/>
      <c r="AN110" s="449"/>
      <c r="AO110" s="430"/>
      <c r="AP110" s="430"/>
      <c r="AQ110" s="430"/>
      <c r="AR110" s="430"/>
      <c r="AS110" s="430"/>
      <c r="AT110" s="430"/>
      <c r="AU110" s="430"/>
      <c r="AV110" s="430"/>
      <c r="AW110" s="430"/>
      <c r="AX110" s="430"/>
      <c r="AY110" s="430"/>
      <c r="AZ110" s="430"/>
    </row>
    <row r="111" spans="1:52" s="4" customFormat="1" x14ac:dyDescent="0.2">
      <c r="A111" s="347">
        <v>17350</v>
      </c>
      <c r="B111" s="347" t="s">
        <v>239</v>
      </c>
      <c r="C111" s="347" t="s">
        <v>141</v>
      </c>
      <c r="D111" s="375" t="s">
        <v>1</v>
      </c>
      <c r="E111" s="439"/>
      <c r="F111" s="340"/>
      <c r="G111" s="430">
        <v>6274</v>
      </c>
      <c r="H111" s="430">
        <v>3782</v>
      </c>
      <c r="I111" s="526">
        <v>227.8</v>
      </c>
      <c r="J111" s="510" t="s">
        <v>764</v>
      </c>
      <c r="K111" s="510">
        <v>2335</v>
      </c>
      <c r="L111" s="544"/>
      <c r="M111" s="430">
        <v>0</v>
      </c>
      <c r="N111" s="430">
        <v>0</v>
      </c>
      <c r="O111" s="430">
        <v>0</v>
      </c>
      <c r="P111" s="510">
        <v>0</v>
      </c>
      <c r="Q111" s="510"/>
      <c r="R111" s="112" t="s">
        <v>444</v>
      </c>
      <c r="S111" s="112" t="s">
        <v>512</v>
      </c>
      <c r="T111" s="112"/>
      <c r="U111" s="112"/>
      <c r="V111" s="112"/>
      <c r="W111" s="112"/>
      <c r="X111" s="430"/>
      <c r="Y111" s="430"/>
      <c r="Z111" s="430"/>
      <c r="AA111" s="430"/>
      <c r="AB111" s="430"/>
      <c r="AC111" s="430"/>
      <c r="AD111" s="430"/>
      <c r="AE111" s="430"/>
      <c r="AF111" s="430"/>
      <c r="AG111" s="430"/>
      <c r="AH111" s="430"/>
      <c r="AI111" s="430"/>
      <c r="AJ111" s="430"/>
      <c r="AK111" s="430"/>
      <c r="AL111" s="430"/>
      <c r="AM111" s="430"/>
      <c r="AN111" s="449"/>
      <c r="AO111" s="430"/>
      <c r="AP111" s="430"/>
      <c r="AQ111" s="430"/>
      <c r="AR111" s="430"/>
      <c r="AS111" s="430"/>
      <c r="AT111" s="430"/>
      <c r="AU111" s="430"/>
      <c r="AV111" s="430"/>
      <c r="AW111" s="430"/>
      <c r="AX111" s="430"/>
      <c r="AY111" s="430"/>
      <c r="AZ111" s="430"/>
    </row>
    <row r="112" spans="1:52" s="4" customFormat="1" x14ac:dyDescent="0.2">
      <c r="A112" s="347">
        <v>17400</v>
      </c>
      <c r="B112" s="347" t="s">
        <v>240</v>
      </c>
      <c r="C112" s="347" t="s">
        <v>124</v>
      </c>
      <c r="D112" s="375" t="s">
        <v>1</v>
      </c>
      <c r="E112" s="439"/>
      <c r="F112" s="340"/>
      <c r="G112" s="430">
        <v>6638</v>
      </c>
      <c r="H112" s="430">
        <v>3600</v>
      </c>
      <c r="I112" s="526">
        <v>356</v>
      </c>
      <c r="J112" s="510" t="s">
        <v>764</v>
      </c>
      <c r="K112" s="510">
        <v>1979</v>
      </c>
      <c r="L112" s="544"/>
      <c r="M112" s="430">
        <v>1740</v>
      </c>
      <c r="N112" s="430">
        <v>0</v>
      </c>
      <c r="O112" s="430">
        <v>0</v>
      </c>
      <c r="P112" s="510">
        <v>0</v>
      </c>
      <c r="Q112" s="510">
        <v>3600</v>
      </c>
      <c r="R112" s="112" t="s">
        <v>445</v>
      </c>
      <c r="S112" s="112" t="s">
        <v>513</v>
      </c>
      <c r="T112" s="112" t="s">
        <v>565</v>
      </c>
      <c r="U112" s="112" t="s">
        <v>607</v>
      </c>
      <c r="V112" s="112" t="s">
        <v>637</v>
      </c>
      <c r="W112" s="112"/>
      <c r="X112" s="430"/>
      <c r="Y112" s="430"/>
      <c r="Z112" s="430"/>
      <c r="AA112" s="430"/>
      <c r="AB112" s="430"/>
      <c r="AC112" s="430"/>
      <c r="AD112" s="430"/>
      <c r="AE112" s="430"/>
      <c r="AF112" s="430"/>
      <c r="AG112" s="430"/>
      <c r="AH112" s="430"/>
      <c r="AI112" s="430"/>
      <c r="AJ112" s="430"/>
      <c r="AK112" s="430"/>
      <c r="AL112" s="430"/>
      <c r="AM112" s="430"/>
      <c r="AN112" s="449"/>
      <c r="AO112" s="430"/>
      <c r="AP112" s="430"/>
      <c r="AQ112" s="430"/>
      <c r="AR112" s="430"/>
      <c r="AS112" s="430"/>
      <c r="AT112" s="430"/>
      <c r="AU112" s="430"/>
      <c r="AV112" s="430"/>
      <c r="AW112" s="430"/>
      <c r="AX112" s="430"/>
      <c r="AY112" s="430"/>
      <c r="AZ112" s="430"/>
    </row>
    <row r="113" spans="1:52" s="4" customFormat="1" x14ac:dyDescent="0.2">
      <c r="A113" s="347">
        <v>17420</v>
      </c>
      <c r="B113" s="347" t="s">
        <v>135</v>
      </c>
      <c r="C113" s="347" t="s">
        <v>128</v>
      </c>
      <c r="D113" s="375" t="s">
        <v>3</v>
      </c>
      <c r="E113" s="439"/>
      <c r="F113" s="340"/>
      <c r="G113" s="430">
        <v>172473</v>
      </c>
      <c r="H113" s="430">
        <v>63053</v>
      </c>
      <c r="I113" s="526">
        <v>465</v>
      </c>
      <c r="J113" s="510" t="s">
        <v>764</v>
      </c>
      <c r="K113" s="510">
        <v>52043</v>
      </c>
      <c r="L113" s="544"/>
      <c r="M113" s="430">
        <v>54438</v>
      </c>
      <c r="N113" s="430">
        <v>44484</v>
      </c>
      <c r="O113" s="430">
        <v>0</v>
      </c>
      <c r="P113" s="510">
        <v>0</v>
      </c>
      <c r="Q113" s="510"/>
      <c r="R113" s="112" t="s">
        <v>446</v>
      </c>
      <c r="S113" s="112"/>
      <c r="T113" s="112"/>
      <c r="U113" s="112"/>
      <c r="V113" s="112"/>
      <c r="W113" s="112"/>
      <c r="X113" s="430"/>
      <c r="Y113" s="430"/>
      <c r="Z113" s="430"/>
      <c r="AA113" s="430"/>
      <c r="AB113" s="430"/>
      <c r="AC113" s="430"/>
      <c r="AD113" s="430"/>
      <c r="AE113" s="430"/>
      <c r="AF113" s="430"/>
      <c r="AG113" s="430"/>
      <c r="AH113" s="430"/>
      <c r="AI113" s="430"/>
      <c r="AJ113" s="430"/>
      <c r="AK113" s="430"/>
      <c r="AL113" s="430"/>
      <c r="AM113" s="430"/>
      <c r="AN113" s="449"/>
      <c r="AO113" s="430"/>
      <c r="AP113" s="430"/>
      <c r="AQ113" s="430"/>
      <c r="AR113" s="430"/>
      <c r="AS113" s="430"/>
      <c r="AT113" s="430"/>
      <c r="AU113" s="430"/>
      <c r="AV113" s="430"/>
      <c r="AW113" s="430"/>
      <c r="AX113" s="430"/>
      <c r="AY113" s="430"/>
      <c r="AZ113" s="430"/>
    </row>
    <row r="114" spans="1:52" s="4" customFormat="1" x14ac:dyDescent="0.2">
      <c r="A114" s="347">
        <v>17550</v>
      </c>
      <c r="B114" s="347" t="s">
        <v>242</v>
      </c>
      <c r="C114" s="347" t="s">
        <v>130</v>
      </c>
      <c r="D114" s="375" t="s">
        <v>4</v>
      </c>
      <c r="E114" s="439"/>
      <c r="F114" s="340"/>
      <c r="G114" s="430">
        <v>96108</v>
      </c>
      <c r="H114" s="430">
        <v>42285</v>
      </c>
      <c r="I114" s="526">
        <v>366.9</v>
      </c>
      <c r="J114" s="510" t="s">
        <v>764</v>
      </c>
      <c r="K114" s="510">
        <v>38399</v>
      </c>
      <c r="L114" s="544"/>
      <c r="M114" s="430">
        <v>38516</v>
      </c>
      <c r="N114" s="430">
        <v>0</v>
      </c>
      <c r="O114" s="430">
        <v>25951</v>
      </c>
      <c r="P114" s="510">
        <v>13284</v>
      </c>
      <c r="Q114" s="510"/>
      <c r="R114" s="112" t="s">
        <v>447</v>
      </c>
      <c r="S114" s="112"/>
      <c r="T114" s="112"/>
      <c r="U114" s="112"/>
      <c r="V114" s="112"/>
      <c r="W114" s="112"/>
      <c r="X114" s="430"/>
      <c r="Y114" s="430"/>
      <c r="Z114" s="430"/>
      <c r="AA114" s="430"/>
      <c r="AB114" s="430"/>
      <c r="AC114" s="430"/>
      <c r="AD114" s="430"/>
      <c r="AE114" s="430"/>
      <c r="AF114" s="430"/>
      <c r="AG114" s="430"/>
      <c r="AH114" s="430"/>
      <c r="AI114" s="430"/>
      <c r="AJ114" s="430"/>
      <c r="AK114" s="430"/>
      <c r="AL114" s="430"/>
      <c r="AM114" s="430"/>
      <c r="AN114" s="449"/>
      <c r="AO114" s="430"/>
      <c r="AP114" s="430"/>
      <c r="AQ114" s="430"/>
      <c r="AR114" s="430"/>
      <c r="AS114" s="430"/>
      <c r="AT114" s="430"/>
      <c r="AU114" s="430"/>
      <c r="AV114" s="430"/>
      <c r="AW114" s="430"/>
      <c r="AX114" s="430"/>
      <c r="AY114" s="430"/>
      <c r="AZ114" s="430"/>
    </row>
    <row r="115" spans="1:52" s="4" customFormat="1" x14ac:dyDescent="0.2">
      <c r="A115" s="347">
        <v>17620</v>
      </c>
      <c r="B115" s="347" t="s">
        <v>243</v>
      </c>
      <c r="C115" s="347" t="s">
        <v>162</v>
      </c>
      <c r="D115" s="375" t="s">
        <v>4</v>
      </c>
      <c r="E115" s="439"/>
      <c r="F115" s="340"/>
      <c r="G115" s="430">
        <v>14220</v>
      </c>
      <c r="H115" s="430">
        <v>7869</v>
      </c>
      <c r="I115" s="526">
        <v>564.29999999999995</v>
      </c>
      <c r="J115" s="510" t="s">
        <v>764</v>
      </c>
      <c r="K115" s="510">
        <v>4909</v>
      </c>
      <c r="L115" s="544"/>
      <c r="M115" s="430">
        <v>4540</v>
      </c>
      <c r="N115" s="430">
        <v>0</v>
      </c>
      <c r="O115" s="430">
        <v>0</v>
      </c>
      <c r="P115" s="510">
        <v>0</v>
      </c>
      <c r="Q115" s="510"/>
      <c r="R115" s="112" t="s">
        <v>448</v>
      </c>
      <c r="S115" s="112" t="s">
        <v>514</v>
      </c>
      <c r="T115" s="112" t="s">
        <v>566</v>
      </c>
      <c r="U115" s="112" t="s">
        <v>608</v>
      </c>
      <c r="V115" s="112"/>
      <c r="W115" s="112"/>
      <c r="X115" s="430"/>
      <c r="Y115" s="430"/>
      <c r="Z115" s="430"/>
      <c r="AA115" s="430"/>
      <c r="AB115" s="430"/>
      <c r="AC115" s="430"/>
      <c r="AD115" s="430"/>
      <c r="AE115" s="430"/>
      <c r="AF115" s="430"/>
      <c r="AG115" s="430"/>
      <c r="AH115" s="430"/>
      <c r="AI115" s="430"/>
      <c r="AJ115" s="430"/>
      <c r="AK115" s="430"/>
      <c r="AL115" s="430"/>
      <c r="AM115" s="430"/>
      <c r="AN115" s="449"/>
      <c r="AO115" s="430"/>
      <c r="AP115" s="430"/>
      <c r="AQ115" s="430"/>
      <c r="AR115" s="430"/>
      <c r="AS115" s="430"/>
      <c r="AT115" s="430"/>
      <c r="AU115" s="430"/>
      <c r="AV115" s="430"/>
      <c r="AW115" s="430"/>
      <c r="AX115" s="430"/>
      <c r="AY115" s="430"/>
      <c r="AZ115" s="430"/>
    </row>
    <row r="116" spans="1:52" s="4" customFormat="1" x14ac:dyDescent="0.2">
      <c r="A116" s="347">
        <v>17640</v>
      </c>
      <c r="B116" s="347" t="s">
        <v>244</v>
      </c>
      <c r="C116" s="347" t="s">
        <v>713</v>
      </c>
      <c r="D116" s="375" t="s">
        <v>1</v>
      </c>
      <c r="E116" s="439"/>
      <c r="F116" s="340"/>
      <c r="G116" s="430">
        <v>7961</v>
      </c>
      <c r="H116" s="430">
        <v>6500</v>
      </c>
      <c r="I116" s="526">
        <v>443</v>
      </c>
      <c r="J116" s="510" t="s">
        <v>764</v>
      </c>
      <c r="K116" s="510">
        <v>2016</v>
      </c>
      <c r="L116" s="544"/>
      <c r="M116" s="430">
        <v>2016</v>
      </c>
      <c r="N116" s="430">
        <v>1800</v>
      </c>
      <c r="O116" s="430">
        <v>0</v>
      </c>
      <c r="P116" s="510">
        <v>7047</v>
      </c>
      <c r="Q116" s="510">
        <v>6500</v>
      </c>
      <c r="R116" s="112" t="s">
        <v>449</v>
      </c>
      <c r="S116" s="112" t="s">
        <v>515</v>
      </c>
      <c r="T116" s="112" t="s">
        <v>567</v>
      </c>
      <c r="U116" s="112" t="s">
        <v>609</v>
      </c>
      <c r="V116" s="112" t="s">
        <v>638</v>
      </c>
      <c r="W116" s="112" t="s">
        <v>660</v>
      </c>
      <c r="X116" s="430"/>
      <c r="Y116" s="430"/>
      <c r="Z116" s="430"/>
      <c r="AA116" s="430"/>
      <c r="AB116" s="430"/>
      <c r="AC116" s="430"/>
      <c r="AD116" s="430"/>
      <c r="AE116" s="430"/>
      <c r="AF116" s="430"/>
      <c r="AG116" s="430"/>
      <c r="AH116" s="430"/>
      <c r="AI116" s="430"/>
      <c r="AJ116" s="430"/>
      <c r="AK116" s="430"/>
      <c r="AL116" s="430"/>
      <c r="AM116" s="430"/>
      <c r="AN116" s="449"/>
      <c r="AO116" s="430"/>
      <c r="AP116" s="430"/>
      <c r="AQ116" s="430"/>
      <c r="AR116" s="430"/>
      <c r="AS116" s="430"/>
      <c r="AT116" s="430"/>
      <c r="AU116" s="430"/>
      <c r="AV116" s="430"/>
      <c r="AW116" s="430"/>
      <c r="AX116" s="430"/>
      <c r="AY116" s="430"/>
      <c r="AZ116" s="430"/>
    </row>
    <row r="117" spans="1:52" s="4" customFormat="1" x14ac:dyDescent="0.2">
      <c r="A117" s="347">
        <v>17650</v>
      </c>
      <c r="B117" s="347" t="s">
        <v>245</v>
      </c>
      <c r="C117" s="347" t="s">
        <v>124</v>
      </c>
      <c r="D117" s="375" t="s">
        <v>1</v>
      </c>
      <c r="E117" s="439"/>
      <c r="F117" s="340"/>
      <c r="G117" s="430">
        <v>6062</v>
      </c>
      <c r="H117" s="430">
        <v>3160</v>
      </c>
      <c r="I117" s="526">
        <v>342</v>
      </c>
      <c r="J117" s="510" t="s">
        <v>764</v>
      </c>
      <c r="K117" s="510">
        <v>1531</v>
      </c>
      <c r="L117" s="544"/>
      <c r="M117" s="430">
        <v>1525</v>
      </c>
      <c r="N117" s="430">
        <v>1350</v>
      </c>
      <c r="O117" s="430">
        <v>0</v>
      </c>
      <c r="P117" s="510">
        <v>32405</v>
      </c>
      <c r="Q117" s="510">
        <v>3160</v>
      </c>
      <c r="R117" s="112"/>
      <c r="S117" s="112"/>
      <c r="T117" s="112"/>
      <c r="U117" s="112"/>
      <c r="V117" s="112"/>
      <c r="W117" s="112"/>
      <c r="X117" s="430"/>
      <c r="Y117" s="430"/>
      <c r="Z117" s="430"/>
      <c r="AA117" s="430"/>
      <c r="AB117" s="430"/>
      <c r="AC117" s="430"/>
      <c r="AD117" s="430"/>
      <c r="AE117" s="430"/>
      <c r="AF117" s="430"/>
      <c r="AG117" s="430"/>
      <c r="AH117" s="430"/>
      <c r="AI117" s="430"/>
      <c r="AJ117" s="430"/>
      <c r="AK117" s="430"/>
      <c r="AL117" s="430"/>
      <c r="AM117" s="430"/>
      <c r="AN117" s="449"/>
      <c r="AO117" s="430"/>
      <c r="AP117" s="430"/>
      <c r="AQ117" s="430"/>
      <c r="AR117" s="430"/>
      <c r="AS117" s="430"/>
      <c r="AT117" s="430"/>
      <c r="AU117" s="430"/>
      <c r="AV117" s="430"/>
      <c r="AW117" s="430"/>
      <c r="AX117" s="430"/>
      <c r="AY117" s="430"/>
      <c r="AZ117" s="430"/>
    </row>
    <row r="118" spans="1:52" s="4" customFormat="1" x14ac:dyDescent="0.2">
      <c r="A118" s="347">
        <v>17750</v>
      </c>
      <c r="B118" s="347" t="s">
        <v>246</v>
      </c>
      <c r="C118" s="347" t="s">
        <v>141</v>
      </c>
      <c r="D118" s="375" t="s">
        <v>1</v>
      </c>
      <c r="E118" s="439"/>
      <c r="F118" s="340"/>
      <c r="G118" s="430">
        <v>64820</v>
      </c>
      <c r="H118" s="430">
        <v>24967</v>
      </c>
      <c r="I118" s="526">
        <v>345</v>
      </c>
      <c r="J118" s="510" t="s">
        <v>764</v>
      </c>
      <c r="K118" s="510">
        <v>24967</v>
      </c>
      <c r="L118" s="544"/>
      <c r="M118" s="430">
        <v>24967</v>
      </c>
      <c r="N118" s="430">
        <v>0</v>
      </c>
      <c r="O118" s="430">
        <v>24967</v>
      </c>
      <c r="P118" s="510">
        <v>53880</v>
      </c>
      <c r="Q118" s="510">
        <v>24967</v>
      </c>
      <c r="R118" s="112" t="s">
        <v>450</v>
      </c>
      <c r="S118" s="112" t="s">
        <v>516</v>
      </c>
      <c r="T118" s="112"/>
      <c r="U118" s="112"/>
      <c r="V118" s="112"/>
      <c r="W118" s="112"/>
      <c r="X118" s="430"/>
      <c r="Y118" s="430"/>
      <c r="Z118" s="430"/>
      <c r="AA118" s="430"/>
      <c r="AB118" s="430"/>
      <c r="AC118" s="430"/>
      <c r="AD118" s="430"/>
      <c r="AE118" s="430"/>
      <c r="AF118" s="430"/>
      <c r="AG118" s="430"/>
      <c r="AH118" s="430"/>
      <c r="AI118" s="430"/>
      <c r="AJ118" s="430"/>
      <c r="AK118" s="430"/>
      <c r="AL118" s="430"/>
      <c r="AM118" s="430"/>
      <c r="AN118" s="449"/>
      <c r="AO118" s="430"/>
      <c r="AP118" s="430"/>
      <c r="AQ118" s="430"/>
      <c r="AR118" s="430"/>
      <c r="AS118" s="430"/>
      <c r="AT118" s="430"/>
      <c r="AU118" s="430"/>
      <c r="AV118" s="430"/>
      <c r="AW118" s="430"/>
      <c r="AX118" s="430"/>
      <c r="AY118" s="430"/>
      <c r="AZ118" s="430"/>
    </row>
    <row r="119" spans="1:52" s="4" customFormat="1" x14ac:dyDescent="0.2">
      <c r="A119" s="347">
        <v>17850</v>
      </c>
      <c r="B119" s="347" t="s">
        <v>247</v>
      </c>
      <c r="C119" s="347" t="s">
        <v>124</v>
      </c>
      <c r="D119" s="375" t="s">
        <v>1</v>
      </c>
      <c r="E119" s="439"/>
      <c r="F119" s="340"/>
      <c r="G119" s="430">
        <v>3132</v>
      </c>
      <c r="H119" s="430">
        <v>1796</v>
      </c>
      <c r="I119" s="526">
        <v>501</v>
      </c>
      <c r="J119" s="510" t="s">
        <v>764</v>
      </c>
      <c r="K119" s="510">
        <v>808</v>
      </c>
      <c r="L119" s="544"/>
      <c r="M119" s="430">
        <v>809</v>
      </c>
      <c r="N119" s="430">
        <v>807</v>
      </c>
      <c r="O119" s="430">
        <v>0</v>
      </c>
      <c r="P119" s="510">
        <v>37057</v>
      </c>
      <c r="Q119" s="510">
        <v>1796</v>
      </c>
      <c r="R119" s="112" t="s">
        <v>451</v>
      </c>
      <c r="S119" s="112" t="s">
        <v>517</v>
      </c>
      <c r="T119" s="112" t="s">
        <v>568</v>
      </c>
      <c r="U119" s="112"/>
      <c r="V119" s="112"/>
      <c r="W119" s="112"/>
      <c r="X119" s="430"/>
      <c r="Y119" s="430"/>
      <c r="Z119" s="430"/>
      <c r="AA119" s="430"/>
      <c r="AB119" s="430"/>
      <c r="AC119" s="430"/>
      <c r="AD119" s="430"/>
      <c r="AE119" s="430"/>
      <c r="AF119" s="430"/>
      <c r="AG119" s="430"/>
      <c r="AH119" s="430"/>
      <c r="AI119" s="430"/>
      <c r="AJ119" s="430"/>
      <c r="AK119" s="430"/>
      <c r="AL119" s="430"/>
      <c r="AM119" s="430"/>
      <c r="AN119" s="449"/>
      <c r="AO119" s="430"/>
      <c r="AP119" s="430"/>
      <c r="AQ119" s="430"/>
      <c r="AR119" s="430"/>
      <c r="AS119" s="430"/>
      <c r="AT119" s="430"/>
      <c r="AU119" s="430"/>
      <c r="AV119" s="430"/>
      <c r="AW119" s="430"/>
      <c r="AX119" s="430"/>
      <c r="AY119" s="430"/>
      <c r="AZ119" s="430"/>
    </row>
    <row r="120" spans="1:52" s="4" customFormat="1" x14ac:dyDescent="0.2">
      <c r="A120" s="347">
        <v>17900</v>
      </c>
      <c r="B120" s="347" t="s">
        <v>248</v>
      </c>
      <c r="C120" s="347" t="s">
        <v>289</v>
      </c>
      <c r="D120" s="375" t="s">
        <v>1</v>
      </c>
      <c r="E120" s="439"/>
      <c r="F120" s="340"/>
      <c r="G120" s="430">
        <v>6051</v>
      </c>
      <c r="H120" s="430">
        <v>4868</v>
      </c>
      <c r="I120" s="526">
        <v>485</v>
      </c>
      <c r="J120" s="510" t="s">
        <v>764</v>
      </c>
      <c r="K120" s="510">
        <v>1533</v>
      </c>
      <c r="L120" s="544"/>
      <c r="M120" s="430">
        <v>0</v>
      </c>
      <c r="N120" s="430">
        <v>0</v>
      </c>
      <c r="O120" s="430">
        <v>0</v>
      </c>
      <c r="P120" s="510">
        <v>126833</v>
      </c>
      <c r="Q120" s="510"/>
      <c r="R120" s="112" t="s">
        <v>452</v>
      </c>
      <c r="S120" s="112" t="s">
        <v>518</v>
      </c>
      <c r="T120" s="112" t="s">
        <v>569</v>
      </c>
      <c r="U120" s="112" t="s">
        <v>610</v>
      </c>
      <c r="V120" s="112" t="s">
        <v>639</v>
      </c>
      <c r="W120" s="112" t="s">
        <v>646</v>
      </c>
      <c r="X120" s="430"/>
      <c r="Y120" s="430"/>
      <c r="Z120" s="430"/>
      <c r="AA120" s="430"/>
      <c r="AB120" s="430"/>
      <c r="AC120" s="430"/>
      <c r="AD120" s="430"/>
      <c r="AE120" s="430"/>
      <c r="AF120" s="430"/>
      <c r="AG120" s="430"/>
      <c r="AH120" s="430"/>
      <c r="AI120" s="430"/>
      <c r="AJ120" s="430"/>
      <c r="AK120" s="430"/>
      <c r="AL120" s="430"/>
      <c r="AM120" s="430"/>
      <c r="AN120" s="449"/>
      <c r="AO120" s="430"/>
      <c r="AP120" s="430"/>
      <c r="AQ120" s="430"/>
      <c r="AR120" s="430"/>
      <c r="AS120" s="430"/>
      <c r="AT120" s="430"/>
      <c r="AU120" s="430"/>
      <c r="AV120" s="430"/>
      <c r="AW120" s="430"/>
      <c r="AX120" s="430"/>
      <c r="AY120" s="430"/>
      <c r="AZ120" s="430"/>
    </row>
    <row r="121" spans="1:52" s="4" customFormat="1" x14ac:dyDescent="0.2">
      <c r="A121" s="347">
        <v>17950</v>
      </c>
      <c r="B121" s="347" t="s">
        <v>249</v>
      </c>
      <c r="C121" s="347" t="s">
        <v>289</v>
      </c>
      <c r="D121" s="375" t="s">
        <v>1</v>
      </c>
      <c r="E121" s="439"/>
      <c r="F121" s="340"/>
      <c r="G121" s="430">
        <v>2745</v>
      </c>
      <c r="H121" s="430">
        <v>2053</v>
      </c>
      <c r="I121" s="526">
        <v>278</v>
      </c>
      <c r="J121" s="510" t="s">
        <v>764</v>
      </c>
      <c r="K121" s="510">
        <v>950</v>
      </c>
      <c r="L121" s="544"/>
      <c r="M121" s="430">
        <v>0</v>
      </c>
      <c r="N121" s="430">
        <v>0</v>
      </c>
      <c r="O121" s="430">
        <v>0</v>
      </c>
      <c r="P121" s="510">
        <v>950</v>
      </c>
      <c r="Q121" s="510">
        <v>2053</v>
      </c>
      <c r="R121" s="112" t="s">
        <v>453</v>
      </c>
      <c r="S121" s="112"/>
      <c r="T121" s="112"/>
      <c r="U121" s="112"/>
      <c r="V121" s="112"/>
      <c r="W121" s="112"/>
      <c r="X121" s="430"/>
      <c r="Y121" s="430"/>
      <c r="Z121" s="430"/>
      <c r="AA121" s="430"/>
      <c r="AB121" s="430"/>
      <c r="AC121" s="430"/>
      <c r="AD121" s="430"/>
      <c r="AE121" s="430"/>
      <c r="AF121" s="430"/>
      <c r="AG121" s="430"/>
      <c r="AH121" s="430"/>
      <c r="AI121" s="430"/>
      <c r="AJ121" s="430"/>
      <c r="AK121" s="430"/>
      <c r="AL121" s="430"/>
      <c r="AM121" s="430"/>
      <c r="AN121" s="449"/>
      <c r="AO121" s="430"/>
      <c r="AP121" s="430"/>
      <c r="AQ121" s="430"/>
      <c r="AR121" s="430"/>
      <c r="AS121" s="430"/>
      <c r="AT121" s="430"/>
      <c r="AU121" s="430"/>
      <c r="AV121" s="430"/>
      <c r="AW121" s="430"/>
      <c r="AX121" s="430"/>
      <c r="AY121" s="430"/>
      <c r="AZ121" s="430"/>
    </row>
    <row r="122" spans="1:52" s="4" customFormat="1" x14ac:dyDescent="0.2">
      <c r="A122" s="347">
        <v>18020</v>
      </c>
      <c r="B122" s="347" t="s">
        <v>250</v>
      </c>
      <c r="C122" s="347" t="s">
        <v>289</v>
      </c>
      <c r="D122" s="375" t="s">
        <v>1</v>
      </c>
      <c r="E122" s="439"/>
      <c r="F122" s="340"/>
      <c r="G122" s="430">
        <v>9399</v>
      </c>
      <c r="H122" s="430">
        <v>6080</v>
      </c>
      <c r="I122" s="526">
        <v>345</v>
      </c>
      <c r="J122" s="510" t="s">
        <v>764</v>
      </c>
      <c r="K122" s="510">
        <v>3036</v>
      </c>
      <c r="L122" s="544"/>
      <c r="M122" s="430">
        <v>3036</v>
      </c>
      <c r="N122" s="430">
        <v>0</v>
      </c>
      <c r="O122" s="430">
        <v>0</v>
      </c>
      <c r="P122" s="510">
        <v>130370</v>
      </c>
      <c r="Q122" s="510">
        <v>6080</v>
      </c>
      <c r="R122" s="112" t="s">
        <v>454</v>
      </c>
      <c r="S122" s="112" t="s">
        <v>519</v>
      </c>
      <c r="T122" s="112" t="s">
        <v>570</v>
      </c>
      <c r="U122" s="112" t="s">
        <v>611</v>
      </c>
      <c r="V122" s="112" t="s">
        <v>640</v>
      </c>
      <c r="W122" s="112" t="s">
        <v>661</v>
      </c>
      <c r="X122" s="430"/>
      <c r="Y122" s="430"/>
      <c r="Z122" s="430"/>
      <c r="AA122" s="430"/>
      <c r="AB122" s="430"/>
      <c r="AC122" s="430"/>
      <c r="AD122" s="430"/>
      <c r="AE122" s="430"/>
      <c r="AF122" s="430"/>
      <c r="AG122" s="430"/>
      <c r="AH122" s="430"/>
      <c r="AI122" s="430"/>
      <c r="AJ122" s="430"/>
      <c r="AK122" s="430"/>
      <c r="AL122" s="430"/>
      <c r="AM122" s="430"/>
      <c r="AN122" s="449"/>
      <c r="AO122" s="430"/>
      <c r="AP122" s="430"/>
      <c r="AQ122" s="430"/>
      <c r="AR122" s="430"/>
      <c r="AS122" s="430"/>
      <c r="AT122" s="430"/>
      <c r="AU122" s="430"/>
      <c r="AV122" s="430"/>
      <c r="AW122" s="430"/>
      <c r="AX122" s="430"/>
      <c r="AY122" s="430"/>
      <c r="AZ122" s="430"/>
    </row>
    <row r="123" spans="1:52" s="4" customFormat="1" x14ac:dyDescent="0.2">
      <c r="A123" s="347">
        <v>18050</v>
      </c>
      <c r="B123" s="347" t="s">
        <v>251</v>
      </c>
      <c r="C123" s="347" t="s">
        <v>126</v>
      </c>
      <c r="D123" s="375" t="s">
        <v>3</v>
      </c>
      <c r="E123" s="439"/>
      <c r="F123" s="340"/>
      <c r="G123" s="430">
        <v>74114</v>
      </c>
      <c r="H123" s="430">
        <v>29408</v>
      </c>
      <c r="I123" s="526">
        <v>548</v>
      </c>
      <c r="J123" s="510" t="s">
        <v>764</v>
      </c>
      <c r="K123" s="510">
        <v>29399</v>
      </c>
      <c r="L123" s="544"/>
      <c r="M123" s="430">
        <v>29399</v>
      </c>
      <c r="N123" s="430">
        <v>10040</v>
      </c>
      <c r="O123" s="430">
        <v>0</v>
      </c>
      <c r="P123" s="510">
        <v>1417</v>
      </c>
      <c r="Q123" s="510">
        <v>29408</v>
      </c>
      <c r="R123" s="112"/>
      <c r="S123" s="112"/>
      <c r="T123" s="112"/>
      <c r="U123" s="112"/>
      <c r="V123" s="112"/>
      <c r="W123" s="112"/>
      <c r="X123" s="430"/>
      <c r="Y123" s="430"/>
      <c r="Z123" s="430"/>
      <c r="AA123" s="430"/>
      <c r="AB123" s="430"/>
      <c r="AC123" s="430"/>
      <c r="AD123" s="430"/>
      <c r="AE123" s="430"/>
      <c r="AF123" s="430"/>
      <c r="AG123" s="430"/>
      <c r="AH123" s="430"/>
      <c r="AI123" s="430"/>
      <c r="AJ123" s="430"/>
      <c r="AK123" s="430"/>
      <c r="AL123" s="430"/>
      <c r="AM123" s="430"/>
      <c r="AN123" s="449"/>
      <c r="AO123" s="430"/>
      <c r="AP123" s="430"/>
      <c r="AQ123" s="430"/>
      <c r="AR123" s="430"/>
      <c r="AS123" s="430"/>
      <c r="AT123" s="430"/>
      <c r="AU123" s="430"/>
      <c r="AV123" s="430"/>
      <c r="AW123" s="430"/>
      <c r="AX123" s="430"/>
      <c r="AY123" s="430"/>
      <c r="AZ123" s="430"/>
    </row>
    <row r="124" spans="1:52" s="4" customFormat="1" x14ac:dyDescent="0.2">
      <c r="A124" s="347">
        <v>18100</v>
      </c>
      <c r="B124" s="347" t="s">
        <v>252</v>
      </c>
      <c r="C124" s="347" t="s">
        <v>289</v>
      </c>
      <c r="D124" s="375" t="s">
        <v>1</v>
      </c>
      <c r="E124" s="439"/>
      <c r="F124" s="340"/>
      <c r="G124" s="430">
        <v>3636</v>
      </c>
      <c r="H124" s="430">
        <v>2623</v>
      </c>
      <c r="I124" s="526">
        <v>292</v>
      </c>
      <c r="J124" s="510" t="s">
        <v>764</v>
      </c>
      <c r="K124" s="510">
        <v>1144</v>
      </c>
      <c r="L124" s="544"/>
      <c r="M124" s="430">
        <v>1144</v>
      </c>
      <c r="N124" s="430">
        <v>0</v>
      </c>
      <c r="O124" s="430">
        <v>0</v>
      </c>
      <c r="P124" s="510">
        <v>0</v>
      </c>
      <c r="Q124" s="510">
        <v>2623</v>
      </c>
      <c r="R124" s="112" t="s">
        <v>455</v>
      </c>
      <c r="S124" s="112" t="s">
        <v>520</v>
      </c>
      <c r="T124" s="112" t="s">
        <v>571</v>
      </c>
      <c r="U124" s="112"/>
      <c r="V124" s="112"/>
      <c r="W124" s="112"/>
      <c r="X124" s="430"/>
      <c r="Y124" s="430"/>
      <c r="Z124" s="430"/>
      <c r="AA124" s="430"/>
      <c r="AB124" s="430"/>
      <c r="AC124" s="430"/>
      <c r="AD124" s="430"/>
      <c r="AE124" s="430"/>
      <c r="AF124" s="430"/>
      <c r="AG124" s="430"/>
      <c r="AH124" s="430"/>
      <c r="AI124" s="430"/>
      <c r="AJ124" s="430"/>
      <c r="AK124" s="430"/>
      <c r="AL124" s="430"/>
      <c r="AM124" s="430"/>
      <c r="AN124" s="449"/>
      <c r="AO124" s="430"/>
      <c r="AP124" s="430"/>
      <c r="AQ124" s="430"/>
      <c r="AR124" s="430"/>
      <c r="AS124" s="430"/>
      <c r="AT124" s="430"/>
      <c r="AU124" s="430"/>
      <c r="AV124" s="430"/>
      <c r="AW124" s="430"/>
      <c r="AX124" s="430"/>
      <c r="AY124" s="430"/>
      <c r="AZ124" s="430"/>
    </row>
    <row r="125" spans="1:52" s="4" customFormat="1" x14ac:dyDescent="0.2">
      <c r="A125" s="347">
        <v>18200</v>
      </c>
      <c r="B125" s="347" t="s">
        <v>253</v>
      </c>
      <c r="C125" s="347" t="s">
        <v>711</v>
      </c>
      <c r="D125" s="375" t="s">
        <v>1</v>
      </c>
      <c r="E125" s="439"/>
      <c r="F125" s="340"/>
      <c r="G125" s="430">
        <v>7042</v>
      </c>
      <c r="H125" s="430">
        <v>3857</v>
      </c>
      <c r="I125" s="526">
        <v>225</v>
      </c>
      <c r="J125" s="510" t="s">
        <v>764</v>
      </c>
      <c r="K125" s="510">
        <v>2880</v>
      </c>
      <c r="L125" s="544"/>
      <c r="M125" s="430">
        <v>0</v>
      </c>
      <c r="N125" s="430">
        <v>0</v>
      </c>
      <c r="O125" s="430">
        <v>0</v>
      </c>
      <c r="P125" s="510">
        <v>24881</v>
      </c>
      <c r="Q125" s="510"/>
      <c r="R125" s="112" t="s">
        <v>456</v>
      </c>
      <c r="S125" s="112" t="s">
        <v>521</v>
      </c>
      <c r="T125" s="112" t="s">
        <v>572</v>
      </c>
      <c r="U125" s="112" t="s">
        <v>612</v>
      </c>
      <c r="V125" s="112" t="s">
        <v>641</v>
      </c>
      <c r="W125" s="112" t="s">
        <v>662</v>
      </c>
      <c r="X125" s="430"/>
      <c r="Y125" s="430"/>
      <c r="Z125" s="430"/>
      <c r="AA125" s="430"/>
      <c r="AB125" s="430"/>
      <c r="AC125" s="430"/>
      <c r="AD125" s="430"/>
      <c r="AE125" s="430"/>
      <c r="AF125" s="430"/>
      <c r="AG125" s="430"/>
      <c r="AH125" s="430"/>
      <c r="AI125" s="430"/>
      <c r="AJ125" s="430"/>
      <c r="AK125" s="430"/>
      <c r="AL125" s="430"/>
      <c r="AM125" s="430"/>
      <c r="AN125" s="449"/>
      <c r="AO125" s="430"/>
      <c r="AP125" s="430"/>
      <c r="AQ125" s="430"/>
      <c r="AR125" s="430"/>
      <c r="AS125" s="430"/>
      <c r="AT125" s="430"/>
      <c r="AU125" s="430"/>
      <c r="AV125" s="430"/>
      <c r="AW125" s="430"/>
      <c r="AX125" s="430"/>
      <c r="AY125" s="430"/>
      <c r="AZ125" s="430"/>
    </row>
    <row r="126" spans="1:52" s="4" customFormat="1" x14ac:dyDescent="0.2">
      <c r="A126" s="347">
        <v>18230</v>
      </c>
      <c r="B126" s="347" t="s">
        <v>286</v>
      </c>
      <c r="C126" s="347" t="s">
        <v>289</v>
      </c>
      <c r="D126" s="375" t="s">
        <v>1</v>
      </c>
      <c r="E126" s="439"/>
      <c r="F126" s="340"/>
      <c r="G126" s="430">
        <v>53240</v>
      </c>
      <c r="H126" s="430">
        <v>19736</v>
      </c>
      <c r="I126" s="526">
        <v>378</v>
      </c>
      <c r="J126" s="510" t="s">
        <v>764</v>
      </c>
      <c r="K126" s="510">
        <v>19132</v>
      </c>
      <c r="L126" s="544"/>
      <c r="M126" s="430">
        <v>19132</v>
      </c>
      <c r="N126" s="430">
        <v>0</v>
      </c>
      <c r="O126" s="430">
        <v>15478</v>
      </c>
      <c r="P126" s="510">
        <v>0</v>
      </c>
      <c r="Q126" s="510">
        <v>19736</v>
      </c>
      <c r="R126" s="112" t="s">
        <v>457</v>
      </c>
      <c r="S126" s="112" t="s">
        <v>522</v>
      </c>
      <c r="T126" s="112" t="s">
        <v>573</v>
      </c>
      <c r="U126" s="112" t="s">
        <v>613</v>
      </c>
      <c r="V126" s="112"/>
      <c r="W126" s="112"/>
      <c r="X126" s="430"/>
      <c r="Y126" s="430"/>
      <c r="Z126" s="430"/>
      <c r="AA126" s="430"/>
      <c r="AB126" s="430"/>
      <c r="AC126" s="430"/>
      <c r="AD126" s="430"/>
      <c r="AE126" s="430"/>
      <c r="AF126" s="430"/>
      <c r="AG126" s="430"/>
      <c r="AH126" s="430"/>
      <c r="AI126" s="430"/>
      <c r="AJ126" s="430"/>
      <c r="AK126" s="430"/>
      <c r="AL126" s="430"/>
      <c r="AM126" s="430"/>
      <c r="AN126" s="449"/>
      <c r="AO126" s="430"/>
      <c r="AP126" s="430"/>
      <c r="AQ126" s="430"/>
      <c r="AR126" s="430"/>
      <c r="AS126" s="430"/>
      <c r="AT126" s="430"/>
      <c r="AU126" s="430"/>
      <c r="AV126" s="430"/>
      <c r="AW126" s="430"/>
      <c r="AX126" s="430"/>
      <c r="AY126" s="430"/>
      <c r="AZ126" s="430"/>
    </row>
    <row r="127" spans="1:52" s="4" customFormat="1" x14ac:dyDescent="0.2">
      <c r="A127" s="347">
        <v>18250</v>
      </c>
      <c r="B127" s="347" t="s">
        <v>254</v>
      </c>
      <c r="C127" s="347" t="s">
        <v>189</v>
      </c>
      <c r="D127" s="375" t="s">
        <v>3</v>
      </c>
      <c r="E127" s="439"/>
      <c r="F127" s="340"/>
      <c r="G127" s="430">
        <v>80339</v>
      </c>
      <c r="H127" s="430">
        <v>27376</v>
      </c>
      <c r="I127" s="526">
        <v>530</v>
      </c>
      <c r="J127" s="510" t="s">
        <v>764</v>
      </c>
      <c r="K127" s="510">
        <v>27376</v>
      </c>
      <c r="L127" s="544"/>
      <c r="M127" s="430">
        <v>27376</v>
      </c>
      <c r="N127" s="430">
        <v>16217</v>
      </c>
      <c r="O127" s="430">
        <v>0</v>
      </c>
      <c r="P127" s="510">
        <v>7143</v>
      </c>
      <c r="Q127" s="510"/>
      <c r="R127" s="112"/>
      <c r="S127" s="112"/>
      <c r="T127" s="112"/>
      <c r="U127" s="112"/>
      <c r="V127" s="112"/>
      <c r="W127" s="112"/>
      <c r="X127" s="430"/>
      <c r="Y127" s="430"/>
      <c r="Z127" s="430"/>
      <c r="AA127" s="430"/>
      <c r="AB127" s="430"/>
      <c r="AC127" s="430"/>
      <c r="AD127" s="430"/>
      <c r="AE127" s="430"/>
      <c r="AF127" s="430"/>
      <c r="AG127" s="430"/>
      <c r="AH127" s="430"/>
      <c r="AI127" s="430"/>
      <c r="AJ127" s="430"/>
      <c r="AK127" s="430"/>
      <c r="AL127" s="430"/>
      <c r="AM127" s="430"/>
      <c r="AN127" s="449"/>
      <c r="AO127" s="430"/>
      <c r="AP127" s="430"/>
      <c r="AQ127" s="430"/>
      <c r="AR127" s="430"/>
      <c r="AS127" s="430"/>
      <c r="AT127" s="430"/>
      <c r="AU127" s="430"/>
      <c r="AV127" s="430"/>
      <c r="AW127" s="430"/>
      <c r="AX127" s="430"/>
      <c r="AY127" s="430"/>
      <c r="AZ127" s="430"/>
    </row>
    <row r="128" spans="1:52" s="4" customFormat="1" x14ac:dyDescent="0.2">
      <c r="A128" s="347">
        <v>18350</v>
      </c>
      <c r="B128" s="347" t="s">
        <v>255</v>
      </c>
      <c r="C128" s="347" t="s">
        <v>287</v>
      </c>
      <c r="D128" s="375" t="s">
        <v>2</v>
      </c>
      <c r="E128" s="439"/>
      <c r="F128" s="340"/>
      <c r="G128" s="430">
        <v>50493</v>
      </c>
      <c r="H128" s="430">
        <v>20657</v>
      </c>
      <c r="I128" s="526">
        <v>422</v>
      </c>
      <c r="J128" s="510" t="s">
        <v>764</v>
      </c>
      <c r="K128" s="510">
        <v>19100</v>
      </c>
      <c r="L128" s="544"/>
      <c r="M128" s="430">
        <v>19100</v>
      </c>
      <c r="N128" s="430">
        <v>18563</v>
      </c>
      <c r="O128" s="430">
        <v>0</v>
      </c>
      <c r="P128" s="510">
        <v>2047</v>
      </c>
      <c r="Q128" s="510">
        <v>20657</v>
      </c>
      <c r="R128" s="112" t="s">
        <v>458</v>
      </c>
      <c r="S128" s="112"/>
      <c r="T128" s="112"/>
      <c r="U128" s="112"/>
      <c r="V128" s="112"/>
      <c r="W128" s="112"/>
      <c r="X128" s="430"/>
      <c r="Y128" s="430"/>
      <c r="Z128" s="430"/>
      <c r="AA128" s="430"/>
      <c r="AB128" s="430"/>
      <c r="AC128" s="430"/>
      <c r="AD128" s="430"/>
      <c r="AE128" s="430"/>
      <c r="AF128" s="430"/>
      <c r="AG128" s="430"/>
      <c r="AH128" s="430"/>
      <c r="AI128" s="430"/>
      <c r="AJ128" s="430"/>
      <c r="AK128" s="430"/>
      <c r="AL128" s="430"/>
      <c r="AM128" s="430"/>
      <c r="AN128" s="449"/>
      <c r="AO128" s="430"/>
      <c r="AP128" s="430"/>
      <c r="AQ128" s="430"/>
      <c r="AR128" s="430"/>
      <c r="AS128" s="430"/>
      <c r="AT128" s="430"/>
      <c r="AU128" s="430"/>
      <c r="AV128" s="430"/>
      <c r="AW128" s="430"/>
      <c r="AX128" s="430"/>
      <c r="AY128" s="430"/>
      <c r="AZ128" s="430"/>
    </row>
    <row r="129" spans="1:53" s="4" customFormat="1" x14ac:dyDescent="0.2">
      <c r="A129" s="347">
        <v>18400</v>
      </c>
      <c r="B129" s="347" t="s">
        <v>256</v>
      </c>
      <c r="C129" s="347" t="s">
        <v>155</v>
      </c>
      <c r="D129" s="375" t="s">
        <v>4</v>
      </c>
      <c r="E129" s="439"/>
      <c r="F129" s="340"/>
      <c r="G129" s="430">
        <v>52230</v>
      </c>
      <c r="H129" s="430">
        <v>19541</v>
      </c>
      <c r="I129" s="526">
        <v>541</v>
      </c>
      <c r="J129" s="510" t="s">
        <v>764</v>
      </c>
      <c r="K129" s="510">
        <v>16485</v>
      </c>
      <c r="L129" s="544"/>
      <c r="M129" s="430">
        <v>17857</v>
      </c>
      <c r="N129" s="430">
        <v>12709</v>
      </c>
      <c r="O129" s="430">
        <v>0</v>
      </c>
      <c r="P129" s="510">
        <v>0</v>
      </c>
      <c r="Q129" s="510">
        <v>19541</v>
      </c>
      <c r="R129" s="112" t="s">
        <v>459</v>
      </c>
      <c r="S129" s="112"/>
      <c r="T129" s="112"/>
      <c r="U129" s="112"/>
      <c r="V129" s="112"/>
      <c r="W129" s="112"/>
      <c r="X129" s="430"/>
      <c r="Y129" s="430"/>
      <c r="Z129" s="430"/>
      <c r="AA129" s="430"/>
      <c r="AB129" s="430"/>
      <c r="AC129" s="430"/>
      <c r="AD129" s="430"/>
      <c r="AE129" s="430"/>
      <c r="AF129" s="430"/>
      <c r="AG129" s="430"/>
      <c r="AH129" s="430"/>
      <c r="AI129" s="430"/>
      <c r="AJ129" s="430"/>
      <c r="AK129" s="430"/>
      <c r="AL129" s="430"/>
      <c r="AM129" s="430"/>
      <c r="AN129" s="449"/>
      <c r="AO129" s="430"/>
      <c r="AP129" s="430"/>
      <c r="AQ129" s="430"/>
      <c r="AR129" s="430"/>
      <c r="AS129" s="430"/>
      <c r="AT129" s="430"/>
      <c r="AU129" s="430"/>
      <c r="AV129" s="430"/>
      <c r="AW129" s="430"/>
      <c r="AX129" s="430"/>
      <c r="AY129" s="430"/>
      <c r="AZ129" s="430"/>
    </row>
    <row r="130" spans="1:53" s="4" customFormat="1" x14ac:dyDescent="0.2">
      <c r="A130" s="347">
        <v>18450</v>
      </c>
      <c r="B130" s="347" t="s">
        <v>257</v>
      </c>
      <c r="C130" s="347" t="s">
        <v>287</v>
      </c>
      <c r="D130" s="375" t="s">
        <v>2</v>
      </c>
      <c r="E130" s="439"/>
      <c r="F130" s="340"/>
      <c r="G130" s="430">
        <v>216071</v>
      </c>
      <c r="H130" s="430">
        <v>85000</v>
      </c>
      <c r="I130" s="526">
        <v>411</v>
      </c>
      <c r="J130" s="510" t="s">
        <v>764</v>
      </c>
      <c r="K130" s="510">
        <v>84141</v>
      </c>
      <c r="L130" s="544"/>
      <c r="M130" s="430">
        <v>84748</v>
      </c>
      <c r="N130" s="430">
        <v>84748</v>
      </c>
      <c r="O130" s="430">
        <v>0</v>
      </c>
      <c r="P130" s="510">
        <v>0</v>
      </c>
      <c r="Q130" s="510"/>
      <c r="R130" s="112" t="s">
        <v>460</v>
      </c>
      <c r="S130" s="112"/>
      <c r="T130" s="112"/>
      <c r="U130" s="112"/>
      <c r="V130" s="112"/>
      <c r="W130" s="112"/>
      <c r="X130" s="430"/>
      <c r="Y130" s="430"/>
      <c r="Z130" s="430"/>
      <c r="AA130" s="430"/>
      <c r="AB130" s="430"/>
      <c r="AC130" s="430"/>
      <c r="AD130" s="430"/>
      <c r="AE130" s="430"/>
      <c r="AF130" s="430"/>
      <c r="AG130" s="430"/>
      <c r="AH130" s="430"/>
      <c r="AI130" s="430"/>
      <c r="AJ130" s="430"/>
      <c r="AK130" s="430"/>
      <c r="AL130" s="430"/>
      <c r="AM130" s="430"/>
      <c r="AN130" s="449"/>
      <c r="AO130" s="430"/>
      <c r="AP130" s="430"/>
      <c r="AQ130" s="430"/>
      <c r="AR130" s="430"/>
      <c r="AS130" s="430"/>
      <c r="AT130" s="430"/>
      <c r="AU130" s="430"/>
      <c r="AV130" s="430"/>
      <c r="AW130" s="430"/>
      <c r="AX130" s="430"/>
      <c r="AY130" s="430"/>
      <c r="AZ130" s="430"/>
    </row>
    <row r="131" spans="1:53" s="4" customFormat="1" x14ac:dyDescent="0.2">
      <c r="A131" s="347">
        <v>18500</v>
      </c>
      <c r="B131" s="347" t="s">
        <v>258</v>
      </c>
      <c r="C131" s="347" t="s">
        <v>126</v>
      </c>
      <c r="D131" s="375" t="s">
        <v>3</v>
      </c>
      <c r="E131" s="439"/>
      <c r="F131" s="340"/>
      <c r="G131" s="430">
        <v>58964</v>
      </c>
      <c r="H131" s="430">
        <v>26648</v>
      </c>
      <c r="I131" s="526">
        <v>523.04999999999995</v>
      </c>
      <c r="J131" s="510" t="s">
        <v>764</v>
      </c>
      <c r="K131" s="510">
        <v>24939</v>
      </c>
      <c r="L131" s="544"/>
      <c r="M131" s="430">
        <v>24939</v>
      </c>
      <c r="N131" s="430">
        <v>0</v>
      </c>
      <c r="O131" s="430">
        <v>24939</v>
      </c>
      <c r="P131" s="510">
        <v>68029</v>
      </c>
      <c r="Q131" s="510"/>
      <c r="R131" s="112"/>
      <c r="S131" s="112"/>
      <c r="T131" s="112"/>
      <c r="U131" s="112"/>
      <c r="V131" s="112"/>
      <c r="W131" s="112"/>
      <c r="X131" s="430"/>
      <c r="Y131" s="430"/>
      <c r="Z131" s="430"/>
      <c r="AA131" s="430"/>
      <c r="AB131" s="430"/>
      <c r="AC131" s="430"/>
      <c r="AD131" s="430"/>
      <c r="AE131" s="430"/>
      <c r="AF131" s="430"/>
      <c r="AG131" s="430"/>
      <c r="AH131" s="430"/>
      <c r="AI131" s="430"/>
      <c r="AJ131" s="430"/>
      <c r="AK131" s="430"/>
      <c r="AL131" s="430"/>
      <c r="AM131" s="430"/>
      <c r="AN131" s="449"/>
      <c r="AO131" s="430"/>
      <c r="AP131" s="430"/>
      <c r="AQ131" s="430"/>
      <c r="AR131" s="430"/>
      <c r="AS131" s="430"/>
      <c r="AT131" s="430"/>
      <c r="AU131" s="430"/>
      <c r="AV131" s="430"/>
      <c r="AW131" s="430"/>
      <c r="AX131" s="430"/>
      <c r="AY131" s="430"/>
      <c r="AZ131" s="430"/>
    </row>
    <row r="132" spans="1:53" s="4" customFormat="1" ht="13.5" thickBot="1" x14ac:dyDescent="0.25">
      <c r="A132" s="347">
        <v>18710</v>
      </c>
      <c r="B132" s="347" t="s">
        <v>259</v>
      </c>
      <c r="C132" s="347" t="s">
        <v>713</v>
      </c>
      <c r="D132" s="375" t="s">
        <v>1</v>
      </c>
      <c r="E132" s="439"/>
      <c r="F132" s="340"/>
      <c r="G132" s="430">
        <v>16953</v>
      </c>
      <c r="H132" s="430">
        <v>7321</v>
      </c>
      <c r="I132" s="526">
        <v>397</v>
      </c>
      <c r="J132" s="510" t="s">
        <v>764</v>
      </c>
      <c r="K132" s="510">
        <v>4100</v>
      </c>
      <c r="L132" s="544"/>
      <c r="M132" s="430">
        <v>4100</v>
      </c>
      <c r="N132" s="430">
        <v>0</v>
      </c>
      <c r="O132" s="430">
        <v>0</v>
      </c>
      <c r="P132" s="510">
        <v>3725</v>
      </c>
      <c r="Q132" s="510">
        <v>7321</v>
      </c>
      <c r="R132" s="112" t="s">
        <v>461</v>
      </c>
      <c r="S132" s="112" t="s">
        <v>523</v>
      </c>
      <c r="T132" s="112" t="s">
        <v>574</v>
      </c>
      <c r="U132" s="112"/>
      <c r="V132" s="112"/>
      <c r="W132" s="112"/>
      <c r="X132" s="430"/>
      <c r="Y132" s="430"/>
      <c r="Z132" s="430"/>
      <c r="AA132" s="430"/>
      <c r="AB132" s="430"/>
      <c r="AC132" s="430"/>
      <c r="AD132" s="430"/>
      <c r="AE132" s="430"/>
      <c r="AF132" s="430"/>
      <c r="AG132" s="430"/>
      <c r="AH132" s="430"/>
      <c r="AI132" s="430"/>
      <c r="AJ132" s="430"/>
      <c r="AK132" s="430"/>
      <c r="AL132" s="430"/>
      <c r="AM132" s="430"/>
      <c r="AN132" s="449"/>
      <c r="AO132" s="430"/>
      <c r="AP132" s="430"/>
      <c r="AQ132" s="430"/>
      <c r="AR132" s="430"/>
      <c r="AS132" s="430"/>
      <c r="AT132" s="430"/>
      <c r="AU132" s="430"/>
      <c r="AV132" s="430"/>
      <c r="AW132" s="430"/>
      <c r="AX132" s="430"/>
      <c r="AY132" s="430"/>
      <c r="AZ132" s="430"/>
    </row>
    <row r="133" spans="1:53" s="453" customFormat="1" ht="15.75" customHeight="1" thickTop="1" x14ac:dyDescent="0.2">
      <c r="A133" s="450"/>
      <c r="B133" s="362"/>
      <c r="C133" s="351" t="s">
        <v>263</v>
      </c>
      <c r="D133" s="351"/>
      <c r="E133" s="451"/>
      <c r="F133" s="450"/>
      <c r="G133" s="353">
        <f t="shared" ref="G133:AY133" si="0">COUNTIF(G5:G132,"&gt;0")</f>
        <v>128</v>
      </c>
      <c r="H133" s="353">
        <f t="shared" si="0"/>
        <v>128</v>
      </c>
      <c r="I133" s="353">
        <f t="shared" si="0"/>
        <v>128</v>
      </c>
      <c r="J133" s="353"/>
      <c r="K133" s="353">
        <f t="shared" si="0"/>
        <v>128</v>
      </c>
      <c r="L133" s="353">
        <f>COUNTIF(L5:L132,"Yes")</f>
        <v>0</v>
      </c>
      <c r="M133" s="353">
        <f t="shared" si="0"/>
        <v>112</v>
      </c>
      <c r="N133" s="353">
        <f t="shared" si="0"/>
        <v>49</v>
      </c>
      <c r="O133" s="353">
        <f t="shared" si="0"/>
        <v>38</v>
      </c>
      <c r="P133" s="353">
        <v>0</v>
      </c>
      <c r="Q133" s="353">
        <f>COUNTIF(Q5:Q132,"Yes")</f>
        <v>0</v>
      </c>
      <c r="R133" s="353">
        <f t="shared" si="0"/>
        <v>0</v>
      </c>
      <c r="S133" s="353">
        <f t="shared" si="0"/>
        <v>0</v>
      </c>
      <c r="T133" s="353">
        <f t="shared" si="0"/>
        <v>0</v>
      </c>
      <c r="U133" s="353">
        <f t="shared" si="0"/>
        <v>0</v>
      </c>
      <c r="V133" s="353">
        <f t="shared" si="0"/>
        <v>0</v>
      </c>
      <c r="W133" s="353">
        <f t="shared" si="0"/>
        <v>0</v>
      </c>
      <c r="X133" s="353">
        <f t="shared" si="0"/>
        <v>0</v>
      </c>
      <c r="Y133" s="353">
        <f t="shared" si="0"/>
        <v>0</v>
      </c>
      <c r="Z133" s="353">
        <f t="shared" si="0"/>
        <v>0</v>
      </c>
      <c r="AA133" s="353">
        <f t="shared" si="0"/>
        <v>0</v>
      </c>
      <c r="AB133" s="353">
        <f t="shared" si="0"/>
        <v>0</v>
      </c>
      <c r="AC133" s="353">
        <f t="shared" si="0"/>
        <v>0</v>
      </c>
      <c r="AD133" s="353">
        <f t="shared" si="0"/>
        <v>0</v>
      </c>
      <c r="AE133" s="353">
        <f t="shared" si="0"/>
        <v>0</v>
      </c>
      <c r="AF133" s="353">
        <f t="shared" si="0"/>
        <v>0</v>
      </c>
      <c r="AG133" s="353">
        <f t="shared" si="0"/>
        <v>0</v>
      </c>
      <c r="AH133" s="353">
        <f t="shared" si="0"/>
        <v>0</v>
      </c>
      <c r="AI133" s="353">
        <f t="shared" si="0"/>
        <v>0</v>
      </c>
      <c r="AJ133" s="353">
        <f t="shared" si="0"/>
        <v>0</v>
      </c>
      <c r="AK133" s="353">
        <f t="shared" si="0"/>
        <v>0</v>
      </c>
      <c r="AL133" s="353">
        <f t="shared" si="0"/>
        <v>0</v>
      </c>
      <c r="AM133" s="353">
        <f t="shared" si="0"/>
        <v>0</v>
      </c>
      <c r="AN133" s="452">
        <f t="shared" si="0"/>
        <v>0</v>
      </c>
      <c r="AO133" s="353">
        <f t="shared" si="0"/>
        <v>0</v>
      </c>
      <c r="AP133" s="353">
        <f t="shared" si="0"/>
        <v>0</v>
      </c>
      <c r="AQ133" s="353">
        <f t="shared" si="0"/>
        <v>0</v>
      </c>
      <c r="AR133" s="353">
        <f t="shared" si="0"/>
        <v>0</v>
      </c>
      <c r="AS133" s="353">
        <f t="shared" si="0"/>
        <v>0</v>
      </c>
      <c r="AT133" s="353">
        <f t="shared" si="0"/>
        <v>0</v>
      </c>
      <c r="AU133" s="353">
        <f t="shared" si="0"/>
        <v>0</v>
      </c>
      <c r="AV133" s="353">
        <f t="shared" si="0"/>
        <v>0</v>
      </c>
      <c r="AW133" s="353">
        <f t="shared" si="0"/>
        <v>0</v>
      </c>
      <c r="AX133" s="353">
        <f t="shared" si="0"/>
        <v>0</v>
      </c>
      <c r="AY133" s="353">
        <f t="shared" si="0"/>
        <v>0</v>
      </c>
    </row>
    <row r="134" spans="1:53" s="454" customFormat="1" ht="15" customHeight="1" x14ac:dyDescent="0.2">
      <c r="B134" s="354"/>
      <c r="C134" s="347" t="s">
        <v>264</v>
      </c>
      <c r="D134" s="347"/>
      <c r="E134" s="455"/>
      <c r="F134" s="355"/>
      <c r="G134" s="356">
        <f>SUM(G5:G132)</f>
        <v>7987161</v>
      </c>
      <c r="H134" s="356">
        <f>SUM(H5:H132)</f>
        <v>3232559</v>
      </c>
      <c r="I134" s="356"/>
      <c r="J134" s="356"/>
      <c r="K134" s="356">
        <f t="shared" ref="K134:AY134" si="1">SUM(K5:K132)</f>
        <v>2884668</v>
      </c>
      <c r="L134" s="356">
        <f t="shared" si="1"/>
        <v>0</v>
      </c>
      <c r="M134" s="356">
        <f t="shared" si="1"/>
        <v>2816063</v>
      </c>
      <c r="N134" s="356">
        <f t="shared" si="1"/>
        <v>1453855</v>
      </c>
      <c r="O134" s="356">
        <f t="shared" si="1"/>
        <v>547232</v>
      </c>
      <c r="P134" s="356">
        <v>21715</v>
      </c>
      <c r="Q134" s="356">
        <f t="shared" si="1"/>
        <v>2415199</v>
      </c>
      <c r="R134" s="356">
        <f t="shared" si="1"/>
        <v>0</v>
      </c>
      <c r="S134" s="356">
        <f t="shared" si="1"/>
        <v>0</v>
      </c>
      <c r="T134" s="356">
        <f t="shared" si="1"/>
        <v>0</v>
      </c>
      <c r="U134" s="356">
        <f t="shared" si="1"/>
        <v>0</v>
      </c>
      <c r="V134" s="356">
        <f t="shared" si="1"/>
        <v>0</v>
      </c>
      <c r="W134" s="356">
        <f t="shared" si="1"/>
        <v>0</v>
      </c>
      <c r="X134" s="356">
        <f t="shared" si="1"/>
        <v>0</v>
      </c>
      <c r="Y134" s="356">
        <f t="shared" si="1"/>
        <v>0</v>
      </c>
      <c r="Z134" s="356">
        <f t="shared" si="1"/>
        <v>0</v>
      </c>
      <c r="AA134" s="356">
        <f t="shared" si="1"/>
        <v>0</v>
      </c>
      <c r="AB134" s="356">
        <f t="shared" si="1"/>
        <v>0</v>
      </c>
      <c r="AC134" s="356">
        <f t="shared" si="1"/>
        <v>0</v>
      </c>
      <c r="AD134" s="356">
        <f t="shared" si="1"/>
        <v>0</v>
      </c>
      <c r="AE134" s="356">
        <f t="shared" si="1"/>
        <v>0</v>
      </c>
      <c r="AF134" s="356">
        <f t="shared" si="1"/>
        <v>0</v>
      </c>
      <c r="AG134" s="356">
        <f t="shared" si="1"/>
        <v>0</v>
      </c>
      <c r="AH134" s="356">
        <f t="shared" si="1"/>
        <v>0</v>
      </c>
      <c r="AI134" s="356">
        <f t="shared" si="1"/>
        <v>0</v>
      </c>
      <c r="AJ134" s="356">
        <f t="shared" si="1"/>
        <v>0</v>
      </c>
      <c r="AK134" s="356">
        <f t="shared" si="1"/>
        <v>0</v>
      </c>
      <c r="AL134" s="356">
        <f t="shared" si="1"/>
        <v>0</v>
      </c>
      <c r="AM134" s="356">
        <f t="shared" si="1"/>
        <v>0</v>
      </c>
      <c r="AN134" s="456">
        <f t="shared" si="1"/>
        <v>0</v>
      </c>
      <c r="AO134" s="356">
        <f t="shared" si="1"/>
        <v>0</v>
      </c>
      <c r="AP134" s="356">
        <f t="shared" si="1"/>
        <v>0</v>
      </c>
      <c r="AQ134" s="356">
        <f t="shared" si="1"/>
        <v>0</v>
      </c>
      <c r="AR134" s="356">
        <f t="shared" si="1"/>
        <v>0</v>
      </c>
      <c r="AS134" s="356">
        <f t="shared" si="1"/>
        <v>0</v>
      </c>
      <c r="AT134" s="356">
        <f t="shared" si="1"/>
        <v>0</v>
      </c>
      <c r="AU134" s="356">
        <f t="shared" si="1"/>
        <v>0</v>
      </c>
      <c r="AV134" s="356">
        <f t="shared" si="1"/>
        <v>0</v>
      </c>
      <c r="AW134" s="356">
        <f t="shared" si="1"/>
        <v>0</v>
      </c>
      <c r="AX134" s="356">
        <f t="shared" si="1"/>
        <v>0</v>
      </c>
      <c r="AY134" s="356">
        <f t="shared" si="1"/>
        <v>0</v>
      </c>
    </row>
    <row r="135" spans="1:53" s="454" customFormat="1" ht="15" customHeight="1" x14ac:dyDescent="0.2">
      <c r="B135" s="354"/>
      <c r="C135" s="347" t="s">
        <v>265</v>
      </c>
      <c r="D135" s="347"/>
      <c r="E135" s="455"/>
      <c r="F135" s="355"/>
      <c r="G135" s="350">
        <f t="shared" ref="G135:AY135" si="2">MIN(G5:G132)</f>
        <v>1655</v>
      </c>
      <c r="H135" s="350">
        <f t="shared" si="2"/>
        <v>725</v>
      </c>
      <c r="I135" s="350">
        <f t="shared" si="2"/>
        <v>132</v>
      </c>
      <c r="J135" s="350"/>
      <c r="K135" s="350">
        <f t="shared" si="2"/>
        <v>600</v>
      </c>
      <c r="L135" s="350">
        <f t="shared" si="2"/>
        <v>0</v>
      </c>
      <c r="M135" s="350">
        <f t="shared" si="2"/>
        <v>0</v>
      </c>
      <c r="N135" s="350">
        <f t="shared" si="2"/>
        <v>0</v>
      </c>
      <c r="O135" s="350">
        <f t="shared" si="2"/>
        <v>0</v>
      </c>
      <c r="P135" s="350">
        <v>63007</v>
      </c>
      <c r="Q135" s="350">
        <f t="shared" si="2"/>
        <v>725</v>
      </c>
      <c r="R135" s="350">
        <f t="shared" si="2"/>
        <v>0</v>
      </c>
      <c r="S135" s="350">
        <f t="shared" si="2"/>
        <v>0</v>
      </c>
      <c r="T135" s="350">
        <f t="shared" si="2"/>
        <v>0</v>
      </c>
      <c r="U135" s="350">
        <f t="shared" si="2"/>
        <v>0</v>
      </c>
      <c r="V135" s="350">
        <f t="shared" si="2"/>
        <v>0</v>
      </c>
      <c r="W135" s="350">
        <f t="shared" si="2"/>
        <v>0</v>
      </c>
      <c r="X135" s="350">
        <f t="shared" si="2"/>
        <v>0</v>
      </c>
      <c r="Y135" s="350">
        <f t="shared" si="2"/>
        <v>0</v>
      </c>
      <c r="Z135" s="350">
        <f t="shared" si="2"/>
        <v>0</v>
      </c>
      <c r="AA135" s="350">
        <f t="shared" si="2"/>
        <v>0</v>
      </c>
      <c r="AB135" s="350">
        <f t="shared" si="2"/>
        <v>0</v>
      </c>
      <c r="AC135" s="350">
        <f t="shared" si="2"/>
        <v>0</v>
      </c>
      <c r="AD135" s="350">
        <f t="shared" si="2"/>
        <v>0</v>
      </c>
      <c r="AE135" s="350">
        <f t="shared" si="2"/>
        <v>0</v>
      </c>
      <c r="AF135" s="350">
        <f t="shared" si="2"/>
        <v>0</v>
      </c>
      <c r="AG135" s="350">
        <f t="shared" si="2"/>
        <v>0</v>
      </c>
      <c r="AH135" s="350">
        <f t="shared" si="2"/>
        <v>0</v>
      </c>
      <c r="AI135" s="350">
        <f t="shared" si="2"/>
        <v>0</v>
      </c>
      <c r="AJ135" s="350">
        <f t="shared" si="2"/>
        <v>0</v>
      </c>
      <c r="AK135" s="350">
        <f t="shared" si="2"/>
        <v>0</v>
      </c>
      <c r="AL135" s="350">
        <f t="shared" si="2"/>
        <v>0</v>
      </c>
      <c r="AM135" s="350">
        <f t="shared" si="2"/>
        <v>0</v>
      </c>
      <c r="AN135" s="457">
        <f t="shared" si="2"/>
        <v>0</v>
      </c>
      <c r="AO135" s="350">
        <f t="shared" si="2"/>
        <v>0</v>
      </c>
      <c r="AP135" s="350">
        <f t="shared" si="2"/>
        <v>0</v>
      </c>
      <c r="AQ135" s="350">
        <f t="shared" si="2"/>
        <v>0</v>
      </c>
      <c r="AR135" s="350">
        <f t="shared" si="2"/>
        <v>0</v>
      </c>
      <c r="AS135" s="350">
        <f t="shared" si="2"/>
        <v>0</v>
      </c>
      <c r="AT135" s="350">
        <f t="shared" si="2"/>
        <v>0</v>
      </c>
      <c r="AU135" s="350">
        <f t="shared" si="2"/>
        <v>0</v>
      </c>
      <c r="AV135" s="350">
        <f t="shared" si="2"/>
        <v>0</v>
      </c>
      <c r="AW135" s="350">
        <f t="shared" si="2"/>
        <v>0</v>
      </c>
      <c r="AX135" s="350">
        <f t="shared" si="2"/>
        <v>0</v>
      </c>
      <c r="AY135" s="350">
        <f t="shared" si="2"/>
        <v>0</v>
      </c>
    </row>
    <row r="136" spans="1:53" s="454" customFormat="1" ht="15" customHeight="1" x14ac:dyDescent="0.2">
      <c r="B136" s="354"/>
      <c r="C136" s="347" t="s">
        <v>266</v>
      </c>
      <c r="D136" s="347"/>
      <c r="E136" s="455"/>
      <c r="F136" s="355"/>
      <c r="G136" s="350">
        <f t="shared" ref="G136:AY136" si="3">MAX(G5:G132)</f>
        <v>373931</v>
      </c>
      <c r="H136" s="350">
        <f t="shared" si="3"/>
        <v>134640</v>
      </c>
      <c r="I136" s="350">
        <f t="shared" si="3"/>
        <v>740</v>
      </c>
      <c r="J136" s="350"/>
      <c r="K136" s="350">
        <f t="shared" si="3"/>
        <v>132882</v>
      </c>
      <c r="L136" s="350">
        <f t="shared" si="3"/>
        <v>0</v>
      </c>
      <c r="M136" s="350">
        <f t="shared" si="3"/>
        <v>132882</v>
      </c>
      <c r="N136" s="350">
        <f t="shared" si="3"/>
        <v>126833</v>
      </c>
      <c r="O136" s="350">
        <f t="shared" si="3"/>
        <v>80122</v>
      </c>
      <c r="P136" s="350">
        <v>0</v>
      </c>
      <c r="Q136" s="350">
        <f t="shared" si="3"/>
        <v>132882</v>
      </c>
      <c r="R136" s="350">
        <f t="shared" si="3"/>
        <v>0</v>
      </c>
      <c r="S136" s="350">
        <f t="shared" si="3"/>
        <v>0</v>
      </c>
      <c r="T136" s="350">
        <f t="shared" si="3"/>
        <v>0</v>
      </c>
      <c r="U136" s="350">
        <f t="shared" si="3"/>
        <v>0</v>
      </c>
      <c r="V136" s="350">
        <f t="shared" si="3"/>
        <v>0</v>
      </c>
      <c r="W136" s="350">
        <f t="shared" si="3"/>
        <v>0</v>
      </c>
      <c r="X136" s="350">
        <f t="shared" si="3"/>
        <v>0</v>
      </c>
      <c r="Y136" s="350">
        <f t="shared" si="3"/>
        <v>0</v>
      </c>
      <c r="Z136" s="350">
        <f t="shared" si="3"/>
        <v>0</v>
      </c>
      <c r="AA136" s="350">
        <f t="shared" si="3"/>
        <v>0</v>
      </c>
      <c r="AB136" s="350">
        <f t="shared" si="3"/>
        <v>0</v>
      </c>
      <c r="AC136" s="350">
        <f t="shared" si="3"/>
        <v>0</v>
      </c>
      <c r="AD136" s="350">
        <f t="shared" si="3"/>
        <v>0</v>
      </c>
      <c r="AE136" s="350">
        <f t="shared" si="3"/>
        <v>0</v>
      </c>
      <c r="AF136" s="350">
        <f t="shared" si="3"/>
        <v>0</v>
      </c>
      <c r="AG136" s="350">
        <f t="shared" si="3"/>
        <v>0</v>
      </c>
      <c r="AH136" s="350">
        <f t="shared" si="3"/>
        <v>0</v>
      </c>
      <c r="AI136" s="350">
        <f t="shared" si="3"/>
        <v>0</v>
      </c>
      <c r="AJ136" s="350">
        <f t="shared" si="3"/>
        <v>0</v>
      </c>
      <c r="AK136" s="350">
        <f t="shared" si="3"/>
        <v>0</v>
      </c>
      <c r="AL136" s="350">
        <f t="shared" si="3"/>
        <v>0</v>
      </c>
      <c r="AM136" s="350">
        <f t="shared" si="3"/>
        <v>0</v>
      </c>
      <c r="AN136" s="457">
        <f t="shared" si="3"/>
        <v>0</v>
      </c>
      <c r="AO136" s="350">
        <f t="shared" si="3"/>
        <v>0</v>
      </c>
      <c r="AP136" s="350">
        <f t="shared" si="3"/>
        <v>0</v>
      </c>
      <c r="AQ136" s="350">
        <f t="shared" si="3"/>
        <v>0</v>
      </c>
      <c r="AR136" s="350">
        <f t="shared" si="3"/>
        <v>0</v>
      </c>
      <c r="AS136" s="350">
        <f t="shared" si="3"/>
        <v>0</v>
      </c>
      <c r="AT136" s="350">
        <f t="shared" si="3"/>
        <v>0</v>
      </c>
      <c r="AU136" s="350">
        <f t="shared" si="3"/>
        <v>0</v>
      </c>
      <c r="AV136" s="350">
        <f t="shared" si="3"/>
        <v>0</v>
      </c>
      <c r="AW136" s="350">
        <f t="shared" si="3"/>
        <v>0</v>
      </c>
      <c r="AX136" s="350">
        <f t="shared" si="3"/>
        <v>0</v>
      </c>
      <c r="AY136" s="350">
        <f t="shared" si="3"/>
        <v>0</v>
      </c>
    </row>
    <row r="137" spans="1:53" s="454" customFormat="1" ht="15" customHeight="1" x14ac:dyDescent="0.2">
      <c r="B137" s="354"/>
      <c r="C137" s="347" t="s">
        <v>267</v>
      </c>
      <c r="D137" s="347"/>
      <c r="E137" s="455"/>
      <c r="F137" s="355"/>
      <c r="G137" s="350">
        <f t="shared" ref="G137:AY137" si="4">AVERAGE(G5:G132)</f>
        <v>62399.6953125</v>
      </c>
      <c r="H137" s="350">
        <f t="shared" si="4"/>
        <v>25254.3671875</v>
      </c>
      <c r="I137" s="527">
        <f t="shared" si="4"/>
        <v>405.07148437500013</v>
      </c>
      <c r="J137" s="350"/>
      <c r="K137" s="350">
        <f t="shared" si="4"/>
        <v>22536.46875</v>
      </c>
      <c r="L137" s="350" t="e">
        <f t="shared" si="4"/>
        <v>#DIV/0!</v>
      </c>
      <c r="M137" s="350">
        <f t="shared" si="4"/>
        <v>22000.4921875</v>
      </c>
      <c r="N137" s="350">
        <f t="shared" si="4"/>
        <v>11358.2421875</v>
      </c>
      <c r="O137" s="350">
        <f t="shared" si="4"/>
        <v>4275.25</v>
      </c>
      <c r="P137" s="350">
        <v>4129</v>
      </c>
      <c r="Q137" s="350">
        <f t="shared" si="4"/>
        <v>26252.16304347826</v>
      </c>
      <c r="R137" s="350" t="e">
        <f t="shared" si="4"/>
        <v>#DIV/0!</v>
      </c>
      <c r="S137" s="350" t="e">
        <f t="shared" si="4"/>
        <v>#DIV/0!</v>
      </c>
      <c r="T137" s="350" t="e">
        <f t="shared" si="4"/>
        <v>#DIV/0!</v>
      </c>
      <c r="U137" s="350" t="e">
        <f t="shared" si="4"/>
        <v>#DIV/0!</v>
      </c>
      <c r="V137" s="350" t="e">
        <f t="shared" si="4"/>
        <v>#DIV/0!</v>
      </c>
      <c r="W137" s="350" t="e">
        <f t="shared" si="4"/>
        <v>#DIV/0!</v>
      </c>
      <c r="X137" s="350" t="e">
        <f t="shared" si="4"/>
        <v>#DIV/0!</v>
      </c>
      <c r="Y137" s="350" t="e">
        <f t="shared" si="4"/>
        <v>#DIV/0!</v>
      </c>
      <c r="Z137" s="350" t="e">
        <f t="shared" si="4"/>
        <v>#DIV/0!</v>
      </c>
      <c r="AA137" s="350" t="e">
        <f t="shared" si="4"/>
        <v>#DIV/0!</v>
      </c>
      <c r="AB137" s="350" t="e">
        <f t="shared" si="4"/>
        <v>#DIV/0!</v>
      </c>
      <c r="AC137" s="350" t="e">
        <f t="shared" si="4"/>
        <v>#DIV/0!</v>
      </c>
      <c r="AD137" s="350" t="e">
        <f t="shared" si="4"/>
        <v>#DIV/0!</v>
      </c>
      <c r="AE137" s="350" t="e">
        <f t="shared" si="4"/>
        <v>#DIV/0!</v>
      </c>
      <c r="AF137" s="350" t="e">
        <f t="shared" si="4"/>
        <v>#DIV/0!</v>
      </c>
      <c r="AG137" s="350" t="e">
        <f t="shared" si="4"/>
        <v>#DIV/0!</v>
      </c>
      <c r="AH137" s="350" t="e">
        <f t="shared" si="4"/>
        <v>#DIV/0!</v>
      </c>
      <c r="AI137" s="350" t="e">
        <f t="shared" si="4"/>
        <v>#DIV/0!</v>
      </c>
      <c r="AJ137" s="350" t="e">
        <f t="shared" si="4"/>
        <v>#DIV/0!</v>
      </c>
      <c r="AK137" s="350" t="e">
        <f t="shared" si="4"/>
        <v>#DIV/0!</v>
      </c>
      <c r="AL137" s="350" t="e">
        <f t="shared" si="4"/>
        <v>#DIV/0!</v>
      </c>
      <c r="AM137" s="350" t="e">
        <f t="shared" si="4"/>
        <v>#DIV/0!</v>
      </c>
      <c r="AN137" s="457" t="e">
        <f t="shared" si="4"/>
        <v>#DIV/0!</v>
      </c>
      <c r="AO137" s="350" t="e">
        <f t="shared" si="4"/>
        <v>#DIV/0!</v>
      </c>
      <c r="AP137" s="350" t="e">
        <f t="shared" si="4"/>
        <v>#DIV/0!</v>
      </c>
      <c r="AQ137" s="350" t="e">
        <f t="shared" si="4"/>
        <v>#DIV/0!</v>
      </c>
      <c r="AR137" s="350" t="e">
        <f t="shared" si="4"/>
        <v>#DIV/0!</v>
      </c>
      <c r="AS137" s="350" t="e">
        <f t="shared" si="4"/>
        <v>#DIV/0!</v>
      </c>
      <c r="AT137" s="350" t="e">
        <f t="shared" si="4"/>
        <v>#DIV/0!</v>
      </c>
      <c r="AU137" s="350" t="e">
        <f t="shared" si="4"/>
        <v>#DIV/0!</v>
      </c>
      <c r="AV137" s="350" t="e">
        <f t="shared" si="4"/>
        <v>#DIV/0!</v>
      </c>
      <c r="AW137" s="350" t="e">
        <f t="shared" si="4"/>
        <v>#DIV/0!</v>
      </c>
      <c r="AX137" s="350" t="e">
        <f t="shared" si="4"/>
        <v>#DIV/0!</v>
      </c>
      <c r="AY137" s="350" t="e">
        <f t="shared" si="4"/>
        <v>#DIV/0!</v>
      </c>
    </row>
    <row r="138" spans="1:53" s="454" customFormat="1" ht="15.75" customHeight="1" thickBot="1" x14ac:dyDescent="0.25">
      <c r="B138" s="358"/>
      <c r="C138" s="357" t="s">
        <v>268</v>
      </c>
      <c r="D138" s="357"/>
      <c r="E138" s="458"/>
      <c r="F138" s="355"/>
      <c r="G138" s="359">
        <f t="shared" ref="G138:AY138" si="5">MEDIAN(G5:G132)</f>
        <v>24254</v>
      </c>
      <c r="H138" s="359">
        <f t="shared" si="5"/>
        <v>12068.5</v>
      </c>
      <c r="I138" s="359">
        <f t="shared" si="5"/>
        <v>400.25</v>
      </c>
      <c r="J138" s="359"/>
      <c r="K138" s="359">
        <f t="shared" si="5"/>
        <v>9149.5</v>
      </c>
      <c r="L138" s="359" t="e">
        <f t="shared" si="5"/>
        <v>#NUM!</v>
      </c>
      <c r="M138" s="359">
        <f t="shared" si="5"/>
        <v>8180.5</v>
      </c>
      <c r="N138" s="359">
        <f t="shared" si="5"/>
        <v>0</v>
      </c>
      <c r="O138" s="359">
        <f t="shared" si="5"/>
        <v>0</v>
      </c>
      <c r="P138" s="359">
        <v>50656</v>
      </c>
      <c r="Q138" s="359">
        <f t="shared" si="5"/>
        <v>15494.5</v>
      </c>
      <c r="R138" s="359" t="e">
        <f t="shared" si="5"/>
        <v>#NUM!</v>
      </c>
      <c r="S138" s="359" t="e">
        <f t="shared" si="5"/>
        <v>#NUM!</v>
      </c>
      <c r="T138" s="359" t="e">
        <f t="shared" si="5"/>
        <v>#NUM!</v>
      </c>
      <c r="U138" s="359" t="e">
        <f t="shared" si="5"/>
        <v>#NUM!</v>
      </c>
      <c r="V138" s="359" t="e">
        <f t="shared" si="5"/>
        <v>#NUM!</v>
      </c>
      <c r="W138" s="359" t="e">
        <f t="shared" si="5"/>
        <v>#NUM!</v>
      </c>
      <c r="X138" s="359" t="e">
        <f t="shared" si="5"/>
        <v>#NUM!</v>
      </c>
      <c r="Y138" s="359" t="e">
        <f t="shared" si="5"/>
        <v>#NUM!</v>
      </c>
      <c r="Z138" s="359" t="e">
        <f t="shared" si="5"/>
        <v>#NUM!</v>
      </c>
      <c r="AA138" s="359" t="e">
        <f t="shared" si="5"/>
        <v>#NUM!</v>
      </c>
      <c r="AB138" s="359" t="e">
        <f t="shared" si="5"/>
        <v>#NUM!</v>
      </c>
      <c r="AC138" s="359" t="e">
        <f t="shared" si="5"/>
        <v>#NUM!</v>
      </c>
      <c r="AD138" s="359" t="e">
        <f t="shared" si="5"/>
        <v>#NUM!</v>
      </c>
      <c r="AE138" s="359" t="e">
        <f t="shared" si="5"/>
        <v>#NUM!</v>
      </c>
      <c r="AF138" s="359" t="e">
        <f t="shared" si="5"/>
        <v>#NUM!</v>
      </c>
      <c r="AG138" s="359" t="e">
        <f t="shared" si="5"/>
        <v>#NUM!</v>
      </c>
      <c r="AH138" s="359" t="e">
        <f t="shared" si="5"/>
        <v>#NUM!</v>
      </c>
      <c r="AI138" s="359" t="e">
        <f t="shared" si="5"/>
        <v>#NUM!</v>
      </c>
      <c r="AJ138" s="359" t="e">
        <f t="shared" si="5"/>
        <v>#NUM!</v>
      </c>
      <c r="AK138" s="359" t="e">
        <f t="shared" si="5"/>
        <v>#NUM!</v>
      </c>
      <c r="AL138" s="359" t="e">
        <f t="shared" si="5"/>
        <v>#NUM!</v>
      </c>
      <c r="AM138" s="359" t="e">
        <f t="shared" si="5"/>
        <v>#NUM!</v>
      </c>
      <c r="AN138" s="459" t="e">
        <f t="shared" si="5"/>
        <v>#NUM!</v>
      </c>
      <c r="AO138" s="359" t="e">
        <f t="shared" si="5"/>
        <v>#NUM!</v>
      </c>
      <c r="AP138" s="359" t="e">
        <f t="shared" si="5"/>
        <v>#NUM!</v>
      </c>
      <c r="AQ138" s="359" t="e">
        <f t="shared" si="5"/>
        <v>#NUM!</v>
      </c>
      <c r="AR138" s="359" t="e">
        <f t="shared" si="5"/>
        <v>#NUM!</v>
      </c>
      <c r="AS138" s="359" t="e">
        <f t="shared" si="5"/>
        <v>#NUM!</v>
      </c>
      <c r="AT138" s="359" t="e">
        <f t="shared" si="5"/>
        <v>#NUM!</v>
      </c>
      <c r="AU138" s="359" t="e">
        <f t="shared" si="5"/>
        <v>#NUM!</v>
      </c>
      <c r="AV138" s="359" t="e">
        <f t="shared" si="5"/>
        <v>#NUM!</v>
      </c>
      <c r="AW138" s="359" t="e">
        <f t="shared" si="5"/>
        <v>#NUM!</v>
      </c>
      <c r="AX138" s="359" t="e">
        <f t="shared" si="5"/>
        <v>#NUM!</v>
      </c>
      <c r="AY138" s="359" t="e">
        <f t="shared" si="5"/>
        <v>#NUM!</v>
      </c>
    </row>
    <row r="139" spans="1:53" ht="13.5" thickTop="1" x14ac:dyDescent="0.2">
      <c r="B139" s="460" t="s">
        <v>260</v>
      </c>
      <c r="G139" s="461"/>
      <c r="H139" s="461"/>
      <c r="I139" s="461"/>
      <c r="J139" s="461"/>
      <c r="K139" s="547">
        <f>K134/$H$134</f>
        <v>0.8923790718127651</v>
      </c>
      <c r="L139" s="462"/>
      <c r="M139" s="547">
        <f>M134/$H$134</f>
        <v>0.87115594796568296</v>
      </c>
      <c r="N139" s="547">
        <f>N134/$H$134</f>
        <v>0.44975358531739096</v>
      </c>
      <c r="O139" s="547">
        <f>O134/$H$134</f>
        <v>0.16928755206014801</v>
      </c>
      <c r="P139" s="461">
        <v>0</v>
      </c>
      <c r="Q139" s="461"/>
      <c r="R139" s="461"/>
      <c r="S139" s="461"/>
      <c r="T139" s="462"/>
      <c r="U139" s="462"/>
      <c r="V139" s="462"/>
      <c r="W139" s="462"/>
      <c r="X139" s="462"/>
      <c r="Y139" s="461"/>
      <c r="Z139" s="461"/>
      <c r="AA139" s="461"/>
      <c r="AB139" s="461"/>
      <c r="AC139" s="462"/>
      <c r="AD139" s="462"/>
      <c r="AE139" s="462"/>
      <c r="AF139" s="462"/>
      <c r="AG139" s="462"/>
      <c r="AH139" s="461"/>
      <c r="AI139" s="461"/>
      <c r="AJ139" s="461"/>
      <c r="AK139" s="461"/>
      <c r="AL139" s="462"/>
      <c r="AM139" s="462"/>
      <c r="AN139" s="463"/>
      <c r="AO139" s="462"/>
      <c r="AP139" s="462"/>
      <c r="AQ139" s="461"/>
      <c r="AR139" s="461"/>
      <c r="AS139" s="461"/>
      <c r="AT139" s="461"/>
      <c r="AU139" s="462"/>
      <c r="AV139" s="462"/>
      <c r="AW139" s="462"/>
      <c r="AX139" s="462"/>
      <c r="AY139" s="462"/>
    </row>
    <row r="140" spans="1:53" x14ac:dyDescent="0.2">
      <c r="G140" s="341"/>
      <c r="H140" s="341"/>
      <c r="I140" s="341"/>
      <c r="J140" s="341"/>
      <c r="K140" s="341"/>
      <c r="L140" s="341"/>
      <c r="O140" s="386"/>
      <c r="P140">
        <v>0</v>
      </c>
    </row>
    <row r="141" spans="1:53" x14ac:dyDescent="0.2">
      <c r="A141" s="336">
        <v>1</v>
      </c>
      <c r="B141" s="336">
        <v>2</v>
      </c>
      <c r="C141" s="336">
        <v>3</v>
      </c>
      <c r="D141" s="336">
        <v>4</v>
      </c>
      <c r="E141" s="465">
        <v>5</v>
      </c>
      <c r="F141" s="465">
        <v>6</v>
      </c>
      <c r="G141" s="336">
        <v>7</v>
      </c>
      <c r="H141" s="336">
        <v>8</v>
      </c>
      <c r="I141" s="336">
        <v>9</v>
      </c>
      <c r="J141" s="336">
        <v>10</v>
      </c>
      <c r="K141" s="336">
        <v>11</v>
      </c>
      <c r="L141" s="336">
        <v>12</v>
      </c>
      <c r="M141" s="336">
        <v>13</v>
      </c>
      <c r="N141" s="337">
        <v>14</v>
      </c>
      <c r="O141" s="337">
        <v>15</v>
      </c>
      <c r="P141" s="337">
        <v>9849</v>
      </c>
      <c r="Q141" s="337">
        <v>17</v>
      </c>
      <c r="R141" s="337">
        <v>18</v>
      </c>
      <c r="S141" s="337">
        <v>19</v>
      </c>
      <c r="T141" s="337">
        <v>20</v>
      </c>
      <c r="U141" s="337">
        <v>21</v>
      </c>
      <c r="V141" s="337">
        <v>22</v>
      </c>
      <c r="W141" s="337">
        <v>23</v>
      </c>
      <c r="X141" s="337">
        <v>24</v>
      </c>
      <c r="Y141" s="337">
        <v>25</v>
      </c>
      <c r="Z141" s="337">
        <v>26</v>
      </c>
      <c r="AA141" s="337">
        <v>27</v>
      </c>
      <c r="AB141" s="337">
        <v>28</v>
      </c>
      <c r="AC141" s="337">
        <v>29</v>
      </c>
      <c r="AD141" s="337">
        <v>30</v>
      </c>
      <c r="AE141" s="337">
        <v>31</v>
      </c>
      <c r="AF141" s="337">
        <v>32</v>
      </c>
      <c r="AG141" s="337">
        <v>33</v>
      </c>
      <c r="AH141" s="337">
        <v>34</v>
      </c>
      <c r="AI141" s="337">
        <v>35</v>
      </c>
      <c r="AJ141" s="337">
        <v>36</v>
      </c>
      <c r="AK141" s="337">
        <v>37</v>
      </c>
      <c r="AL141" s="337">
        <v>38</v>
      </c>
      <c r="AM141" s="337">
        <v>39</v>
      </c>
      <c r="AN141" s="466">
        <v>40</v>
      </c>
      <c r="AO141" s="337">
        <v>41</v>
      </c>
      <c r="AP141" s="337">
        <v>42</v>
      </c>
      <c r="AQ141" s="337">
        <v>43</v>
      </c>
      <c r="AR141" s="337">
        <v>44</v>
      </c>
      <c r="AS141" s="337">
        <v>45</v>
      </c>
      <c r="AT141" s="337">
        <v>46</v>
      </c>
      <c r="AU141" s="337">
        <v>47</v>
      </c>
      <c r="AV141" s="337">
        <v>48</v>
      </c>
      <c r="AW141" s="337">
        <v>49</v>
      </c>
      <c r="AX141" s="337">
        <v>50</v>
      </c>
      <c r="AY141" s="337">
        <v>51</v>
      </c>
      <c r="AZ141" s="337">
        <v>52</v>
      </c>
      <c r="BA141" s="337"/>
    </row>
    <row r="142" spans="1:53" x14ac:dyDescent="0.2">
      <c r="C142" s="341"/>
      <c r="D142" s="341"/>
      <c r="E142" s="467"/>
      <c r="G142" s="341"/>
      <c r="H142" s="341"/>
      <c r="I142" s="341"/>
      <c r="J142" s="341"/>
      <c r="K142" s="341"/>
      <c r="L142" s="341"/>
      <c r="P142">
        <v>0</v>
      </c>
    </row>
    <row r="143" spans="1:53" ht="15.75" x14ac:dyDescent="0.25">
      <c r="B143" s="342" t="s">
        <v>16</v>
      </c>
      <c r="C143" s="468"/>
      <c r="D143" s="468"/>
      <c r="E143" s="469"/>
      <c r="F143" s="345"/>
      <c r="G143" s="346"/>
      <c r="H143" s="346"/>
      <c r="I143" s="346"/>
      <c r="J143" s="346"/>
      <c r="K143" s="346"/>
      <c r="L143" s="346"/>
      <c r="M143" t="s">
        <v>293</v>
      </c>
      <c r="P143">
        <v>0</v>
      </c>
    </row>
    <row r="144" spans="1:53" x14ac:dyDescent="0.2">
      <c r="A144" s="348">
        <v>10500</v>
      </c>
      <c r="B144" s="349" t="str">
        <f>VLOOKUP($A144,$A$5:$L$132,2,FALSE)</f>
        <v xml:space="preserve">Bayside Council </v>
      </c>
      <c r="C144" s="348" t="str">
        <f t="shared" ref="C144:C173" si="6">VLOOKUP($A144,$A$5:$L$133,3,FALSE)</f>
        <v>SSROC</v>
      </c>
      <c r="D144" s="470" t="str">
        <f t="shared" ref="D144:D173" si="7">VLOOKUP($A144,$A$5:$L$133,4,FALSE)</f>
        <v>S</v>
      </c>
      <c r="E144" s="471"/>
      <c r="F144" s="472"/>
      <c r="G144" s="350">
        <f t="shared" ref="G144:G173" si="8">VLOOKUP($A144,$A$5:$AY$132,7,FALSE)</f>
        <v>174378</v>
      </c>
      <c r="H144" s="350">
        <f t="shared" ref="H144:H173" si="9">VLOOKUP($A144,$A$5:$AY$132,8,FALSE)</f>
        <v>62850</v>
      </c>
      <c r="I144" s="350">
        <f t="shared" ref="I144:I173" si="10">VLOOKUP($A144,$A$5:$AY$132,9,FALSE)</f>
        <v>482</v>
      </c>
      <c r="J144" s="350" t="str">
        <f t="shared" ref="J144:J173" si="11">VLOOKUP($A144,$A$5:$AY$132,10,FALSE)</f>
        <v>Y</v>
      </c>
      <c r="K144" s="350">
        <f t="shared" ref="K144:K173" si="12">VLOOKUP($A144,$A$5:$AY$132,11,FALSE)</f>
        <v>62743</v>
      </c>
      <c r="L144" s="350">
        <f t="shared" ref="L144:L173" si="13">VLOOKUP($A144,$A$5:$AY$132,12,FALSE)</f>
        <v>0</v>
      </c>
      <c r="M144" s="350">
        <f t="shared" ref="M144:M173" si="14">VLOOKUP($A144,$A$4:$AY$132,13,FALSE)</f>
        <v>62743</v>
      </c>
      <c r="N144" s="350">
        <f t="shared" ref="N144:N173" si="15">VLOOKUP($A144,$A$4:$AY$132,14,FALSE)</f>
        <v>9000</v>
      </c>
      <c r="O144" s="350">
        <f t="shared" ref="O144:O173" si="16">VLOOKUP($A144,$A$4:$AY$132,15,FALSE)</f>
        <v>0</v>
      </c>
      <c r="P144" s="350">
        <v>5559</v>
      </c>
      <c r="Q144" s="350">
        <f t="shared" ref="Q144:Q173" si="17">VLOOKUP($A144,$A$4:$AY$132,17,FALSE)</f>
        <v>62850</v>
      </c>
      <c r="R144" s="350">
        <f t="shared" ref="R144:R173" si="18">VLOOKUP($A144,$A$4:$AY$132,18,FALSE)</f>
        <v>0</v>
      </c>
      <c r="S144" s="350">
        <f t="shared" ref="S144:S173" si="19">VLOOKUP($A144,$A$4:$AY$132,19,FALSE)</f>
        <v>0</v>
      </c>
      <c r="T144" s="350">
        <f t="shared" ref="T144:T173" si="20">VLOOKUP($A144,$A$4:$AY$132,20,FALSE)</f>
        <v>0</v>
      </c>
      <c r="U144" s="350">
        <f t="shared" ref="U144:U173" si="21">VLOOKUP($A144,$A$4:$AY$132,21,FALSE)</f>
        <v>0</v>
      </c>
      <c r="V144" s="350">
        <f t="shared" ref="V144:V173" si="22">VLOOKUP($A144,$A$4:$AY$132,22,FALSE)</f>
        <v>0</v>
      </c>
      <c r="W144" s="350">
        <f t="shared" ref="W144:W173" si="23">VLOOKUP($A144,$A$4:$AY$132,23,FALSE)</f>
        <v>0</v>
      </c>
      <c r="X144" s="350">
        <f t="shared" ref="X144:X173" si="24">VLOOKUP($A144,$A$4:$AY$132,24,FALSE)</f>
        <v>0</v>
      </c>
      <c r="Y144" s="350">
        <f t="shared" ref="Y144:Y173" si="25">VLOOKUP($A144,$A$4:$AY$132,25,FALSE)</f>
        <v>0</v>
      </c>
      <c r="Z144" s="350">
        <f t="shared" ref="Z144:Z173" si="26">VLOOKUP($A144,$A$4:$AY$132,26,FALSE)</f>
        <v>0</v>
      </c>
      <c r="AA144" s="350">
        <f t="shared" ref="AA144:AA173" si="27">VLOOKUP($A144,$A$4:$AY$132,27,FALSE)</f>
        <v>0</v>
      </c>
      <c r="AB144" s="350">
        <f t="shared" ref="AB144:AB173" si="28">VLOOKUP($A144,$A$4:$AY$132,28,FALSE)</f>
        <v>0</v>
      </c>
      <c r="AC144" s="350">
        <f t="shared" ref="AC144:AC173" si="29">VLOOKUP($A144,$A$4:$AY$132,29,FALSE)</f>
        <v>0</v>
      </c>
      <c r="AD144" s="350">
        <f t="shared" ref="AD144:AD173" si="30">VLOOKUP($A144,$A$4:$AY$132,30,FALSE)</f>
        <v>0</v>
      </c>
      <c r="AE144" s="350">
        <f t="shared" ref="AE144:AE173" si="31">VLOOKUP($A144,$A$4:$AY$132,31,FALSE)</f>
        <v>0</v>
      </c>
      <c r="AF144" s="350">
        <f t="shared" ref="AF144:AF173" si="32">VLOOKUP($A144,$A$4:$AY$132,32,FALSE)</f>
        <v>0</v>
      </c>
      <c r="AG144" s="350">
        <f t="shared" ref="AG144:AG173" si="33">VLOOKUP($A144,$A$4:$AY$132,33,FALSE)</f>
        <v>0</v>
      </c>
      <c r="AH144" s="350">
        <f t="shared" ref="AH144:AH173" si="34">VLOOKUP($A144,$A$4:$AY$132,34,FALSE)</f>
        <v>0</v>
      </c>
      <c r="AI144" s="350">
        <f t="shared" ref="AI144:AI173" si="35">VLOOKUP($A144,$A$4:$AY$132,35,FALSE)</f>
        <v>0</v>
      </c>
      <c r="AJ144" s="350">
        <f t="shared" ref="AJ144:AJ173" si="36">VLOOKUP($A144,$A$4:$AY$132,36,FALSE)</f>
        <v>0</v>
      </c>
      <c r="AK144" s="350">
        <f t="shared" ref="AK144:AK173" si="37">VLOOKUP($A144,$A$4:$AY$132,37,FALSE)</f>
        <v>0</v>
      </c>
      <c r="AL144" s="350">
        <f t="shared" ref="AL144:AL173" si="38">VLOOKUP($A144,$A$4:$AY$132,38,FALSE)</f>
        <v>0</v>
      </c>
      <c r="AM144" s="350">
        <f t="shared" ref="AM144:AM173" si="39">VLOOKUP($A144,$A$4:$AY$132,39,FALSE)</f>
        <v>0</v>
      </c>
      <c r="AN144" s="457">
        <f t="shared" ref="AN144:AN173" si="40">VLOOKUP($A144,$A$4:$AY$132,40,FALSE)</f>
        <v>0</v>
      </c>
      <c r="AO144" s="350">
        <f t="shared" ref="AO144:AO173" si="41">VLOOKUP($A144,$A$4:$AY$132,41,FALSE)</f>
        <v>0</v>
      </c>
      <c r="AP144" s="350">
        <f t="shared" ref="AP144:AP173" si="42">VLOOKUP($A144,$A$4:$AY$132,42,FALSE)</f>
        <v>0</v>
      </c>
      <c r="AQ144" s="350">
        <f t="shared" ref="AQ144:AQ173" si="43">VLOOKUP($A144,$A$4:$AY$132,43,FALSE)</f>
        <v>0</v>
      </c>
      <c r="AR144" s="350">
        <f t="shared" ref="AR144:AR173" si="44">VLOOKUP($A144,$A$4:$AY$132,44,FALSE)</f>
        <v>0</v>
      </c>
      <c r="AS144" s="350">
        <f t="shared" ref="AS144:AS173" si="45">VLOOKUP($A144,$A$4:$AY$132,45,FALSE)</f>
        <v>0</v>
      </c>
      <c r="AT144" s="350">
        <f t="shared" ref="AT144:AT173" si="46">VLOOKUP($A144,$A$4:$AY$132,46,FALSE)</f>
        <v>0</v>
      </c>
      <c r="AU144" s="350">
        <f t="shared" ref="AU144:AU173" si="47">VLOOKUP($A144,$A$4:$AY$132,47,FALSE)</f>
        <v>0</v>
      </c>
      <c r="AV144" s="350">
        <f t="shared" ref="AV144:AV173" si="48">VLOOKUP($A144,$A$4:$AY$132,48,FALSE)</f>
        <v>0</v>
      </c>
      <c r="AW144" s="350">
        <f t="shared" ref="AW144:AW173" si="49">VLOOKUP($A144,$A$4:$AY$132,49,FALSE)</f>
        <v>0</v>
      </c>
      <c r="AX144" s="350">
        <f t="shared" ref="AX144:AX173" si="50">VLOOKUP($A144,$A$4:$AY$132,50,FALSE)</f>
        <v>0</v>
      </c>
      <c r="AY144" s="350">
        <f t="shared" ref="AY144:AY173" si="51">VLOOKUP($A144,$A$4:$AY$132,51,FALSE)</f>
        <v>0</v>
      </c>
    </row>
    <row r="145" spans="1:51" x14ac:dyDescent="0.2">
      <c r="A145" s="347">
        <v>10750</v>
      </c>
      <c r="B145" s="349" t="str">
        <f t="shared" ref="B145:B173" si="52">VLOOKUP($A145,$A$5:$L$133,2,FALSE)</f>
        <v>Blacktown (C)</v>
      </c>
      <c r="C145" s="348" t="str">
        <f t="shared" si="6"/>
        <v>WSROC</v>
      </c>
      <c r="D145" s="470" t="str">
        <f t="shared" si="7"/>
        <v>S</v>
      </c>
      <c r="E145" s="470"/>
      <c r="F145"/>
      <c r="G145" s="350">
        <f t="shared" si="8"/>
        <v>366534</v>
      </c>
      <c r="H145" s="350">
        <f t="shared" si="9"/>
        <v>131950</v>
      </c>
      <c r="I145" s="350">
        <f t="shared" si="10"/>
        <v>520</v>
      </c>
      <c r="J145" s="350" t="str">
        <f t="shared" si="11"/>
        <v>Y</v>
      </c>
      <c r="K145" s="350">
        <f t="shared" si="12"/>
        <v>111559</v>
      </c>
      <c r="L145" s="350">
        <f t="shared" si="13"/>
        <v>0</v>
      </c>
      <c r="M145" s="350">
        <f t="shared" si="14"/>
        <v>111559</v>
      </c>
      <c r="N145" s="350">
        <f t="shared" si="15"/>
        <v>0</v>
      </c>
      <c r="O145" s="350">
        <f t="shared" si="16"/>
        <v>0</v>
      </c>
      <c r="P145" s="350">
        <v>0</v>
      </c>
      <c r="Q145" s="350">
        <f t="shared" si="17"/>
        <v>0</v>
      </c>
      <c r="R145" s="350" t="str">
        <f t="shared" si="18"/>
        <v>Chemical Cleanout - Depot</v>
      </c>
      <c r="S145" s="350">
        <f t="shared" si="19"/>
        <v>0</v>
      </c>
      <c r="T145" s="350">
        <f t="shared" si="20"/>
        <v>0</v>
      </c>
      <c r="U145" s="350">
        <f t="shared" si="21"/>
        <v>0</v>
      </c>
      <c r="V145" s="350">
        <f t="shared" si="22"/>
        <v>0</v>
      </c>
      <c r="W145" s="350">
        <f t="shared" si="23"/>
        <v>0</v>
      </c>
      <c r="X145" s="350">
        <f t="shared" si="24"/>
        <v>0</v>
      </c>
      <c r="Y145" s="350">
        <f t="shared" si="25"/>
        <v>0</v>
      </c>
      <c r="Z145" s="350">
        <f t="shared" si="26"/>
        <v>0</v>
      </c>
      <c r="AA145" s="350">
        <f t="shared" si="27"/>
        <v>0</v>
      </c>
      <c r="AB145" s="350">
        <f t="shared" si="28"/>
        <v>0</v>
      </c>
      <c r="AC145" s="350">
        <f t="shared" si="29"/>
        <v>0</v>
      </c>
      <c r="AD145" s="350">
        <f t="shared" si="30"/>
        <v>0</v>
      </c>
      <c r="AE145" s="350">
        <f t="shared" si="31"/>
        <v>0</v>
      </c>
      <c r="AF145" s="350">
        <f t="shared" si="32"/>
        <v>0</v>
      </c>
      <c r="AG145" s="350">
        <f t="shared" si="33"/>
        <v>0</v>
      </c>
      <c r="AH145" s="350">
        <f t="shared" si="34"/>
        <v>0</v>
      </c>
      <c r="AI145" s="350">
        <f t="shared" si="35"/>
        <v>0</v>
      </c>
      <c r="AJ145" s="350">
        <f t="shared" si="36"/>
        <v>0</v>
      </c>
      <c r="AK145" s="350">
        <f t="shared" si="37"/>
        <v>0</v>
      </c>
      <c r="AL145" s="350">
        <f t="shared" si="38"/>
        <v>0</v>
      </c>
      <c r="AM145" s="350">
        <f t="shared" si="39"/>
        <v>0</v>
      </c>
      <c r="AN145" s="457">
        <f t="shared" si="40"/>
        <v>0</v>
      </c>
      <c r="AO145" s="350">
        <f t="shared" si="41"/>
        <v>0</v>
      </c>
      <c r="AP145" s="350">
        <f t="shared" si="42"/>
        <v>0</v>
      </c>
      <c r="AQ145" s="350">
        <f t="shared" si="43"/>
        <v>0</v>
      </c>
      <c r="AR145" s="350">
        <f t="shared" si="44"/>
        <v>0</v>
      </c>
      <c r="AS145" s="350">
        <f t="shared" si="45"/>
        <v>0</v>
      </c>
      <c r="AT145" s="350">
        <f t="shared" si="46"/>
        <v>0</v>
      </c>
      <c r="AU145" s="350">
        <f t="shared" si="47"/>
        <v>0</v>
      </c>
      <c r="AV145" s="350">
        <f t="shared" si="48"/>
        <v>0</v>
      </c>
      <c r="AW145" s="350">
        <f t="shared" si="49"/>
        <v>0</v>
      </c>
      <c r="AX145" s="350">
        <f t="shared" si="50"/>
        <v>0</v>
      </c>
      <c r="AY145" s="350">
        <f t="shared" si="51"/>
        <v>0</v>
      </c>
    </row>
    <row r="146" spans="1:51" x14ac:dyDescent="0.2">
      <c r="A146" s="347">
        <v>11300</v>
      </c>
      <c r="B146" s="349" t="str">
        <f t="shared" si="52"/>
        <v>Burwood (A)</v>
      </c>
      <c r="C146" s="348" t="str">
        <f t="shared" si="6"/>
        <v>SSROC</v>
      </c>
      <c r="D146" s="470" t="str">
        <f t="shared" si="7"/>
        <v>S</v>
      </c>
      <c r="E146" s="470"/>
      <c r="F146"/>
      <c r="G146" s="350">
        <f t="shared" si="8"/>
        <v>39886</v>
      </c>
      <c r="H146" s="350">
        <f t="shared" si="9"/>
        <v>13458</v>
      </c>
      <c r="I146" s="350">
        <f t="shared" si="10"/>
        <v>398.1</v>
      </c>
      <c r="J146" s="350" t="str">
        <f t="shared" si="11"/>
        <v>Y</v>
      </c>
      <c r="K146" s="350">
        <f t="shared" si="12"/>
        <v>13458</v>
      </c>
      <c r="L146" s="350">
        <f t="shared" si="13"/>
        <v>0</v>
      </c>
      <c r="M146" s="350">
        <f t="shared" si="14"/>
        <v>13458</v>
      </c>
      <c r="N146" s="350">
        <f t="shared" si="15"/>
        <v>13458</v>
      </c>
      <c r="O146" s="350">
        <f t="shared" si="16"/>
        <v>0</v>
      </c>
      <c r="P146" s="350">
        <v>0</v>
      </c>
      <c r="Q146" s="350">
        <f t="shared" si="17"/>
        <v>13458</v>
      </c>
      <c r="R146" s="350" t="str">
        <f t="shared" si="18"/>
        <v>E-waste Drop Off</v>
      </c>
      <c r="S146" s="350">
        <f t="shared" si="19"/>
        <v>0</v>
      </c>
      <c r="T146" s="350">
        <f t="shared" si="20"/>
        <v>0</v>
      </c>
      <c r="U146" s="350">
        <f t="shared" si="21"/>
        <v>0</v>
      </c>
      <c r="V146" s="350">
        <f t="shared" si="22"/>
        <v>0</v>
      </c>
      <c r="W146" s="350">
        <f t="shared" si="23"/>
        <v>0</v>
      </c>
      <c r="X146" s="350">
        <f t="shared" si="24"/>
        <v>0</v>
      </c>
      <c r="Y146" s="350">
        <f t="shared" si="25"/>
        <v>0</v>
      </c>
      <c r="Z146" s="350">
        <f t="shared" si="26"/>
        <v>0</v>
      </c>
      <c r="AA146" s="350">
        <f t="shared" si="27"/>
        <v>0</v>
      </c>
      <c r="AB146" s="350">
        <f t="shared" si="28"/>
        <v>0</v>
      </c>
      <c r="AC146" s="350">
        <f t="shared" si="29"/>
        <v>0</v>
      </c>
      <c r="AD146" s="350">
        <f t="shared" si="30"/>
        <v>0</v>
      </c>
      <c r="AE146" s="350">
        <f t="shared" si="31"/>
        <v>0</v>
      </c>
      <c r="AF146" s="350">
        <f t="shared" si="32"/>
        <v>0</v>
      </c>
      <c r="AG146" s="350">
        <f t="shared" si="33"/>
        <v>0</v>
      </c>
      <c r="AH146" s="350">
        <f t="shared" si="34"/>
        <v>0</v>
      </c>
      <c r="AI146" s="350">
        <f t="shared" si="35"/>
        <v>0</v>
      </c>
      <c r="AJ146" s="350">
        <f t="shared" si="36"/>
        <v>0</v>
      </c>
      <c r="AK146" s="350">
        <f t="shared" si="37"/>
        <v>0</v>
      </c>
      <c r="AL146" s="350">
        <f t="shared" si="38"/>
        <v>0</v>
      </c>
      <c r="AM146" s="350">
        <f t="shared" si="39"/>
        <v>0</v>
      </c>
      <c r="AN146" s="457">
        <f t="shared" si="40"/>
        <v>0</v>
      </c>
      <c r="AO146" s="350">
        <f t="shared" si="41"/>
        <v>0</v>
      </c>
      <c r="AP146" s="350">
        <f t="shared" si="42"/>
        <v>0</v>
      </c>
      <c r="AQ146" s="350">
        <f t="shared" si="43"/>
        <v>0</v>
      </c>
      <c r="AR146" s="350">
        <f t="shared" si="44"/>
        <v>0</v>
      </c>
      <c r="AS146" s="350">
        <f t="shared" si="45"/>
        <v>0</v>
      </c>
      <c r="AT146" s="350">
        <f t="shared" si="46"/>
        <v>0</v>
      </c>
      <c r="AU146" s="350">
        <f t="shared" si="47"/>
        <v>0</v>
      </c>
      <c r="AV146" s="350">
        <f t="shared" si="48"/>
        <v>0</v>
      </c>
      <c r="AW146" s="350">
        <f t="shared" si="49"/>
        <v>0</v>
      </c>
      <c r="AX146" s="350">
        <f t="shared" si="50"/>
        <v>0</v>
      </c>
      <c r="AY146" s="350">
        <f t="shared" si="51"/>
        <v>0</v>
      </c>
    </row>
    <row r="147" spans="1:51" x14ac:dyDescent="0.2">
      <c r="A147" s="347">
        <v>11450</v>
      </c>
      <c r="B147" s="349" t="str">
        <f t="shared" si="52"/>
        <v>Camden (A)</v>
      </c>
      <c r="C147" s="348" t="str">
        <f t="shared" si="6"/>
        <v>MACROC</v>
      </c>
      <c r="D147" s="470" t="str">
        <f t="shared" si="7"/>
        <v>S</v>
      </c>
      <c r="E147" s="470"/>
      <c r="F147"/>
      <c r="G147" s="350">
        <f t="shared" si="8"/>
        <v>94159</v>
      </c>
      <c r="H147" s="350">
        <f t="shared" si="9"/>
        <v>36907</v>
      </c>
      <c r="I147" s="350">
        <f t="shared" si="10"/>
        <v>355</v>
      </c>
      <c r="J147" s="350" t="str">
        <f t="shared" si="11"/>
        <v>Y</v>
      </c>
      <c r="K147" s="350">
        <f t="shared" si="12"/>
        <v>33014</v>
      </c>
      <c r="L147" s="350">
        <f t="shared" si="13"/>
        <v>0</v>
      </c>
      <c r="M147" s="350">
        <f t="shared" si="14"/>
        <v>33030</v>
      </c>
      <c r="N147" s="350">
        <f t="shared" si="15"/>
        <v>30890</v>
      </c>
      <c r="O147" s="350">
        <f t="shared" si="16"/>
        <v>0</v>
      </c>
      <c r="P147" s="350">
        <v>23771</v>
      </c>
      <c r="Q147" s="350">
        <f t="shared" si="17"/>
        <v>36907</v>
      </c>
      <c r="R147" s="350">
        <f t="shared" si="18"/>
        <v>0</v>
      </c>
      <c r="S147" s="350">
        <f t="shared" si="19"/>
        <v>0</v>
      </c>
      <c r="T147" s="350">
        <f t="shared" si="20"/>
        <v>0</v>
      </c>
      <c r="U147" s="350">
        <f t="shared" si="21"/>
        <v>0</v>
      </c>
      <c r="V147" s="350">
        <f t="shared" si="22"/>
        <v>0</v>
      </c>
      <c r="W147" s="350">
        <f t="shared" si="23"/>
        <v>0</v>
      </c>
      <c r="X147" s="350">
        <f t="shared" si="24"/>
        <v>0</v>
      </c>
      <c r="Y147" s="350">
        <f t="shared" si="25"/>
        <v>0</v>
      </c>
      <c r="Z147" s="350">
        <f t="shared" si="26"/>
        <v>0</v>
      </c>
      <c r="AA147" s="350">
        <f t="shared" si="27"/>
        <v>0</v>
      </c>
      <c r="AB147" s="350">
        <f t="shared" si="28"/>
        <v>0</v>
      </c>
      <c r="AC147" s="350">
        <f t="shared" si="29"/>
        <v>0</v>
      </c>
      <c r="AD147" s="350">
        <f t="shared" si="30"/>
        <v>0</v>
      </c>
      <c r="AE147" s="350">
        <f t="shared" si="31"/>
        <v>0</v>
      </c>
      <c r="AF147" s="350">
        <f t="shared" si="32"/>
        <v>0</v>
      </c>
      <c r="AG147" s="350">
        <f t="shared" si="33"/>
        <v>0</v>
      </c>
      <c r="AH147" s="350">
        <f t="shared" si="34"/>
        <v>0</v>
      </c>
      <c r="AI147" s="350">
        <f t="shared" si="35"/>
        <v>0</v>
      </c>
      <c r="AJ147" s="350">
        <f t="shared" si="36"/>
        <v>0</v>
      </c>
      <c r="AK147" s="350">
        <f t="shared" si="37"/>
        <v>0</v>
      </c>
      <c r="AL147" s="350">
        <f t="shared" si="38"/>
        <v>0</v>
      </c>
      <c r="AM147" s="350">
        <f t="shared" si="39"/>
        <v>0</v>
      </c>
      <c r="AN147" s="457">
        <f t="shared" si="40"/>
        <v>0</v>
      </c>
      <c r="AO147" s="350">
        <f t="shared" si="41"/>
        <v>0</v>
      </c>
      <c r="AP147" s="350">
        <f t="shared" si="42"/>
        <v>0</v>
      </c>
      <c r="AQ147" s="350">
        <f t="shared" si="43"/>
        <v>0</v>
      </c>
      <c r="AR147" s="350">
        <f t="shared" si="44"/>
        <v>0</v>
      </c>
      <c r="AS147" s="350">
        <f t="shared" si="45"/>
        <v>0</v>
      </c>
      <c r="AT147" s="350">
        <f t="shared" si="46"/>
        <v>0</v>
      </c>
      <c r="AU147" s="350">
        <f t="shared" si="47"/>
        <v>0</v>
      </c>
      <c r="AV147" s="350">
        <f t="shared" si="48"/>
        <v>0</v>
      </c>
      <c r="AW147" s="350">
        <f t="shared" si="49"/>
        <v>0</v>
      </c>
      <c r="AX147" s="350">
        <f t="shared" si="50"/>
        <v>0</v>
      </c>
      <c r="AY147" s="350">
        <f t="shared" si="51"/>
        <v>0</v>
      </c>
    </row>
    <row r="148" spans="1:51" x14ac:dyDescent="0.2">
      <c r="A148" s="347">
        <v>11500</v>
      </c>
      <c r="B148" s="349" t="str">
        <f t="shared" si="52"/>
        <v>Campbelltown (C) (NSW)</v>
      </c>
      <c r="C148" s="348" t="str">
        <f t="shared" si="6"/>
        <v>MACROC</v>
      </c>
      <c r="D148" s="470" t="str">
        <f t="shared" si="7"/>
        <v>S</v>
      </c>
      <c r="E148" s="470"/>
      <c r="F148"/>
      <c r="G148" s="350">
        <f t="shared" si="8"/>
        <v>168139</v>
      </c>
      <c r="H148" s="350">
        <f t="shared" si="9"/>
        <v>56604</v>
      </c>
      <c r="I148" s="350">
        <f t="shared" si="10"/>
        <v>394.55</v>
      </c>
      <c r="J148" s="350" t="str">
        <f t="shared" si="11"/>
        <v>Y</v>
      </c>
      <c r="K148" s="350">
        <f t="shared" si="12"/>
        <v>56604</v>
      </c>
      <c r="L148" s="350">
        <f t="shared" si="13"/>
        <v>0</v>
      </c>
      <c r="M148" s="350">
        <f t="shared" si="14"/>
        <v>56604</v>
      </c>
      <c r="N148" s="350">
        <f t="shared" si="15"/>
        <v>56101</v>
      </c>
      <c r="O148" s="350">
        <f t="shared" si="16"/>
        <v>0</v>
      </c>
      <c r="P148" s="350">
        <v>1420</v>
      </c>
      <c r="Q148" s="350">
        <f t="shared" si="17"/>
        <v>56604</v>
      </c>
      <c r="R148" s="350">
        <f t="shared" si="18"/>
        <v>0</v>
      </c>
      <c r="S148" s="350">
        <f t="shared" si="19"/>
        <v>0</v>
      </c>
      <c r="T148" s="350">
        <f t="shared" si="20"/>
        <v>0</v>
      </c>
      <c r="U148" s="350">
        <f t="shared" si="21"/>
        <v>0</v>
      </c>
      <c r="V148" s="350">
        <f t="shared" si="22"/>
        <v>0</v>
      </c>
      <c r="W148" s="350">
        <f t="shared" si="23"/>
        <v>0</v>
      </c>
      <c r="X148" s="350">
        <f t="shared" si="24"/>
        <v>0</v>
      </c>
      <c r="Y148" s="350">
        <f t="shared" si="25"/>
        <v>0</v>
      </c>
      <c r="Z148" s="350">
        <f t="shared" si="26"/>
        <v>0</v>
      </c>
      <c r="AA148" s="350">
        <f t="shared" si="27"/>
        <v>0</v>
      </c>
      <c r="AB148" s="350">
        <f t="shared" si="28"/>
        <v>0</v>
      </c>
      <c r="AC148" s="350">
        <f t="shared" si="29"/>
        <v>0</v>
      </c>
      <c r="AD148" s="350">
        <f t="shared" si="30"/>
        <v>0</v>
      </c>
      <c r="AE148" s="350">
        <f t="shared" si="31"/>
        <v>0</v>
      </c>
      <c r="AF148" s="350">
        <f t="shared" si="32"/>
        <v>0</v>
      </c>
      <c r="AG148" s="350">
        <f t="shared" si="33"/>
        <v>0</v>
      </c>
      <c r="AH148" s="350">
        <f t="shared" si="34"/>
        <v>0</v>
      </c>
      <c r="AI148" s="350">
        <f t="shared" si="35"/>
        <v>0</v>
      </c>
      <c r="AJ148" s="350">
        <f t="shared" si="36"/>
        <v>0</v>
      </c>
      <c r="AK148" s="350">
        <f t="shared" si="37"/>
        <v>0</v>
      </c>
      <c r="AL148" s="350">
        <f t="shared" si="38"/>
        <v>0</v>
      </c>
      <c r="AM148" s="350">
        <f t="shared" si="39"/>
        <v>0</v>
      </c>
      <c r="AN148" s="457">
        <f t="shared" si="40"/>
        <v>0</v>
      </c>
      <c r="AO148" s="350">
        <f t="shared" si="41"/>
        <v>0</v>
      </c>
      <c r="AP148" s="350">
        <f t="shared" si="42"/>
        <v>0</v>
      </c>
      <c r="AQ148" s="350">
        <f t="shared" si="43"/>
        <v>0</v>
      </c>
      <c r="AR148" s="350">
        <f t="shared" si="44"/>
        <v>0</v>
      </c>
      <c r="AS148" s="350">
        <f t="shared" si="45"/>
        <v>0</v>
      </c>
      <c r="AT148" s="350">
        <f t="shared" si="46"/>
        <v>0</v>
      </c>
      <c r="AU148" s="350">
        <f t="shared" si="47"/>
        <v>0</v>
      </c>
      <c r="AV148" s="350">
        <f t="shared" si="48"/>
        <v>0</v>
      </c>
      <c r="AW148" s="350">
        <f t="shared" si="49"/>
        <v>0</v>
      </c>
      <c r="AX148" s="350">
        <f t="shared" si="50"/>
        <v>0</v>
      </c>
      <c r="AY148" s="350">
        <f t="shared" si="51"/>
        <v>0</v>
      </c>
    </row>
    <row r="149" spans="1:51" x14ac:dyDescent="0.2">
      <c r="A149" s="347">
        <v>11520</v>
      </c>
      <c r="B149" s="349" t="str">
        <f t="shared" si="52"/>
        <v>Canada Bay (A)</v>
      </c>
      <c r="C149" s="348" t="str">
        <f t="shared" si="6"/>
        <v>SSROC</v>
      </c>
      <c r="D149" s="470" t="str">
        <f t="shared" si="7"/>
        <v>S</v>
      </c>
      <c r="E149" s="470"/>
      <c r="F149"/>
      <c r="G149" s="350">
        <f t="shared" si="8"/>
        <v>95159</v>
      </c>
      <c r="H149" s="350">
        <f t="shared" si="9"/>
        <v>38004</v>
      </c>
      <c r="I149" s="350">
        <f t="shared" si="10"/>
        <v>402.5</v>
      </c>
      <c r="J149" s="350" t="str">
        <f t="shared" si="11"/>
        <v>Y</v>
      </c>
      <c r="K149" s="350">
        <f t="shared" si="12"/>
        <v>26423</v>
      </c>
      <c r="L149" s="350">
        <f t="shared" si="13"/>
        <v>0</v>
      </c>
      <c r="M149" s="350">
        <f t="shared" si="14"/>
        <v>27065</v>
      </c>
      <c r="N149" s="350">
        <f t="shared" si="15"/>
        <v>19198</v>
      </c>
      <c r="O149" s="350">
        <f t="shared" si="16"/>
        <v>0</v>
      </c>
      <c r="P149" s="350">
        <v>0</v>
      </c>
      <c r="Q149" s="350">
        <f t="shared" si="17"/>
        <v>38004</v>
      </c>
      <c r="R149" s="350">
        <f t="shared" si="18"/>
        <v>0</v>
      </c>
      <c r="S149" s="350">
        <f t="shared" si="19"/>
        <v>0</v>
      </c>
      <c r="T149" s="350">
        <f t="shared" si="20"/>
        <v>0</v>
      </c>
      <c r="U149" s="350">
        <f t="shared" si="21"/>
        <v>0</v>
      </c>
      <c r="V149" s="350">
        <f t="shared" si="22"/>
        <v>0</v>
      </c>
      <c r="W149" s="350">
        <f t="shared" si="23"/>
        <v>0</v>
      </c>
      <c r="X149" s="350">
        <f t="shared" si="24"/>
        <v>0</v>
      </c>
      <c r="Y149" s="350">
        <f t="shared" si="25"/>
        <v>0</v>
      </c>
      <c r="Z149" s="350">
        <f t="shared" si="26"/>
        <v>0</v>
      </c>
      <c r="AA149" s="350">
        <f t="shared" si="27"/>
        <v>0</v>
      </c>
      <c r="AB149" s="350">
        <f t="shared" si="28"/>
        <v>0</v>
      </c>
      <c r="AC149" s="350">
        <f t="shared" si="29"/>
        <v>0</v>
      </c>
      <c r="AD149" s="350">
        <f t="shared" si="30"/>
        <v>0</v>
      </c>
      <c r="AE149" s="350">
        <f t="shared" si="31"/>
        <v>0</v>
      </c>
      <c r="AF149" s="350">
        <f t="shared" si="32"/>
        <v>0</v>
      </c>
      <c r="AG149" s="350">
        <f t="shared" si="33"/>
        <v>0</v>
      </c>
      <c r="AH149" s="350">
        <f t="shared" si="34"/>
        <v>0</v>
      </c>
      <c r="AI149" s="350">
        <f t="shared" si="35"/>
        <v>0</v>
      </c>
      <c r="AJ149" s="350">
        <f t="shared" si="36"/>
        <v>0</v>
      </c>
      <c r="AK149" s="350">
        <f t="shared" si="37"/>
        <v>0</v>
      </c>
      <c r="AL149" s="350">
        <f t="shared" si="38"/>
        <v>0</v>
      </c>
      <c r="AM149" s="350">
        <f t="shared" si="39"/>
        <v>0</v>
      </c>
      <c r="AN149" s="457">
        <f t="shared" si="40"/>
        <v>0</v>
      </c>
      <c r="AO149" s="350">
        <f t="shared" si="41"/>
        <v>0</v>
      </c>
      <c r="AP149" s="350">
        <f t="shared" si="42"/>
        <v>0</v>
      </c>
      <c r="AQ149" s="350">
        <f t="shared" si="43"/>
        <v>0</v>
      </c>
      <c r="AR149" s="350">
        <f t="shared" si="44"/>
        <v>0</v>
      </c>
      <c r="AS149" s="350">
        <f t="shared" si="45"/>
        <v>0</v>
      </c>
      <c r="AT149" s="350">
        <f t="shared" si="46"/>
        <v>0</v>
      </c>
      <c r="AU149" s="350">
        <f t="shared" si="47"/>
        <v>0</v>
      </c>
      <c r="AV149" s="350">
        <f t="shared" si="48"/>
        <v>0</v>
      </c>
      <c r="AW149" s="350">
        <f t="shared" si="49"/>
        <v>0</v>
      </c>
      <c r="AX149" s="350">
        <f t="shared" si="50"/>
        <v>0</v>
      </c>
      <c r="AY149" s="350">
        <f t="shared" si="51"/>
        <v>0</v>
      </c>
    </row>
    <row r="150" spans="1:51" x14ac:dyDescent="0.2">
      <c r="A150" s="347">
        <v>11570</v>
      </c>
      <c r="B150" s="349" t="str">
        <f t="shared" si="52"/>
        <v>Canterbury-Bankstown (A)</v>
      </c>
      <c r="C150" s="348" t="str">
        <f t="shared" si="6"/>
        <v>SSROC</v>
      </c>
      <c r="D150" s="470" t="str">
        <f t="shared" si="7"/>
        <v>S</v>
      </c>
      <c r="E150" s="470"/>
      <c r="F150"/>
      <c r="G150" s="350">
        <f t="shared" si="8"/>
        <v>373931</v>
      </c>
      <c r="H150" s="350">
        <f t="shared" si="9"/>
        <v>134640</v>
      </c>
      <c r="I150" s="350">
        <f t="shared" si="10"/>
        <v>517.5</v>
      </c>
      <c r="J150" s="350" t="str">
        <f t="shared" si="11"/>
        <v>Y</v>
      </c>
      <c r="K150" s="350">
        <f t="shared" si="12"/>
        <v>126833</v>
      </c>
      <c r="L150" s="350">
        <f t="shared" si="13"/>
        <v>0</v>
      </c>
      <c r="M150" s="350">
        <f t="shared" si="14"/>
        <v>126833</v>
      </c>
      <c r="N150" s="350">
        <f t="shared" si="15"/>
        <v>126833</v>
      </c>
      <c r="O150" s="350">
        <f t="shared" si="16"/>
        <v>0</v>
      </c>
      <c r="P150" s="350">
        <v>51517</v>
      </c>
      <c r="Q150" s="350">
        <f t="shared" si="17"/>
        <v>0</v>
      </c>
      <c r="R150" s="350">
        <f t="shared" si="18"/>
        <v>0</v>
      </c>
      <c r="S150" s="350">
        <f t="shared" si="19"/>
        <v>0</v>
      </c>
      <c r="T150" s="350">
        <f t="shared" si="20"/>
        <v>0</v>
      </c>
      <c r="U150" s="350">
        <f t="shared" si="21"/>
        <v>0</v>
      </c>
      <c r="V150" s="350">
        <f t="shared" si="22"/>
        <v>0</v>
      </c>
      <c r="W150" s="350">
        <f t="shared" si="23"/>
        <v>0</v>
      </c>
      <c r="X150" s="350">
        <f t="shared" si="24"/>
        <v>0</v>
      </c>
      <c r="Y150" s="350">
        <f t="shared" si="25"/>
        <v>0</v>
      </c>
      <c r="Z150" s="350">
        <f t="shared" si="26"/>
        <v>0</v>
      </c>
      <c r="AA150" s="350">
        <f t="shared" si="27"/>
        <v>0</v>
      </c>
      <c r="AB150" s="350">
        <f t="shared" si="28"/>
        <v>0</v>
      </c>
      <c r="AC150" s="350">
        <f t="shared" si="29"/>
        <v>0</v>
      </c>
      <c r="AD150" s="350">
        <f t="shared" si="30"/>
        <v>0</v>
      </c>
      <c r="AE150" s="350">
        <f t="shared" si="31"/>
        <v>0</v>
      </c>
      <c r="AF150" s="350">
        <f t="shared" si="32"/>
        <v>0</v>
      </c>
      <c r="AG150" s="350">
        <f t="shared" si="33"/>
        <v>0</v>
      </c>
      <c r="AH150" s="350">
        <f t="shared" si="34"/>
        <v>0</v>
      </c>
      <c r="AI150" s="350">
        <f t="shared" si="35"/>
        <v>0</v>
      </c>
      <c r="AJ150" s="350">
        <f t="shared" si="36"/>
        <v>0</v>
      </c>
      <c r="AK150" s="350">
        <f t="shared" si="37"/>
        <v>0</v>
      </c>
      <c r="AL150" s="350">
        <f t="shared" si="38"/>
        <v>0</v>
      </c>
      <c r="AM150" s="350">
        <f t="shared" si="39"/>
        <v>0</v>
      </c>
      <c r="AN150" s="457">
        <f t="shared" si="40"/>
        <v>0</v>
      </c>
      <c r="AO150" s="350">
        <f t="shared" si="41"/>
        <v>0</v>
      </c>
      <c r="AP150" s="350">
        <f t="shared" si="42"/>
        <v>0</v>
      </c>
      <c r="AQ150" s="350">
        <f t="shared" si="43"/>
        <v>0</v>
      </c>
      <c r="AR150" s="350">
        <f t="shared" si="44"/>
        <v>0</v>
      </c>
      <c r="AS150" s="350">
        <f t="shared" si="45"/>
        <v>0</v>
      </c>
      <c r="AT150" s="350">
        <f t="shared" si="46"/>
        <v>0</v>
      </c>
      <c r="AU150" s="350">
        <f t="shared" si="47"/>
        <v>0</v>
      </c>
      <c r="AV150" s="350">
        <f t="shared" si="48"/>
        <v>0</v>
      </c>
      <c r="AW150" s="350">
        <f t="shared" si="49"/>
        <v>0</v>
      </c>
      <c r="AX150" s="350">
        <f t="shared" si="50"/>
        <v>0</v>
      </c>
      <c r="AY150" s="350">
        <f t="shared" si="51"/>
        <v>0</v>
      </c>
    </row>
    <row r="151" spans="1:51" x14ac:dyDescent="0.2">
      <c r="A151" s="347">
        <v>12380</v>
      </c>
      <c r="B151" s="349" t="str">
        <f t="shared" si="52"/>
        <v>Cumberland (A)</v>
      </c>
      <c r="C151" s="348" t="str">
        <f t="shared" si="6"/>
        <v>WSROC</v>
      </c>
      <c r="D151" s="470" t="str">
        <f t="shared" si="7"/>
        <v>S</v>
      </c>
      <c r="E151" s="470"/>
      <c r="F151"/>
      <c r="G151" s="350">
        <f t="shared" si="8"/>
        <v>236893</v>
      </c>
      <c r="H151" s="350">
        <f t="shared" si="9"/>
        <v>73765</v>
      </c>
      <c r="I151" s="350">
        <f t="shared" si="10"/>
        <v>446</v>
      </c>
      <c r="J151" s="350" t="str">
        <f t="shared" si="11"/>
        <v>Y</v>
      </c>
      <c r="K151" s="350">
        <f t="shared" si="12"/>
        <v>68304</v>
      </c>
      <c r="L151" s="350">
        <f t="shared" si="13"/>
        <v>0</v>
      </c>
      <c r="M151" s="350">
        <f t="shared" si="14"/>
        <v>68405</v>
      </c>
      <c r="N151" s="350">
        <f t="shared" si="15"/>
        <v>29454</v>
      </c>
      <c r="O151" s="350">
        <f t="shared" si="16"/>
        <v>0</v>
      </c>
      <c r="P151" s="350">
        <v>4951</v>
      </c>
      <c r="Q151" s="350">
        <f t="shared" si="17"/>
        <v>73765</v>
      </c>
      <c r="R151" s="350" t="str">
        <f t="shared" si="18"/>
        <v>Holroyd Depot</v>
      </c>
      <c r="S151" s="350">
        <f t="shared" si="19"/>
        <v>0</v>
      </c>
      <c r="T151" s="350">
        <f t="shared" si="20"/>
        <v>0</v>
      </c>
      <c r="U151" s="350">
        <f t="shared" si="21"/>
        <v>0</v>
      </c>
      <c r="V151" s="350">
        <f t="shared" si="22"/>
        <v>0</v>
      </c>
      <c r="W151" s="350">
        <f t="shared" si="23"/>
        <v>0</v>
      </c>
      <c r="X151" s="350">
        <f t="shared" si="24"/>
        <v>0</v>
      </c>
      <c r="Y151" s="350">
        <f t="shared" si="25"/>
        <v>0</v>
      </c>
      <c r="Z151" s="350">
        <f t="shared" si="26"/>
        <v>0</v>
      </c>
      <c r="AA151" s="350">
        <f t="shared" si="27"/>
        <v>0</v>
      </c>
      <c r="AB151" s="350">
        <f t="shared" si="28"/>
        <v>0</v>
      </c>
      <c r="AC151" s="350">
        <f t="shared" si="29"/>
        <v>0</v>
      </c>
      <c r="AD151" s="350">
        <f t="shared" si="30"/>
        <v>0</v>
      </c>
      <c r="AE151" s="350">
        <f t="shared" si="31"/>
        <v>0</v>
      </c>
      <c r="AF151" s="350">
        <f t="shared" si="32"/>
        <v>0</v>
      </c>
      <c r="AG151" s="350">
        <f t="shared" si="33"/>
        <v>0</v>
      </c>
      <c r="AH151" s="350">
        <f t="shared" si="34"/>
        <v>0</v>
      </c>
      <c r="AI151" s="350">
        <f t="shared" si="35"/>
        <v>0</v>
      </c>
      <c r="AJ151" s="350">
        <f t="shared" si="36"/>
        <v>0</v>
      </c>
      <c r="AK151" s="350">
        <f t="shared" si="37"/>
        <v>0</v>
      </c>
      <c r="AL151" s="350">
        <f t="shared" si="38"/>
        <v>0</v>
      </c>
      <c r="AM151" s="350">
        <f t="shared" si="39"/>
        <v>0</v>
      </c>
      <c r="AN151" s="457">
        <f t="shared" si="40"/>
        <v>0</v>
      </c>
      <c r="AO151" s="350">
        <f t="shared" si="41"/>
        <v>0</v>
      </c>
      <c r="AP151" s="350">
        <f t="shared" si="42"/>
        <v>0</v>
      </c>
      <c r="AQ151" s="350">
        <f t="shared" si="43"/>
        <v>0</v>
      </c>
      <c r="AR151" s="350">
        <f t="shared" si="44"/>
        <v>0</v>
      </c>
      <c r="AS151" s="350">
        <f t="shared" si="45"/>
        <v>0</v>
      </c>
      <c r="AT151" s="350">
        <f t="shared" si="46"/>
        <v>0</v>
      </c>
      <c r="AU151" s="350">
        <f t="shared" si="47"/>
        <v>0</v>
      </c>
      <c r="AV151" s="350">
        <f t="shared" si="48"/>
        <v>0</v>
      </c>
      <c r="AW151" s="350">
        <f t="shared" si="49"/>
        <v>0</v>
      </c>
      <c r="AX151" s="350">
        <f t="shared" si="50"/>
        <v>0</v>
      </c>
      <c r="AY151" s="350">
        <f t="shared" si="51"/>
        <v>0</v>
      </c>
    </row>
    <row r="152" spans="1:51" x14ac:dyDescent="0.2">
      <c r="A152" s="347">
        <v>12850</v>
      </c>
      <c r="B152" s="349" t="str">
        <f t="shared" si="52"/>
        <v>Fairfield (C)</v>
      </c>
      <c r="C152" s="348" t="str">
        <f t="shared" si="6"/>
        <v>WSROC</v>
      </c>
      <c r="D152" s="470" t="str">
        <f t="shared" si="7"/>
        <v>S</v>
      </c>
      <c r="E152" s="470"/>
      <c r="F152"/>
      <c r="G152" s="350">
        <f t="shared" si="8"/>
        <v>210612</v>
      </c>
      <c r="H152" s="350">
        <f t="shared" si="9"/>
        <v>64780</v>
      </c>
      <c r="I152" s="350">
        <f t="shared" si="10"/>
        <v>494.57</v>
      </c>
      <c r="J152" s="350" t="str">
        <f t="shared" si="11"/>
        <v>Y</v>
      </c>
      <c r="K152" s="350">
        <f t="shared" si="12"/>
        <v>62357</v>
      </c>
      <c r="L152" s="350">
        <f t="shared" si="13"/>
        <v>0</v>
      </c>
      <c r="M152" s="350">
        <f t="shared" si="14"/>
        <v>62357</v>
      </c>
      <c r="N152" s="350">
        <f t="shared" si="15"/>
        <v>0</v>
      </c>
      <c r="O152" s="350">
        <f t="shared" si="16"/>
        <v>0</v>
      </c>
      <c r="P152" s="350">
        <v>75415</v>
      </c>
      <c r="Q152" s="350">
        <f t="shared" si="17"/>
        <v>64780</v>
      </c>
      <c r="R152" s="350" t="str">
        <f t="shared" si="18"/>
        <v>Recycling Drop Off Centre</v>
      </c>
      <c r="S152" s="350">
        <f t="shared" si="19"/>
        <v>0</v>
      </c>
      <c r="T152" s="350">
        <f t="shared" si="20"/>
        <v>0</v>
      </c>
      <c r="U152" s="350">
        <f t="shared" si="21"/>
        <v>0</v>
      </c>
      <c r="V152" s="350">
        <f t="shared" si="22"/>
        <v>0</v>
      </c>
      <c r="W152" s="350">
        <f t="shared" si="23"/>
        <v>0</v>
      </c>
      <c r="X152" s="350">
        <f t="shared" si="24"/>
        <v>0</v>
      </c>
      <c r="Y152" s="350">
        <f t="shared" si="25"/>
        <v>0</v>
      </c>
      <c r="Z152" s="350">
        <f t="shared" si="26"/>
        <v>0</v>
      </c>
      <c r="AA152" s="350">
        <f t="shared" si="27"/>
        <v>0</v>
      </c>
      <c r="AB152" s="350">
        <f t="shared" si="28"/>
        <v>0</v>
      </c>
      <c r="AC152" s="350">
        <f t="shared" si="29"/>
        <v>0</v>
      </c>
      <c r="AD152" s="350">
        <f t="shared" si="30"/>
        <v>0</v>
      </c>
      <c r="AE152" s="350">
        <f t="shared" si="31"/>
        <v>0</v>
      </c>
      <c r="AF152" s="350">
        <f t="shared" si="32"/>
        <v>0</v>
      </c>
      <c r="AG152" s="350">
        <f t="shared" si="33"/>
        <v>0</v>
      </c>
      <c r="AH152" s="350">
        <f t="shared" si="34"/>
        <v>0</v>
      </c>
      <c r="AI152" s="350">
        <f t="shared" si="35"/>
        <v>0</v>
      </c>
      <c r="AJ152" s="350">
        <f t="shared" si="36"/>
        <v>0</v>
      </c>
      <c r="AK152" s="350">
        <f t="shared" si="37"/>
        <v>0</v>
      </c>
      <c r="AL152" s="350">
        <f t="shared" si="38"/>
        <v>0</v>
      </c>
      <c r="AM152" s="350">
        <f t="shared" si="39"/>
        <v>0</v>
      </c>
      <c r="AN152" s="457">
        <f t="shared" si="40"/>
        <v>0</v>
      </c>
      <c r="AO152" s="350">
        <f t="shared" si="41"/>
        <v>0</v>
      </c>
      <c r="AP152" s="350">
        <f t="shared" si="42"/>
        <v>0</v>
      </c>
      <c r="AQ152" s="350">
        <f t="shared" si="43"/>
        <v>0</v>
      </c>
      <c r="AR152" s="350">
        <f t="shared" si="44"/>
        <v>0</v>
      </c>
      <c r="AS152" s="350">
        <f t="shared" si="45"/>
        <v>0</v>
      </c>
      <c r="AT152" s="350">
        <f t="shared" si="46"/>
        <v>0</v>
      </c>
      <c r="AU152" s="350">
        <f t="shared" si="47"/>
        <v>0</v>
      </c>
      <c r="AV152" s="350">
        <f t="shared" si="48"/>
        <v>0</v>
      </c>
      <c r="AW152" s="350">
        <f t="shared" si="49"/>
        <v>0</v>
      </c>
      <c r="AX152" s="350">
        <f t="shared" si="50"/>
        <v>0</v>
      </c>
      <c r="AY152" s="350">
        <f t="shared" si="51"/>
        <v>0</v>
      </c>
    </row>
    <row r="153" spans="1:51" x14ac:dyDescent="0.2">
      <c r="A153" s="347">
        <v>12930</v>
      </c>
      <c r="B153" s="349" t="str">
        <f t="shared" si="52"/>
        <v>Georges River (A)</v>
      </c>
      <c r="C153" s="348" t="str">
        <f t="shared" si="6"/>
        <v>SSROC</v>
      </c>
      <c r="D153" s="470" t="str">
        <f t="shared" si="7"/>
        <v>S</v>
      </c>
      <c r="E153" s="470"/>
      <c r="F153"/>
      <c r="G153" s="350">
        <f t="shared" si="8"/>
        <v>158411</v>
      </c>
      <c r="H153" s="350">
        <f t="shared" si="9"/>
        <v>50656</v>
      </c>
      <c r="I153" s="350">
        <f t="shared" si="10"/>
        <v>464</v>
      </c>
      <c r="J153" s="350" t="str">
        <f t="shared" si="11"/>
        <v>Y</v>
      </c>
      <c r="K153" s="350">
        <f t="shared" si="12"/>
        <v>50656</v>
      </c>
      <c r="L153" s="350">
        <f t="shared" si="13"/>
        <v>0</v>
      </c>
      <c r="M153" s="350">
        <f t="shared" si="14"/>
        <v>50656</v>
      </c>
      <c r="N153" s="350">
        <f t="shared" si="15"/>
        <v>50656</v>
      </c>
      <c r="O153" s="350">
        <f t="shared" si="16"/>
        <v>0</v>
      </c>
      <c r="P153" s="350">
        <v>0</v>
      </c>
      <c r="Q153" s="350">
        <f t="shared" si="17"/>
        <v>50656</v>
      </c>
      <c r="R153" s="350" t="str">
        <f t="shared" si="18"/>
        <v>Depot Rd Mortdale</v>
      </c>
      <c r="S153" s="350">
        <f t="shared" si="19"/>
        <v>0</v>
      </c>
      <c r="T153" s="350">
        <f t="shared" si="20"/>
        <v>0</v>
      </c>
      <c r="U153" s="350">
        <f t="shared" si="21"/>
        <v>0</v>
      </c>
      <c r="V153" s="350">
        <f t="shared" si="22"/>
        <v>0</v>
      </c>
      <c r="W153" s="350">
        <f t="shared" si="23"/>
        <v>0</v>
      </c>
      <c r="X153" s="350">
        <f t="shared" si="24"/>
        <v>0</v>
      </c>
      <c r="Y153" s="350">
        <f t="shared" si="25"/>
        <v>0</v>
      </c>
      <c r="Z153" s="350">
        <f t="shared" si="26"/>
        <v>0</v>
      </c>
      <c r="AA153" s="350">
        <f t="shared" si="27"/>
        <v>0</v>
      </c>
      <c r="AB153" s="350">
        <f t="shared" si="28"/>
        <v>0</v>
      </c>
      <c r="AC153" s="350">
        <f t="shared" si="29"/>
        <v>0</v>
      </c>
      <c r="AD153" s="350">
        <f t="shared" si="30"/>
        <v>0</v>
      </c>
      <c r="AE153" s="350">
        <f t="shared" si="31"/>
        <v>0</v>
      </c>
      <c r="AF153" s="350">
        <f t="shared" si="32"/>
        <v>0</v>
      </c>
      <c r="AG153" s="350">
        <f t="shared" si="33"/>
        <v>0</v>
      </c>
      <c r="AH153" s="350">
        <f t="shared" si="34"/>
        <v>0</v>
      </c>
      <c r="AI153" s="350">
        <f t="shared" si="35"/>
        <v>0</v>
      </c>
      <c r="AJ153" s="350">
        <f t="shared" si="36"/>
        <v>0</v>
      </c>
      <c r="AK153" s="350">
        <f t="shared" si="37"/>
        <v>0</v>
      </c>
      <c r="AL153" s="350">
        <f t="shared" si="38"/>
        <v>0</v>
      </c>
      <c r="AM153" s="350">
        <f t="shared" si="39"/>
        <v>0</v>
      </c>
      <c r="AN153" s="457">
        <f t="shared" si="40"/>
        <v>0</v>
      </c>
      <c r="AO153" s="350">
        <f t="shared" si="41"/>
        <v>0</v>
      </c>
      <c r="AP153" s="350">
        <f t="shared" si="42"/>
        <v>0</v>
      </c>
      <c r="AQ153" s="350">
        <f t="shared" si="43"/>
        <v>0</v>
      </c>
      <c r="AR153" s="350">
        <f t="shared" si="44"/>
        <v>0</v>
      </c>
      <c r="AS153" s="350">
        <f t="shared" si="45"/>
        <v>0</v>
      </c>
      <c r="AT153" s="350">
        <f t="shared" si="46"/>
        <v>0</v>
      </c>
      <c r="AU153" s="350">
        <f t="shared" si="47"/>
        <v>0</v>
      </c>
      <c r="AV153" s="350">
        <f t="shared" si="48"/>
        <v>0</v>
      </c>
      <c r="AW153" s="350">
        <f t="shared" si="49"/>
        <v>0</v>
      </c>
      <c r="AX153" s="350">
        <f t="shared" si="50"/>
        <v>0</v>
      </c>
      <c r="AY153" s="350">
        <f t="shared" si="51"/>
        <v>0</v>
      </c>
    </row>
    <row r="154" spans="1:51" x14ac:dyDescent="0.2">
      <c r="A154" s="347">
        <v>14000</v>
      </c>
      <c r="B154" s="349" t="str">
        <f t="shared" si="52"/>
        <v>Hornsby (A)</v>
      </c>
      <c r="C154" s="348" t="str">
        <f t="shared" si="6"/>
        <v>NSROC</v>
      </c>
      <c r="D154" s="470" t="str">
        <f t="shared" si="7"/>
        <v>S</v>
      </c>
      <c r="E154" s="470"/>
      <c r="F154"/>
      <c r="G154" s="350">
        <f t="shared" si="8"/>
        <v>150752</v>
      </c>
      <c r="H154" s="350">
        <f t="shared" si="9"/>
        <v>51517</v>
      </c>
      <c r="I154" s="350">
        <f t="shared" si="10"/>
        <v>455</v>
      </c>
      <c r="J154" s="350" t="str">
        <f t="shared" si="11"/>
        <v>Y</v>
      </c>
      <c r="K154" s="350">
        <f t="shared" si="12"/>
        <v>51517</v>
      </c>
      <c r="L154" s="350">
        <f t="shared" si="13"/>
        <v>0</v>
      </c>
      <c r="M154" s="350">
        <f t="shared" si="14"/>
        <v>51517</v>
      </c>
      <c r="N154" s="350">
        <f t="shared" si="15"/>
        <v>39400</v>
      </c>
      <c r="O154" s="350">
        <f t="shared" si="16"/>
        <v>0</v>
      </c>
      <c r="P154" s="350">
        <v>0</v>
      </c>
      <c r="Q154" s="350">
        <f t="shared" si="17"/>
        <v>51517</v>
      </c>
      <c r="R154" s="350" t="str">
        <f t="shared" si="18"/>
        <v>Thornleigh Depot</v>
      </c>
      <c r="S154" s="350">
        <f t="shared" si="19"/>
        <v>0</v>
      </c>
      <c r="T154" s="350">
        <f t="shared" si="20"/>
        <v>0</v>
      </c>
      <c r="U154" s="350">
        <f t="shared" si="21"/>
        <v>0</v>
      </c>
      <c r="V154" s="350">
        <f t="shared" si="22"/>
        <v>0</v>
      </c>
      <c r="W154" s="350">
        <f t="shared" si="23"/>
        <v>0</v>
      </c>
      <c r="X154" s="350">
        <f t="shared" si="24"/>
        <v>0</v>
      </c>
      <c r="Y154" s="350">
        <f t="shared" si="25"/>
        <v>0</v>
      </c>
      <c r="Z154" s="350">
        <f t="shared" si="26"/>
        <v>0</v>
      </c>
      <c r="AA154" s="350">
        <f t="shared" si="27"/>
        <v>0</v>
      </c>
      <c r="AB154" s="350">
        <f t="shared" si="28"/>
        <v>0</v>
      </c>
      <c r="AC154" s="350">
        <f t="shared" si="29"/>
        <v>0</v>
      </c>
      <c r="AD154" s="350">
        <f t="shared" si="30"/>
        <v>0</v>
      </c>
      <c r="AE154" s="350">
        <f t="shared" si="31"/>
        <v>0</v>
      </c>
      <c r="AF154" s="350">
        <f t="shared" si="32"/>
        <v>0</v>
      </c>
      <c r="AG154" s="350">
        <f t="shared" si="33"/>
        <v>0</v>
      </c>
      <c r="AH154" s="350">
        <f t="shared" si="34"/>
        <v>0</v>
      </c>
      <c r="AI154" s="350">
        <f t="shared" si="35"/>
        <v>0</v>
      </c>
      <c r="AJ154" s="350">
        <f t="shared" si="36"/>
        <v>0</v>
      </c>
      <c r="AK154" s="350">
        <f t="shared" si="37"/>
        <v>0</v>
      </c>
      <c r="AL154" s="350">
        <f t="shared" si="38"/>
        <v>0</v>
      </c>
      <c r="AM154" s="350">
        <f t="shared" si="39"/>
        <v>0</v>
      </c>
      <c r="AN154" s="457">
        <f t="shared" si="40"/>
        <v>0</v>
      </c>
      <c r="AO154" s="350">
        <f t="shared" si="41"/>
        <v>0</v>
      </c>
      <c r="AP154" s="350">
        <f t="shared" si="42"/>
        <v>0</v>
      </c>
      <c r="AQ154" s="350">
        <f t="shared" si="43"/>
        <v>0</v>
      </c>
      <c r="AR154" s="350">
        <f t="shared" si="44"/>
        <v>0</v>
      </c>
      <c r="AS154" s="350">
        <f t="shared" si="45"/>
        <v>0</v>
      </c>
      <c r="AT154" s="350">
        <f t="shared" si="46"/>
        <v>0</v>
      </c>
      <c r="AU154" s="350">
        <f t="shared" si="47"/>
        <v>0</v>
      </c>
      <c r="AV154" s="350">
        <f t="shared" si="48"/>
        <v>0</v>
      </c>
      <c r="AW154" s="350">
        <f t="shared" si="49"/>
        <v>0</v>
      </c>
      <c r="AX154" s="350">
        <f t="shared" si="50"/>
        <v>0</v>
      </c>
      <c r="AY154" s="350">
        <f t="shared" si="51"/>
        <v>0</v>
      </c>
    </row>
    <row r="155" spans="1:51" x14ac:dyDescent="0.2">
      <c r="A155" s="347">
        <v>14100</v>
      </c>
      <c r="B155" s="349" t="str">
        <f t="shared" si="52"/>
        <v>Hunters Hill (A)</v>
      </c>
      <c r="C155" s="348" t="str">
        <f t="shared" si="6"/>
        <v>NSROC</v>
      </c>
      <c r="D155" s="470" t="str">
        <f t="shared" si="7"/>
        <v>S</v>
      </c>
      <c r="E155" s="470"/>
      <c r="F155"/>
      <c r="G155" s="350">
        <f t="shared" si="8"/>
        <v>14909</v>
      </c>
      <c r="H155" s="350">
        <f t="shared" si="9"/>
        <v>4978</v>
      </c>
      <c r="I155" s="350">
        <f t="shared" si="10"/>
        <v>525.55999999999995</v>
      </c>
      <c r="J155" s="350" t="str">
        <f t="shared" si="11"/>
        <v>Y</v>
      </c>
      <c r="K155" s="350">
        <f t="shared" si="12"/>
        <v>4415</v>
      </c>
      <c r="L155" s="350">
        <f t="shared" si="13"/>
        <v>0</v>
      </c>
      <c r="M155" s="350">
        <f t="shared" si="14"/>
        <v>4344</v>
      </c>
      <c r="N155" s="350">
        <f t="shared" si="15"/>
        <v>3700</v>
      </c>
      <c r="O155" s="350">
        <f t="shared" si="16"/>
        <v>0</v>
      </c>
      <c r="P155" s="350">
        <v>0</v>
      </c>
      <c r="Q155" s="350">
        <f t="shared" si="17"/>
        <v>0</v>
      </c>
      <c r="R155" s="350">
        <f t="shared" si="18"/>
        <v>0</v>
      </c>
      <c r="S155" s="350">
        <f t="shared" si="19"/>
        <v>0</v>
      </c>
      <c r="T155" s="350">
        <f t="shared" si="20"/>
        <v>0</v>
      </c>
      <c r="U155" s="350">
        <f t="shared" si="21"/>
        <v>0</v>
      </c>
      <c r="V155" s="350">
        <f t="shared" si="22"/>
        <v>0</v>
      </c>
      <c r="W155" s="350">
        <f t="shared" si="23"/>
        <v>0</v>
      </c>
      <c r="X155" s="350">
        <f t="shared" si="24"/>
        <v>0</v>
      </c>
      <c r="Y155" s="350">
        <f t="shared" si="25"/>
        <v>0</v>
      </c>
      <c r="Z155" s="350">
        <f t="shared" si="26"/>
        <v>0</v>
      </c>
      <c r="AA155" s="350">
        <f t="shared" si="27"/>
        <v>0</v>
      </c>
      <c r="AB155" s="350">
        <f t="shared" si="28"/>
        <v>0</v>
      </c>
      <c r="AC155" s="350">
        <f t="shared" si="29"/>
        <v>0</v>
      </c>
      <c r="AD155" s="350">
        <f t="shared" si="30"/>
        <v>0</v>
      </c>
      <c r="AE155" s="350">
        <f t="shared" si="31"/>
        <v>0</v>
      </c>
      <c r="AF155" s="350">
        <f t="shared" si="32"/>
        <v>0</v>
      </c>
      <c r="AG155" s="350">
        <f t="shared" si="33"/>
        <v>0</v>
      </c>
      <c r="AH155" s="350">
        <f t="shared" si="34"/>
        <v>0</v>
      </c>
      <c r="AI155" s="350">
        <f t="shared" si="35"/>
        <v>0</v>
      </c>
      <c r="AJ155" s="350">
        <f t="shared" si="36"/>
        <v>0</v>
      </c>
      <c r="AK155" s="350">
        <f t="shared" si="37"/>
        <v>0</v>
      </c>
      <c r="AL155" s="350">
        <f t="shared" si="38"/>
        <v>0</v>
      </c>
      <c r="AM155" s="350">
        <f t="shared" si="39"/>
        <v>0</v>
      </c>
      <c r="AN155" s="457">
        <f t="shared" si="40"/>
        <v>0</v>
      </c>
      <c r="AO155" s="350">
        <f t="shared" si="41"/>
        <v>0</v>
      </c>
      <c r="AP155" s="350">
        <f t="shared" si="42"/>
        <v>0</v>
      </c>
      <c r="AQ155" s="350">
        <f t="shared" si="43"/>
        <v>0</v>
      </c>
      <c r="AR155" s="350">
        <f t="shared" si="44"/>
        <v>0</v>
      </c>
      <c r="AS155" s="350">
        <f t="shared" si="45"/>
        <v>0</v>
      </c>
      <c r="AT155" s="350">
        <f t="shared" si="46"/>
        <v>0</v>
      </c>
      <c r="AU155" s="350">
        <f t="shared" si="47"/>
        <v>0</v>
      </c>
      <c r="AV155" s="350">
        <f t="shared" si="48"/>
        <v>0</v>
      </c>
      <c r="AW155" s="350">
        <f t="shared" si="49"/>
        <v>0</v>
      </c>
      <c r="AX155" s="350">
        <f t="shared" si="50"/>
        <v>0</v>
      </c>
      <c r="AY155" s="350">
        <f t="shared" si="51"/>
        <v>0</v>
      </c>
    </row>
    <row r="156" spans="1:51" x14ac:dyDescent="0.2">
      <c r="A156" s="347">
        <v>14170</v>
      </c>
      <c r="B156" s="349" t="str">
        <f t="shared" si="52"/>
        <v>Inner West (A)</v>
      </c>
      <c r="C156" s="348" t="str">
        <f t="shared" si="6"/>
        <v>SSROC</v>
      </c>
      <c r="D156" s="470" t="str">
        <f t="shared" si="7"/>
        <v>S</v>
      </c>
      <c r="E156" s="470"/>
      <c r="F156"/>
      <c r="G156" s="350">
        <f t="shared" si="8"/>
        <v>198024</v>
      </c>
      <c r="H156" s="350">
        <f t="shared" si="9"/>
        <v>75731</v>
      </c>
      <c r="I156" s="350">
        <f t="shared" si="10"/>
        <v>497.17</v>
      </c>
      <c r="J156" s="350" t="str">
        <f t="shared" si="11"/>
        <v>Y</v>
      </c>
      <c r="K156" s="350">
        <f t="shared" si="12"/>
        <v>72661</v>
      </c>
      <c r="L156" s="350">
        <f t="shared" si="13"/>
        <v>0</v>
      </c>
      <c r="M156" s="350">
        <f t="shared" si="14"/>
        <v>72968</v>
      </c>
      <c r="N156" s="350">
        <f t="shared" si="15"/>
        <v>38570</v>
      </c>
      <c r="O156" s="350">
        <f t="shared" si="16"/>
        <v>5818</v>
      </c>
      <c r="P156" s="350">
        <v>9941</v>
      </c>
      <c r="Q156" s="350">
        <f t="shared" si="17"/>
        <v>75731</v>
      </c>
      <c r="R156" s="350" t="str">
        <f t="shared" si="18"/>
        <v>Moore St CRC</v>
      </c>
      <c r="S156" s="350">
        <f t="shared" si="19"/>
        <v>0</v>
      </c>
      <c r="T156" s="350">
        <f t="shared" si="20"/>
        <v>0</v>
      </c>
      <c r="U156" s="350">
        <f t="shared" si="21"/>
        <v>0</v>
      </c>
      <c r="V156" s="350">
        <f t="shared" si="22"/>
        <v>0</v>
      </c>
      <c r="W156" s="350">
        <f t="shared" si="23"/>
        <v>0</v>
      </c>
      <c r="X156" s="350">
        <f t="shared" si="24"/>
        <v>0</v>
      </c>
      <c r="Y156" s="350">
        <f t="shared" si="25"/>
        <v>0</v>
      </c>
      <c r="Z156" s="350">
        <f t="shared" si="26"/>
        <v>0</v>
      </c>
      <c r="AA156" s="350">
        <f t="shared" si="27"/>
        <v>0</v>
      </c>
      <c r="AB156" s="350">
        <f t="shared" si="28"/>
        <v>0</v>
      </c>
      <c r="AC156" s="350">
        <f t="shared" si="29"/>
        <v>0</v>
      </c>
      <c r="AD156" s="350">
        <f t="shared" si="30"/>
        <v>0</v>
      </c>
      <c r="AE156" s="350">
        <f t="shared" si="31"/>
        <v>0</v>
      </c>
      <c r="AF156" s="350">
        <f t="shared" si="32"/>
        <v>0</v>
      </c>
      <c r="AG156" s="350">
        <f t="shared" si="33"/>
        <v>0</v>
      </c>
      <c r="AH156" s="350">
        <f t="shared" si="34"/>
        <v>0</v>
      </c>
      <c r="AI156" s="350">
        <f t="shared" si="35"/>
        <v>0</v>
      </c>
      <c r="AJ156" s="350">
        <f t="shared" si="36"/>
        <v>0</v>
      </c>
      <c r="AK156" s="350">
        <f t="shared" si="37"/>
        <v>0</v>
      </c>
      <c r="AL156" s="350">
        <f t="shared" si="38"/>
        <v>0</v>
      </c>
      <c r="AM156" s="350">
        <f t="shared" si="39"/>
        <v>0</v>
      </c>
      <c r="AN156" s="457">
        <f t="shared" si="40"/>
        <v>0</v>
      </c>
      <c r="AO156" s="350">
        <f t="shared" si="41"/>
        <v>0</v>
      </c>
      <c r="AP156" s="350">
        <f t="shared" si="42"/>
        <v>0</v>
      </c>
      <c r="AQ156" s="350">
        <f t="shared" si="43"/>
        <v>0</v>
      </c>
      <c r="AR156" s="350">
        <f t="shared" si="44"/>
        <v>0</v>
      </c>
      <c r="AS156" s="350">
        <f t="shared" si="45"/>
        <v>0</v>
      </c>
      <c r="AT156" s="350">
        <f t="shared" si="46"/>
        <v>0</v>
      </c>
      <c r="AU156" s="350">
        <f t="shared" si="47"/>
        <v>0</v>
      </c>
      <c r="AV156" s="350">
        <f t="shared" si="48"/>
        <v>0</v>
      </c>
      <c r="AW156" s="350">
        <f t="shared" si="49"/>
        <v>0</v>
      </c>
      <c r="AX156" s="350">
        <f t="shared" si="50"/>
        <v>0</v>
      </c>
      <c r="AY156" s="350">
        <f t="shared" si="51"/>
        <v>0</v>
      </c>
    </row>
    <row r="157" spans="1:51" x14ac:dyDescent="0.2">
      <c r="A157" s="347">
        <v>14500</v>
      </c>
      <c r="B157" s="349" t="str">
        <f t="shared" si="52"/>
        <v>Ku-ring-gai (A)</v>
      </c>
      <c r="C157" s="348" t="str">
        <f t="shared" si="6"/>
        <v>NSROC</v>
      </c>
      <c r="D157" s="470" t="str">
        <f t="shared" si="7"/>
        <v>S</v>
      </c>
      <c r="E157" s="470"/>
      <c r="F157"/>
      <c r="G157" s="350">
        <f t="shared" si="8"/>
        <v>126046</v>
      </c>
      <c r="H157" s="350">
        <f t="shared" si="9"/>
        <v>44543</v>
      </c>
      <c r="I157" s="350">
        <f t="shared" si="10"/>
        <v>455</v>
      </c>
      <c r="J157" s="350" t="str">
        <f t="shared" si="11"/>
        <v>Y</v>
      </c>
      <c r="K157" s="350">
        <f t="shared" si="12"/>
        <v>44459</v>
      </c>
      <c r="L157" s="350">
        <f t="shared" si="13"/>
        <v>0</v>
      </c>
      <c r="M157" s="350">
        <f t="shared" si="14"/>
        <v>44459</v>
      </c>
      <c r="N157" s="350">
        <f t="shared" si="15"/>
        <v>34845</v>
      </c>
      <c r="O157" s="350">
        <f t="shared" si="16"/>
        <v>0</v>
      </c>
      <c r="P157" s="350">
        <v>31573</v>
      </c>
      <c r="Q157" s="350">
        <f t="shared" si="17"/>
        <v>44543</v>
      </c>
      <c r="R157" s="350">
        <f t="shared" si="18"/>
        <v>0</v>
      </c>
      <c r="S157" s="350">
        <f t="shared" si="19"/>
        <v>0</v>
      </c>
      <c r="T157" s="350">
        <f t="shared" si="20"/>
        <v>0</v>
      </c>
      <c r="U157" s="350">
        <f t="shared" si="21"/>
        <v>0</v>
      </c>
      <c r="V157" s="350">
        <f t="shared" si="22"/>
        <v>0</v>
      </c>
      <c r="W157" s="350">
        <f t="shared" si="23"/>
        <v>0</v>
      </c>
      <c r="X157" s="350">
        <f t="shared" si="24"/>
        <v>0</v>
      </c>
      <c r="Y157" s="350">
        <f t="shared" si="25"/>
        <v>0</v>
      </c>
      <c r="Z157" s="350">
        <f t="shared" si="26"/>
        <v>0</v>
      </c>
      <c r="AA157" s="350">
        <f t="shared" si="27"/>
        <v>0</v>
      </c>
      <c r="AB157" s="350">
        <f t="shared" si="28"/>
        <v>0</v>
      </c>
      <c r="AC157" s="350">
        <f t="shared" si="29"/>
        <v>0</v>
      </c>
      <c r="AD157" s="350">
        <f t="shared" si="30"/>
        <v>0</v>
      </c>
      <c r="AE157" s="350">
        <f t="shared" si="31"/>
        <v>0</v>
      </c>
      <c r="AF157" s="350">
        <f t="shared" si="32"/>
        <v>0</v>
      </c>
      <c r="AG157" s="350">
        <f t="shared" si="33"/>
        <v>0</v>
      </c>
      <c r="AH157" s="350">
        <f t="shared" si="34"/>
        <v>0</v>
      </c>
      <c r="AI157" s="350">
        <f t="shared" si="35"/>
        <v>0</v>
      </c>
      <c r="AJ157" s="350">
        <f t="shared" si="36"/>
        <v>0</v>
      </c>
      <c r="AK157" s="350">
        <f t="shared" si="37"/>
        <v>0</v>
      </c>
      <c r="AL157" s="350">
        <f t="shared" si="38"/>
        <v>0</v>
      </c>
      <c r="AM157" s="350">
        <f t="shared" si="39"/>
        <v>0</v>
      </c>
      <c r="AN157" s="457">
        <f t="shared" si="40"/>
        <v>0</v>
      </c>
      <c r="AO157" s="350">
        <f t="shared" si="41"/>
        <v>0</v>
      </c>
      <c r="AP157" s="350">
        <f t="shared" si="42"/>
        <v>0</v>
      </c>
      <c r="AQ157" s="350">
        <f t="shared" si="43"/>
        <v>0</v>
      </c>
      <c r="AR157" s="350">
        <f t="shared" si="44"/>
        <v>0</v>
      </c>
      <c r="AS157" s="350">
        <f t="shared" si="45"/>
        <v>0</v>
      </c>
      <c r="AT157" s="350">
        <f t="shared" si="46"/>
        <v>0</v>
      </c>
      <c r="AU157" s="350">
        <f t="shared" si="47"/>
        <v>0</v>
      </c>
      <c r="AV157" s="350">
        <f t="shared" si="48"/>
        <v>0</v>
      </c>
      <c r="AW157" s="350">
        <f t="shared" si="49"/>
        <v>0</v>
      </c>
      <c r="AX157" s="350">
        <f t="shared" si="50"/>
        <v>0</v>
      </c>
      <c r="AY157" s="350">
        <f t="shared" si="51"/>
        <v>0</v>
      </c>
    </row>
    <row r="158" spans="1:51" x14ac:dyDescent="0.2">
      <c r="A158" s="347">
        <v>14700</v>
      </c>
      <c r="B158" s="349" t="str">
        <f t="shared" si="52"/>
        <v>Lane Cove (A)</v>
      </c>
      <c r="C158" s="348" t="str">
        <f t="shared" si="6"/>
        <v>NSROC</v>
      </c>
      <c r="D158" s="470" t="str">
        <f t="shared" si="7"/>
        <v>S</v>
      </c>
      <c r="E158" s="470"/>
      <c r="F158"/>
      <c r="G158" s="350">
        <f t="shared" si="8"/>
        <v>39486</v>
      </c>
      <c r="H158" s="350">
        <f t="shared" si="9"/>
        <v>16223</v>
      </c>
      <c r="I158" s="350">
        <f t="shared" si="10"/>
        <v>445</v>
      </c>
      <c r="J158" s="350" t="str">
        <f t="shared" si="11"/>
        <v>Y</v>
      </c>
      <c r="K158" s="350">
        <f t="shared" si="12"/>
        <v>10847</v>
      </c>
      <c r="L158" s="350">
        <f t="shared" si="13"/>
        <v>0</v>
      </c>
      <c r="M158" s="350">
        <f t="shared" si="14"/>
        <v>9275</v>
      </c>
      <c r="N158" s="350">
        <f t="shared" si="15"/>
        <v>13425</v>
      </c>
      <c r="O158" s="350">
        <f t="shared" si="16"/>
        <v>0</v>
      </c>
      <c r="P158" s="350">
        <v>0</v>
      </c>
      <c r="Q158" s="350">
        <f t="shared" si="17"/>
        <v>0</v>
      </c>
      <c r="R158" s="350">
        <f t="shared" si="18"/>
        <v>0</v>
      </c>
      <c r="S158" s="350">
        <f t="shared" si="19"/>
        <v>0</v>
      </c>
      <c r="T158" s="350">
        <f t="shared" si="20"/>
        <v>0</v>
      </c>
      <c r="U158" s="350">
        <f t="shared" si="21"/>
        <v>0</v>
      </c>
      <c r="V158" s="350">
        <f t="shared" si="22"/>
        <v>0</v>
      </c>
      <c r="W158" s="350">
        <f t="shared" si="23"/>
        <v>0</v>
      </c>
      <c r="X158" s="350">
        <f t="shared" si="24"/>
        <v>0</v>
      </c>
      <c r="Y158" s="350">
        <f t="shared" si="25"/>
        <v>0</v>
      </c>
      <c r="Z158" s="350">
        <f t="shared" si="26"/>
        <v>0</v>
      </c>
      <c r="AA158" s="350">
        <f t="shared" si="27"/>
        <v>0</v>
      </c>
      <c r="AB158" s="350">
        <f t="shared" si="28"/>
        <v>0</v>
      </c>
      <c r="AC158" s="350">
        <f t="shared" si="29"/>
        <v>0</v>
      </c>
      <c r="AD158" s="350">
        <f t="shared" si="30"/>
        <v>0</v>
      </c>
      <c r="AE158" s="350">
        <f t="shared" si="31"/>
        <v>0</v>
      </c>
      <c r="AF158" s="350">
        <f t="shared" si="32"/>
        <v>0</v>
      </c>
      <c r="AG158" s="350">
        <f t="shared" si="33"/>
        <v>0</v>
      </c>
      <c r="AH158" s="350">
        <f t="shared" si="34"/>
        <v>0</v>
      </c>
      <c r="AI158" s="350">
        <f t="shared" si="35"/>
        <v>0</v>
      </c>
      <c r="AJ158" s="350">
        <f t="shared" si="36"/>
        <v>0</v>
      </c>
      <c r="AK158" s="350">
        <f t="shared" si="37"/>
        <v>0</v>
      </c>
      <c r="AL158" s="350">
        <f t="shared" si="38"/>
        <v>0</v>
      </c>
      <c r="AM158" s="350">
        <f t="shared" si="39"/>
        <v>0</v>
      </c>
      <c r="AN158" s="457">
        <f t="shared" si="40"/>
        <v>0</v>
      </c>
      <c r="AO158" s="350">
        <f t="shared" si="41"/>
        <v>0</v>
      </c>
      <c r="AP158" s="350">
        <f t="shared" si="42"/>
        <v>0</v>
      </c>
      <c r="AQ158" s="350">
        <f t="shared" si="43"/>
        <v>0</v>
      </c>
      <c r="AR158" s="350">
        <f t="shared" si="44"/>
        <v>0</v>
      </c>
      <c r="AS158" s="350">
        <f t="shared" si="45"/>
        <v>0</v>
      </c>
      <c r="AT158" s="350">
        <f t="shared" si="46"/>
        <v>0</v>
      </c>
      <c r="AU158" s="350">
        <f t="shared" si="47"/>
        <v>0</v>
      </c>
      <c r="AV158" s="350">
        <f t="shared" si="48"/>
        <v>0</v>
      </c>
      <c r="AW158" s="350">
        <f t="shared" si="49"/>
        <v>0</v>
      </c>
      <c r="AX158" s="350">
        <f t="shared" si="50"/>
        <v>0</v>
      </c>
      <c r="AY158" s="350">
        <f t="shared" si="51"/>
        <v>0</v>
      </c>
    </row>
    <row r="159" spans="1:51" x14ac:dyDescent="0.2">
      <c r="A159" s="347">
        <v>14900</v>
      </c>
      <c r="B159" s="349" t="str">
        <f t="shared" si="52"/>
        <v>Liverpool (C)</v>
      </c>
      <c r="C159" s="348" t="str">
        <f t="shared" si="6"/>
        <v>WSROC</v>
      </c>
      <c r="D159" s="470" t="str">
        <f t="shared" si="7"/>
        <v>S</v>
      </c>
      <c r="E159" s="470"/>
      <c r="F159"/>
      <c r="G159" s="350">
        <f t="shared" si="8"/>
        <v>223304</v>
      </c>
      <c r="H159" s="350">
        <f t="shared" si="9"/>
        <v>59136</v>
      </c>
      <c r="I159" s="350">
        <f t="shared" si="10"/>
        <v>444</v>
      </c>
      <c r="J159" s="350" t="str">
        <f t="shared" si="11"/>
        <v>Y</v>
      </c>
      <c r="K159" s="350">
        <f t="shared" si="12"/>
        <v>59136</v>
      </c>
      <c r="L159" s="350">
        <f t="shared" si="13"/>
        <v>0</v>
      </c>
      <c r="M159" s="350">
        <f t="shared" si="14"/>
        <v>59136</v>
      </c>
      <c r="N159" s="350">
        <f t="shared" si="15"/>
        <v>54744</v>
      </c>
      <c r="O159" s="350">
        <f t="shared" si="16"/>
        <v>0</v>
      </c>
      <c r="P159" s="350">
        <v>0</v>
      </c>
      <c r="Q159" s="350">
        <f t="shared" si="17"/>
        <v>59136</v>
      </c>
      <c r="R159" s="350" t="str">
        <f t="shared" si="18"/>
        <v>Liverpool CRC</v>
      </c>
      <c r="S159" s="350">
        <f t="shared" si="19"/>
        <v>0</v>
      </c>
      <c r="T159" s="350">
        <f t="shared" si="20"/>
        <v>0</v>
      </c>
      <c r="U159" s="350">
        <f t="shared" si="21"/>
        <v>0</v>
      </c>
      <c r="V159" s="350">
        <f t="shared" si="22"/>
        <v>0</v>
      </c>
      <c r="W159" s="350">
        <f t="shared" si="23"/>
        <v>0</v>
      </c>
      <c r="X159" s="350">
        <f t="shared" si="24"/>
        <v>0</v>
      </c>
      <c r="Y159" s="350">
        <f t="shared" si="25"/>
        <v>0</v>
      </c>
      <c r="Z159" s="350">
        <f t="shared" si="26"/>
        <v>0</v>
      </c>
      <c r="AA159" s="350">
        <f t="shared" si="27"/>
        <v>0</v>
      </c>
      <c r="AB159" s="350">
        <f t="shared" si="28"/>
        <v>0</v>
      </c>
      <c r="AC159" s="350">
        <f t="shared" si="29"/>
        <v>0</v>
      </c>
      <c r="AD159" s="350">
        <f t="shared" si="30"/>
        <v>0</v>
      </c>
      <c r="AE159" s="350">
        <f t="shared" si="31"/>
        <v>0</v>
      </c>
      <c r="AF159" s="350">
        <f t="shared" si="32"/>
        <v>0</v>
      </c>
      <c r="AG159" s="350">
        <f t="shared" si="33"/>
        <v>0</v>
      </c>
      <c r="AH159" s="350">
        <f t="shared" si="34"/>
        <v>0</v>
      </c>
      <c r="AI159" s="350">
        <f t="shared" si="35"/>
        <v>0</v>
      </c>
      <c r="AJ159" s="350">
        <f t="shared" si="36"/>
        <v>0</v>
      </c>
      <c r="AK159" s="350">
        <f t="shared" si="37"/>
        <v>0</v>
      </c>
      <c r="AL159" s="350">
        <f t="shared" si="38"/>
        <v>0</v>
      </c>
      <c r="AM159" s="350">
        <f t="shared" si="39"/>
        <v>0</v>
      </c>
      <c r="AN159" s="457">
        <f t="shared" si="40"/>
        <v>0</v>
      </c>
      <c r="AO159" s="350">
        <f t="shared" si="41"/>
        <v>0</v>
      </c>
      <c r="AP159" s="350">
        <f t="shared" si="42"/>
        <v>0</v>
      </c>
      <c r="AQ159" s="350">
        <f t="shared" si="43"/>
        <v>0</v>
      </c>
      <c r="AR159" s="350">
        <f t="shared" si="44"/>
        <v>0</v>
      </c>
      <c r="AS159" s="350">
        <f t="shared" si="45"/>
        <v>0</v>
      </c>
      <c r="AT159" s="350">
        <f t="shared" si="46"/>
        <v>0</v>
      </c>
      <c r="AU159" s="350">
        <f t="shared" si="47"/>
        <v>0</v>
      </c>
      <c r="AV159" s="350">
        <f t="shared" si="48"/>
        <v>0</v>
      </c>
      <c r="AW159" s="350">
        <f t="shared" si="49"/>
        <v>0</v>
      </c>
      <c r="AX159" s="350">
        <f t="shared" si="50"/>
        <v>0</v>
      </c>
      <c r="AY159" s="350">
        <f t="shared" si="51"/>
        <v>0</v>
      </c>
    </row>
    <row r="160" spans="1:51" x14ac:dyDescent="0.2">
      <c r="A160" s="347">
        <v>15350</v>
      </c>
      <c r="B160" s="349" t="str">
        <f t="shared" si="52"/>
        <v>Mosman (A)</v>
      </c>
      <c r="C160" s="348" t="str">
        <f t="shared" si="6"/>
        <v>NSROC</v>
      </c>
      <c r="D160" s="470" t="str">
        <f t="shared" si="7"/>
        <v>S</v>
      </c>
      <c r="E160" s="470"/>
      <c r="F160"/>
      <c r="G160" s="350">
        <f t="shared" si="8"/>
        <v>30877</v>
      </c>
      <c r="H160" s="350">
        <f t="shared" si="9"/>
        <v>13695</v>
      </c>
      <c r="I160" s="350">
        <f t="shared" si="10"/>
        <v>356</v>
      </c>
      <c r="J160" s="350" t="str">
        <f t="shared" si="11"/>
        <v>Y</v>
      </c>
      <c r="K160" s="350">
        <f t="shared" si="12"/>
        <v>13474</v>
      </c>
      <c r="L160" s="350">
        <f t="shared" si="13"/>
        <v>0</v>
      </c>
      <c r="M160" s="350">
        <f t="shared" si="14"/>
        <v>12817</v>
      </c>
      <c r="N160" s="350">
        <f t="shared" si="15"/>
        <v>8972</v>
      </c>
      <c r="O160" s="350">
        <f t="shared" si="16"/>
        <v>0</v>
      </c>
      <c r="P160" s="350">
        <v>80122</v>
      </c>
      <c r="Q160" s="350">
        <f t="shared" si="17"/>
        <v>13695</v>
      </c>
      <c r="R160" s="350">
        <f t="shared" si="18"/>
        <v>0</v>
      </c>
      <c r="S160" s="350">
        <f t="shared" si="19"/>
        <v>0</v>
      </c>
      <c r="T160" s="350">
        <f t="shared" si="20"/>
        <v>0</v>
      </c>
      <c r="U160" s="350">
        <f t="shared" si="21"/>
        <v>0</v>
      </c>
      <c r="V160" s="350">
        <f t="shared" si="22"/>
        <v>0</v>
      </c>
      <c r="W160" s="350">
        <f t="shared" si="23"/>
        <v>0</v>
      </c>
      <c r="X160" s="350">
        <f t="shared" si="24"/>
        <v>0</v>
      </c>
      <c r="Y160" s="350">
        <f t="shared" si="25"/>
        <v>0</v>
      </c>
      <c r="Z160" s="350">
        <f t="shared" si="26"/>
        <v>0</v>
      </c>
      <c r="AA160" s="350">
        <f t="shared" si="27"/>
        <v>0</v>
      </c>
      <c r="AB160" s="350">
        <f t="shared" si="28"/>
        <v>0</v>
      </c>
      <c r="AC160" s="350">
        <f t="shared" si="29"/>
        <v>0</v>
      </c>
      <c r="AD160" s="350">
        <f t="shared" si="30"/>
        <v>0</v>
      </c>
      <c r="AE160" s="350">
        <f t="shared" si="31"/>
        <v>0</v>
      </c>
      <c r="AF160" s="350">
        <f t="shared" si="32"/>
        <v>0</v>
      </c>
      <c r="AG160" s="350">
        <f t="shared" si="33"/>
        <v>0</v>
      </c>
      <c r="AH160" s="350">
        <f t="shared" si="34"/>
        <v>0</v>
      </c>
      <c r="AI160" s="350">
        <f t="shared" si="35"/>
        <v>0</v>
      </c>
      <c r="AJ160" s="350">
        <f t="shared" si="36"/>
        <v>0</v>
      </c>
      <c r="AK160" s="350">
        <f t="shared" si="37"/>
        <v>0</v>
      </c>
      <c r="AL160" s="350">
        <f t="shared" si="38"/>
        <v>0</v>
      </c>
      <c r="AM160" s="350">
        <f t="shared" si="39"/>
        <v>0</v>
      </c>
      <c r="AN160" s="457">
        <f t="shared" si="40"/>
        <v>0</v>
      </c>
      <c r="AO160" s="350">
        <f t="shared" si="41"/>
        <v>0</v>
      </c>
      <c r="AP160" s="350">
        <f t="shared" si="42"/>
        <v>0</v>
      </c>
      <c r="AQ160" s="350">
        <f t="shared" si="43"/>
        <v>0</v>
      </c>
      <c r="AR160" s="350">
        <f t="shared" si="44"/>
        <v>0</v>
      </c>
      <c r="AS160" s="350">
        <f t="shared" si="45"/>
        <v>0</v>
      </c>
      <c r="AT160" s="350">
        <f t="shared" si="46"/>
        <v>0</v>
      </c>
      <c r="AU160" s="350">
        <f t="shared" si="47"/>
        <v>0</v>
      </c>
      <c r="AV160" s="350">
        <f t="shared" si="48"/>
        <v>0</v>
      </c>
      <c r="AW160" s="350">
        <f t="shared" si="49"/>
        <v>0</v>
      </c>
      <c r="AX160" s="350">
        <f t="shared" si="50"/>
        <v>0</v>
      </c>
      <c r="AY160" s="350">
        <f t="shared" si="51"/>
        <v>0</v>
      </c>
    </row>
    <row r="161" spans="1:51" x14ac:dyDescent="0.2">
      <c r="A161" s="347">
        <v>15950</v>
      </c>
      <c r="B161" s="349" t="str">
        <f t="shared" si="52"/>
        <v>North Sydney (A)</v>
      </c>
      <c r="C161" s="348" t="str">
        <f t="shared" si="6"/>
        <v>NSROC</v>
      </c>
      <c r="D161" s="470" t="str">
        <f t="shared" si="7"/>
        <v>S</v>
      </c>
      <c r="E161" s="470"/>
      <c r="F161"/>
      <c r="G161" s="350">
        <f t="shared" si="8"/>
        <v>74172</v>
      </c>
      <c r="H161" s="350">
        <f t="shared" si="9"/>
        <v>36785</v>
      </c>
      <c r="I161" s="350">
        <f t="shared" si="10"/>
        <v>370</v>
      </c>
      <c r="J161" s="350" t="str">
        <f t="shared" si="11"/>
        <v>Y</v>
      </c>
      <c r="K161" s="350">
        <f t="shared" si="12"/>
        <v>35295</v>
      </c>
      <c r="L161" s="350">
        <f t="shared" si="13"/>
        <v>0</v>
      </c>
      <c r="M161" s="350">
        <f t="shared" si="14"/>
        <v>35295</v>
      </c>
      <c r="N161" s="350">
        <f t="shared" si="15"/>
        <v>7046</v>
      </c>
      <c r="O161" s="350">
        <f t="shared" si="16"/>
        <v>0</v>
      </c>
      <c r="P161" s="350">
        <v>16222</v>
      </c>
      <c r="Q161" s="350">
        <f t="shared" si="17"/>
        <v>0</v>
      </c>
      <c r="R161" s="350" t="str">
        <f t="shared" si="18"/>
        <v>Coal Loader</v>
      </c>
      <c r="S161" s="350" t="str">
        <f t="shared" si="19"/>
        <v>Northern Sydney CRC</v>
      </c>
      <c r="T161" s="350">
        <f t="shared" si="20"/>
        <v>0</v>
      </c>
      <c r="U161" s="350">
        <f t="shared" si="21"/>
        <v>0</v>
      </c>
      <c r="V161" s="350">
        <f t="shared" si="22"/>
        <v>0</v>
      </c>
      <c r="W161" s="350">
        <f t="shared" si="23"/>
        <v>0</v>
      </c>
      <c r="X161" s="350">
        <f t="shared" si="24"/>
        <v>0</v>
      </c>
      <c r="Y161" s="350">
        <f t="shared" si="25"/>
        <v>0</v>
      </c>
      <c r="Z161" s="350">
        <f t="shared" si="26"/>
        <v>0</v>
      </c>
      <c r="AA161" s="350">
        <f t="shared" si="27"/>
        <v>0</v>
      </c>
      <c r="AB161" s="350">
        <f t="shared" si="28"/>
        <v>0</v>
      </c>
      <c r="AC161" s="350">
        <f t="shared" si="29"/>
        <v>0</v>
      </c>
      <c r="AD161" s="350">
        <f t="shared" si="30"/>
        <v>0</v>
      </c>
      <c r="AE161" s="350">
        <f t="shared" si="31"/>
        <v>0</v>
      </c>
      <c r="AF161" s="350">
        <f t="shared" si="32"/>
        <v>0</v>
      </c>
      <c r="AG161" s="350">
        <f t="shared" si="33"/>
        <v>0</v>
      </c>
      <c r="AH161" s="350">
        <f t="shared" si="34"/>
        <v>0</v>
      </c>
      <c r="AI161" s="350">
        <f t="shared" si="35"/>
        <v>0</v>
      </c>
      <c r="AJ161" s="350">
        <f t="shared" si="36"/>
        <v>0</v>
      </c>
      <c r="AK161" s="350">
        <f t="shared" si="37"/>
        <v>0</v>
      </c>
      <c r="AL161" s="350">
        <f t="shared" si="38"/>
        <v>0</v>
      </c>
      <c r="AM161" s="350">
        <f t="shared" si="39"/>
        <v>0</v>
      </c>
      <c r="AN161" s="457">
        <f t="shared" si="40"/>
        <v>0</v>
      </c>
      <c r="AO161" s="350">
        <f t="shared" si="41"/>
        <v>0</v>
      </c>
      <c r="AP161" s="350">
        <f t="shared" si="42"/>
        <v>0</v>
      </c>
      <c r="AQ161" s="350">
        <f t="shared" si="43"/>
        <v>0</v>
      </c>
      <c r="AR161" s="350">
        <f t="shared" si="44"/>
        <v>0</v>
      </c>
      <c r="AS161" s="350">
        <f t="shared" si="45"/>
        <v>0</v>
      </c>
      <c r="AT161" s="350">
        <f t="shared" si="46"/>
        <v>0</v>
      </c>
      <c r="AU161" s="350">
        <f t="shared" si="47"/>
        <v>0</v>
      </c>
      <c r="AV161" s="350">
        <f t="shared" si="48"/>
        <v>0</v>
      </c>
      <c r="AW161" s="350">
        <f t="shared" si="49"/>
        <v>0</v>
      </c>
      <c r="AX161" s="350">
        <f t="shared" si="50"/>
        <v>0</v>
      </c>
      <c r="AY161" s="350">
        <f t="shared" si="51"/>
        <v>0</v>
      </c>
    </row>
    <row r="162" spans="1:51" x14ac:dyDescent="0.2">
      <c r="A162" s="347">
        <v>15990</v>
      </c>
      <c r="B162" s="349" t="str">
        <f t="shared" si="52"/>
        <v>Northern Beaches (A)</v>
      </c>
      <c r="C162" s="348">
        <f t="shared" si="6"/>
        <v>0</v>
      </c>
      <c r="D162" s="470" t="str">
        <f t="shared" si="7"/>
        <v>S</v>
      </c>
      <c r="E162" s="470"/>
      <c r="F162"/>
      <c r="G162" s="350">
        <f t="shared" si="8"/>
        <v>271278</v>
      </c>
      <c r="H162" s="350">
        <f t="shared" si="9"/>
        <v>97017</v>
      </c>
      <c r="I162" s="350">
        <f t="shared" si="10"/>
        <v>405</v>
      </c>
      <c r="J162" s="350" t="str">
        <f t="shared" si="11"/>
        <v>Y</v>
      </c>
      <c r="K162" s="350">
        <f t="shared" si="12"/>
        <v>96567</v>
      </c>
      <c r="L162" s="350">
        <f t="shared" si="13"/>
        <v>0</v>
      </c>
      <c r="M162" s="350">
        <f t="shared" si="14"/>
        <v>96567</v>
      </c>
      <c r="N162" s="350">
        <f t="shared" si="15"/>
        <v>96567</v>
      </c>
      <c r="O162" s="350">
        <f t="shared" si="16"/>
        <v>0</v>
      </c>
      <c r="P162" s="350">
        <v>0</v>
      </c>
      <c r="Q162" s="350">
        <f t="shared" si="17"/>
        <v>97017</v>
      </c>
      <c r="R162" s="350" t="str">
        <f t="shared" si="18"/>
        <v>Kimbriki - Vegetation</v>
      </c>
      <c r="S162" s="350" t="str">
        <f t="shared" si="19"/>
        <v>Kimbriki - eWaste</v>
      </c>
      <c r="T162" s="350" t="str">
        <f t="shared" si="20"/>
        <v>Kimbriki - Charity</v>
      </c>
      <c r="U162" s="350">
        <f t="shared" si="21"/>
        <v>0</v>
      </c>
      <c r="V162" s="350">
        <f t="shared" si="22"/>
        <v>0</v>
      </c>
      <c r="W162" s="350">
        <f t="shared" si="23"/>
        <v>0</v>
      </c>
      <c r="X162" s="350">
        <f t="shared" si="24"/>
        <v>0</v>
      </c>
      <c r="Y162" s="350">
        <f t="shared" si="25"/>
        <v>0</v>
      </c>
      <c r="Z162" s="350">
        <f t="shared" si="26"/>
        <v>0</v>
      </c>
      <c r="AA162" s="350">
        <f t="shared" si="27"/>
        <v>0</v>
      </c>
      <c r="AB162" s="350">
        <f t="shared" si="28"/>
        <v>0</v>
      </c>
      <c r="AC162" s="350">
        <f t="shared" si="29"/>
        <v>0</v>
      </c>
      <c r="AD162" s="350">
        <f t="shared" si="30"/>
        <v>0</v>
      </c>
      <c r="AE162" s="350">
        <f t="shared" si="31"/>
        <v>0</v>
      </c>
      <c r="AF162" s="350">
        <f t="shared" si="32"/>
        <v>0</v>
      </c>
      <c r="AG162" s="350">
        <f t="shared" si="33"/>
        <v>0</v>
      </c>
      <c r="AH162" s="350">
        <f t="shared" si="34"/>
        <v>0</v>
      </c>
      <c r="AI162" s="350">
        <f t="shared" si="35"/>
        <v>0</v>
      </c>
      <c r="AJ162" s="350">
        <f t="shared" si="36"/>
        <v>0</v>
      </c>
      <c r="AK162" s="350">
        <f t="shared" si="37"/>
        <v>0</v>
      </c>
      <c r="AL162" s="350">
        <f t="shared" si="38"/>
        <v>0</v>
      </c>
      <c r="AM162" s="350">
        <f t="shared" si="39"/>
        <v>0</v>
      </c>
      <c r="AN162" s="457">
        <f t="shared" si="40"/>
        <v>0</v>
      </c>
      <c r="AO162" s="350">
        <f t="shared" si="41"/>
        <v>0</v>
      </c>
      <c r="AP162" s="350">
        <f t="shared" si="42"/>
        <v>0</v>
      </c>
      <c r="AQ162" s="350">
        <f t="shared" si="43"/>
        <v>0</v>
      </c>
      <c r="AR162" s="350">
        <f t="shared" si="44"/>
        <v>0</v>
      </c>
      <c r="AS162" s="350">
        <f t="shared" si="45"/>
        <v>0</v>
      </c>
      <c r="AT162" s="350">
        <f t="shared" si="46"/>
        <v>0</v>
      </c>
      <c r="AU162" s="350">
        <f t="shared" si="47"/>
        <v>0</v>
      </c>
      <c r="AV162" s="350">
        <f t="shared" si="48"/>
        <v>0</v>
      </c>
      <c r="AW162" s="350">
        <f t="shared" si="49"/>
        <v>0</v>
      </c>
      <c r="AX162" s="350">
        <f t="shared" si="50"/>
        <v>0</v>
      </c>
      <c r="AY162" s="350">
        <f t="shared" si="51"/>
        <v>0</v>
      </c>
    </row>
    <row r="163" spans="1:51" x14ac:dyDescent="0.2">
      <c r="A163" s="347">
        <v>16260</v>
      </c>
      <c r="B163" s="349" t="str">
        <f t="shared" si="52"/>
        <v>Parramatta (C)</v>
      </c>
      <c r="C163" s="348" t="str">
        <f t="shared" si="6"/>
        <v>WSROC</v>
      </c>
      <c r="D163" s="470" t="str">
        <f t="shared" si="7"/>
        <v>S</v>
      </c>
      <c r="E163" s="470"/>
      <c r="F163"/>
      <c r="G163" s="350">
        <f t="shared" si="8"/>
        <v>251311</v>
      </c>
      <c r="H163" s="350">
        <f t="shared" si="9"/>
        <v>94984</v>
      </c>
      <c r="I163" s="350">
        <f t="shared" si="10"/>
        <v>415.6</v>
      </c>
      <c r="J163" s="350" t="str">
        <f t="shared" si="11"/>
        <v>Y</v>
      </c>
      <c r="K163" s="350">
        <f t="shared" si="12"/>
        <v>84083</v>
      </c>
      <c r="L163" s="350">
        <f t="shared" si="13"/>
        <v>0</v>
      </c>
      <c r="M163" s="350">
        <f t="shared" si="14"/>
        <v>48955</v>
      </c>
      <c r="N163" s="350">
        <f t="shared" si="15"/>
        <v>47603</v>
      </c>
      <c r="O163" s="350">
        <f t="shared" si="16"/>
        <v>0</v>
      </c>
      <c r="P163" s="350">
        <v>0</v>
      </c>
      <c r="Q163" s="350">
        <f t="shared" si="17"/>
        <v>0</v>
      </c>
      <c r="R163" s="350">
        <f t="shared" si="18"/>
        <v>0</v>
      </c>
      <c r="S163" s="350">
        <f t="shared" si="19"/>
        <v>0</v>
      </c>
      <c r="T163" s="350">
        <f t="shared" si="20"/>
        <v>0</v>
      </c>
      <c r="U163" s="350">
        <f t="shared" si="21"/>
        <v>0</v>
      </c>
      <c r="V163" s="350">
        <f t="shared" si="22"/>
        <v>0</v>
      </c>
      <c r="W163" s="350">
        <f t="shared" si="23"/>
        <v>0</v>
      </c>
      <c r="X163" s="350">
        <f t="shared" si="24"/>
        <v>0</v>
      </c>
      <c r="Y163" s="350">
        <f t="shared" si="25"/>
        <v>0</v>
      </c>
      <c r="Z163" s="350">
        <f t="shared" si="26"/>
        <v>0</v>
      </c>
      <c r="AA163" s="350">
        <f t="shared" si="27"/>
        <v>0</v>
      </c>
      <c r="AB163" s="350">
        <f t="shared" si="28"/>
        <v>0</v>
      </c>
      <c r="AC163" s="350">
        <f t="shared" si="29"/>
        <v>0</v>
      </c>
      <c r="AD163" s="350">
        <f t="shared" si="30"/>
        <v>0</v>
      </c>
      <c r="AE163" s="350">
        <f t="shared" si="31"/>
        <v>0</v>
      </c>
      <c r="AF163" s="350">
        <f t="shared" si="32"/>
        <v>0</v>
      </c>
      <c r="AG163" s="350">
        <f t="shared" si="33"/>
        <v>0</v>
      </c>
      <c r="AH163" s="350">
        <f t="shared" si="34"/>
        <v>0</v>
      </c>
      <c r="AI163" s="350">
        <f t="shared" si="35"/>
        <v>0</v>
      </c>
      <c r="AJ163" s="350">
        <f t="shared" si="36"/>
        <v>0</v>
      </c>
      <c r="AK163" s="350">
        <f t="shared" si="37"/>
        <v>0</v>
      </c>
      <c r="AL163" s="350">
        <f t="shared" si="38"/>
        <v>0</v>
      </c>
      <c r="AM163" s="350">
        <f t="shared" si="39"/>
        <v>0</v>
      </c>
      <c r="AN163" s="457">
        <f t="shared" si="40"/>
        <v>0</v>
      </c>
      <c r="AO163" s="350">
        <f t="shared" si="41"/>
        <v>0</v>
      </c>
      <c r="AP163" s="350">
        <f t="shared" si="42"/>
        <v>0</v>
      </c>
      <c r="AQ163" s="350">
        <f t="shared" si="43"/>
        <v>0</v>
      </c>
      <c r="AR163" s="350">
        <f t="shared" si="44"/>
        <v>0</v>
      </c>
      <c r="AS163" s="350">
        <f t="shared" si="45"/>
        <v>0</v>
      </c>
      <c r="AT163" s="350">
        <f t="shared" si="46"/>
        <v>0</v>
      </c>
      <c r="AU163" s="350">
        <f t="shared" si="47"/>
        <v>0</v>
      </c>
      <c r="AV163" s="350">
        <f t="shared" si="48"/>
        <v>0</v>
      </c>
      <c r="AW163" s="350">
        <f t="shared" si="49"/>
        <v>0</v>
      </c>
      <c r="AX163" s="350">
        <f t="shared" si="50"/>
        <v>0</v>
      </c>
      <c r="AY163" s="350">
        <f t="shared" si="51"/>
        <v>0</v>
      </c>
    </row>
    <row r="164" spans="1:51" x14ac:dyDescent="0.2">
      <c r="A164" s="347">
        <v>16350</v>
      </c>
      <c r="B164" s="349" t="str">
        <f t="shared" si="52"/>
        <v>Penrith (C)</v>
      </c>
      <c r="C164" s="348" t="str">
        <f t="shared" si="6"/>
        <v>WSROC</v>
      </c>
      <c r="D164" s="470" t="str">
        <f t="shared" si="7"/>
        <v>S</v>
      </c>
      <c r="E164" s="470"/>
      <c r="F164"/>
      <c r="G164" s="350">
        <f t="shared" si="8"/>
        <v>209210</v>
      </c>
      <c r="H164" s="350">
        <f t="shared" si="9"/>
        <v>78710</v>
      </c>
      <c r="I164" s="350">
        <f t="shared" si="10"/>
        <v>399</v>
      </c>
      <c r="J164" s="350" t="str">
        <f t="shared" si="11"/>
        <v>Y</v>
      </c>
      <c r="K164" s="350">
        <f t="shared" si="12"/>
        <v>76634</v>
      </c>
      <c r="L164" s="350">
        <f t="shared" si="13"/>
        <v>0</v>
      </c>
      <c r="M164" s="350">
        <f t="shared" si="14"/>
        <v>76634</v>
      </c>
      <c r="N164" s="350">
        <f t="shared" si="15"/>
        <v>0</v>
      </c>
      <c r="O164" s="350">
        <f t="shared" si="16"/>
        <v>60836</v>
      </c>
      <c r="P164" s="350">
        <v>10478</v>
      </c>
      <c r="Q164" s="350">
        <f t="shared" si="17"/>
        <v>78710</v>
      </c>
      <c r="R164" s="350" t="str">
        <f t="shared" si="18"/>
        <v>Libraries</v>
      </c>
      <c r="S164" s="350">
        <f t="shared" si="19"/>
        <v>0</v>
      </c>
      <c r="T164" s="350">
        <f t="shared" si="20"/>
        <v>0</v>
      </c>
      <c r="U164" s="350">
        <f t="shared" si="21"/>
        <v>0</v>
      </c>
      <c r="V164" s="350">
        <f t="shared" si="22"/>
        <v>0</v>
      </c>
      <c r="W164" s="350">
        <f t="shared" si="23"/>
        <v>0</v>
      </c>
      <c r="X164" s="350">
        <f t="shared" si="24"/>
        <v>0</v>
      </c>
      <c r="Y164" s="350">
        <f t="shared" si="25"/>
        <v>0</v>
      </c>
      <c r="Z164" s="350">
        <f t="shared" si="26"/>
        <v>0</v>
      </c>
      <c r="AA164" s="350">
        <f t="shared" si="27"/>
        <v>0</v>
      </c>
      <c r="AB164" s="350">
        <f t="shared" si="28"/>
        <v>0</v>
      </c>
      <c r="AC164" s="350">
        <f t="shared" si="29"/>
        <v>0</v>
      </c>
      <c r="AD164" s="350">
        <f t="shared" si="30"/>
        <v>0</v>
      </c>
      <c r="AE164" s="350">
        <f t="shared" si="31"/>
        <v>0</v>
      </c>
      <c r="AF164" s="350">
        <f t="shared" si="32"/>
        <v>0</v>
      </c>
      <c r="AG164" s="350">
        <f t="shared" si="33"/>
        <v>0</v>
      </c>
      <c r="AH164" s="350">
        <f t="shared" si="34"/>
        <v>0</v>
      </c>
      <c r="AI164" s="350">
        <f t="shared" si="35"/>
        <v>0</v>
      </c>
      <c r="AJ164" s="350">
        <f t="shared" si="36"/>
        <v>0</v>
      </c>
      <c r="AK164" s="350">
        <f t="shared" si="37"/>
        <v>0</v>
      </c>
      <c r="AL164" s="350">
        <f t="shared" si="38"/>
        <v>0</v>
      </c>
      <c r="AM164" s="350">
        <f t="shared" si="39"/>
        <v>0</v>
      </c>
      <c r="AN164" s="457">
        <f t="shared" si="40"/>
        <v>0</v>
      </c>
      <c r="AO164" s="350">
        <f t="shared" si="41"/>
        <v>0</v>
      </c>
      <c r="AP164" s="350">
        <f t="shared" si="42"/>
        <v>0</v>
      </c>
      <c r="AQ164" s="350">
        <f t="shared" si="43"/>
        <v>0</v>
      </c>
      <c r="AR164" s="350">
        <f t="shared" si="44"/>
        <v>0</v>
      </c>
      <c r="AS164" s="350">
        <f t="shared" si="45"/>
        <v>0</v>
      </c>
      <c r="AT164" s="350">
        <f t="shared" si="46"/>
        <v>0</v>
      </c>
      <c r="AU164" s="350">
        <f t="shared" si="47"/>
        <v>0</v>
      </c>
      <c r="AV164" s="350">
        <f t="shared" si="48"/>
        <v>0</v>
      </c>
      <c r="AW164" s="350">
        <f t="shared" si="49"/>
        <v>0</v>
      </c>
      <c r="AX164" s="350">
        <f t="shared" si="50"/>
        <v>0</v>
      </c>
      <c r="AY164" s="350">
        <f t="shared" si="51"/>
        <v>0</v>
      </c>
    </row>
    <row r="165" spans="1:51" x14ac:dyDescent="0.2">
      <c r="A165" s="347">
        <v>16550</v>
      </c>
      <c r="B165" s="349" t="str">
        <f t="shared" si="52"/>
        <v>Randwick (C)</v>
      </c>
      <c r="C165" s="348" t="str">
        <f t="shared" si="6"/>
        <v>SSROC</v>
      </c>
      <c r="D165" s="470" t="str">
        <f t="shared" si="7"/>
        <v>S</v>
      </c>
      <c r="E165" s="470"/>
      <c r="F165"/>
      <c r="G165" s="350">
        <f t="shared" si="8"/>
        <v>154265</v>
      </c>
      <c r="H165" s="350">
        <f t="shared" si="9"/>
        <v>58238</v>
      </c>
      <c r="I165" s="350">
        <f t="shared" si="10"/>
        <v>567.85</v>
      </c>
      <c r="J165" s="350" t="str">
        <f t="shared" si="11"/>
        <v>Y</v>
      </c>
      <c r="K165" s="350">
        <f t="shared" si="12"/>
        <v>58238</v>
      </c>
      <c r="L165" s="350">
        <f t="shared" si="13"/>
        <v>0</v>
      </c>
      <c r="M165" s="350">
        <f t="shared" si="14"/>
        <v>58238</v>
      </c>
      <c r="N165" s="350">
        <f t="shared" si="15"/>
        <v>41617</v>
      </c>
      <c r="O165" s="350">
        <f t="shared" si="16"/>
        <v>0</v>
      </c>
      <c r="P165" s="350">
        <v>58804</v>
      </c>
      <c r="Q165" s="350">
        <f t="shared" si="17"/>
        <v>58238</v>
      </c>
      <c r="R165" s="350" t="str">
        <f t="shared" si="18"/>
        <v>Randwick Recycling Centre</v>
      </c>
      <c r="S165" s="350">
        <f t="shared" si="19"/>
        <v>0</v>
      </c>
      <c r="T165" s="350">
        <f t="shared" si="20"/>
        <v>0</v>
      </c>
      <c r="U165" s="350">
        <f t="shared" si="21"/>
        <v>0</v>
      </c>
      <c r="V165" s="350">
        <f t="shared" si="22"/>
        <v>0</v>
      </c>
      <c r="W165" s="350">
        <f t="shared" si="23"/>
        <v>0</v>
      </c>
      <c r="X165" s="350">
        <f t="shared" si="24"/>
        <v>0</v>
      </c>
      <c r="Y165" s="350">
        <f t="shared" si="25"/>
        <v>0</v>
      </c>
      <c r="Z165" s="350">
        <f t="shared" si="26"/>
        <v>0</v>
      </c>
      <c r="AA165" s="350">
        <f t="shared" si="27"/>
        <v>0</v>
      </c>
      <c r="AB165" s="350">
        <f t="shared" si="28"/>
        <v>0</v>
      </c>
      <c r="AC165" s="350">
        <f t="shared" si="29"/>
        <v>0</v>
      </c>
      <c r="AD165" s="350">
        <f t="shared" si="30"/>
        <v>0</v>
      </c>
      <c r="AE165" s="350">
        <f t="shared" si="31"/>
        <v>0</v>
      </c>
      <c r="AF165" s="350">
        <f t="shared" si="32"/>
        <v>0</v>
      </c>
      <c r="AG165" s="350">
        <f t="shared" si="33"/>
        <v>0</v>
      </c>
      <c r="AH165" s="350">
        <f t="shared" si="34"/>
        <v>0</v>
      </c>
      <c r="AI165" s="350">
        <f t="shared" si="35"/>
        <v>0</v>
      </c>
      <c r="AJ165" s="350">
        <f t="shared" si="36"/>
        <v>0</v>
      </c>
      <c r="AK165" s="350">
        <f t="shared" si="37"/>
        <v>0</v>
      </c>
      <c r="AL165" s="350">
        <f t="shared" si="38"/>
        <v>0</v>
      </c>
      <c r="AM165" s="350">
        <f t="shared" si="39"/>
        <v>0</v>
      </c>
      <c r="AN165" s="457">
        <f t="shared" si="40"/>
        <v>0</v>
      </c>
      <c r="AO165" s="350">
        <f t="shared" si="41"/>
        <v>0</v>
      </c>
      <c r="AP165" s="350">
        <f t="shared" si="42"/>
        <v>0</v>
      </c>
      <c r="AQ165" s="350">
        <f t="shared" si="43"/>
        <v>0</v>
      </c>
      <c r="AR165" s="350">
        <f t="shared" si="44"/>
        <v>0</v>
      </c>
      <c r="AS165" s="350">
        <f t="shared" si="45"/>
        <v>0</v>
      </c>
      <c r="AT165" s="350">
        <f t="shared" si="46"/>
        <v>0</v>
      </c>
      <c r="AU165" s="350">
        <f t="shared" si="47"/>
        <v>0</v>
      </c>
      <c r="AV165" s="350">
        <f t="shared" si="48"/>
        <v>0</v>
      </c>
      <c r="AW165" s="350">
        <f t="shared" si="49"/>
        <v>0</v>
      </c>
      <c r="AX165" s="350">
        <f t="shared" si="50"/>
        <v>0</v>
      </c>
      <c r="AY165" s="350">
        <f t="shared" si="51"/>
        <v>0</v>
      </c>
    </row>
    <row r="166" spans="1:51" x14ac:dyDescent="0.2">
      <c r="A166" s="347">
        <v>16700</v>
      </c>
      <c r="B166" s="349" t="str">
        <f t="shared" si="52"/>
        <v>Ryde (C)</v>
      </c>
      <c r="C166" s="348" t="str">
        <f t="shared" si="6"/>
        <v>NSROC</v>
      </c>
      <c r="D166" s="470" t="str">
        <f t="shared" si="7"/>
        <v>S</v>
      </c>
      <c r="E166" s="470"/>
      <c r="F166"/>
      <c r="G166" s="350">
        <f t="shared" si="8"/>
        <v>127446</v>
      </c>
      <c r="H166" s="350">
        <f t="shared" si="9"/>
        <v>51202</v>
      </c>
      <c r="I166" s="350">
        <f t="shared" si="10"/>
        <v>432</v>
      </c>
      <c r="J166" s="350" t="str">
        <f t="shared" si="11"/>
        <v>Y</v>
      </c>
      <c r="K166" s="350">
        <f t="shared" si="12"/>
        <v>33233</v>
      </c>
      <c r="L166" s="350">
        <f t="shared" si="13"/>
        <v>0</v>
      </c>
      <c r="M166" s="350">
        <f t="shared" si="14"/>
        <v>34740</v>
      </c>
      <c r="N166" s="350">
        <f t="shared" si="15"/>
        <v>27966</v>
      </c>
      <c r="O166" s="350">
        <f t="shared" si="16"/>
        <v>0</v>
      </c>
      <c r="P166" s="350">
        <v>1879</v>
      </c>
      <c r="Q166" s="350">
        <f t="shared" si="17"/>
        <v>51202</v>
      </c>
      <c r="R166" s="350" t="str">
        <f t="shared" si="18"/>
        <v>Mobile Recycle Unit</v>
      </c>
      <c r="S166" s="350">
        <f t="shared" si="19"/>
        <v>0</v>
      </c>
      <c r="T166" s="350">
        <f t="shared" si="20"/>
        <v>0</v>
      </c>
      <c r="U166" s="350">
        <f t="shared" si="21"/>
        <v>0</v>
      </c>
      <c r="V166" s="350">
        <f t="shared" si="22"/>
        <v>0</v>
      </c>
      <c r="W166" s="350">
        <f t="shared" si="23"/>
        <v>0</v>
      </c>
      <c r="X166" s="350">
        <f t="shared" si="24"/>
        <v>0</v>
      </c>
      <c r="Y166" s="350">
        <f t="shared" si="25"/>
        <v>0</v>
      </c>
      <c r="Z166" s="350">
        <f t="shared" si="26"/>
        <v>0</v>
      </c>
      <c r="AA166" s="350">
        <f t="shared" si="27"/>
        <v>0</v>
      </c>
      <c r="AB166" s="350">
        <f t="shared" si="28"/>
        <v>0</v>
      </c>
      <c r="AC166" s="350">
        <f t="shared" si="29"/>
        <v>0</v>
      </c>
      <c r="AD166" s="350">
        <f t="shared" si="30"/>
        <v>0</v>
      </c>
      <c r="AE166" s="350">
        <f t="shared" si="31"/>
        <v>0</v>
      </c>
      <c r="AF166" s="350">
        <f t="shared" si="32"/>
        <v>0</v>
      </c>
      <c r="AG166" s="350">
        <f t="shared" si="33"/>
        <v>0</v>
      </c>
      <c r="AH166" s="350">
        <f t="shared" si="34"/>
        <v>0</v>
      </c>
      <c r="AI166" s="350">
        <f t="shared" si="35"/>
        <v>0</v>
      </c>
      <c r="AJ166" s="350">
        <f t="shared" si="36"/>
        <v>0</v>
      </c>
      <c r="AK166" s="350">
        <f t="shared" si="37"/>
        <v>0</v>
      </c>
      <c r="AL166" s="350">
        <f t="shared" si="38"/>
        <v>0</v>
      </c>
      <c r="AM166" s="350">
        <f t="shared" si="39"/>
        <v>0</v>
      </c>
      <c r="AN166" s="457">
        <f t="shared" si="40"/>
        <v>0</v>
      </c>
      <c r="AO166" s="350">
        <f t="shared" si="41"/>
        <v>0</v>
      </c>
      <c r="AP166" s="350">
        <f t="shared" si="42"/>
        <v>0</v>
      </c>
      <c r="AQ166" s="350">
        <f t="shared" si="43"/>
        <v>0</v>
      </c>
      <c r="AR166" s="350">
        <f t="shared" si="44"/>
        <v>0</v>
      </c>
      <c r="AS166" s="350">
        <f t="shared" si="45"/>
        <v>0</v>
      </c>
      <c r="AT166" s="350">
        <f t="shared" si="46"/>
        <v>0</v>
      </c>
      <c r="AU166" s="350">
        <f t="shared" si="47"/>
        <v>0</v>
      </c>
      <c r="AV166" s="350">
        <f t="shared" si="48"/>
        <v>0</v>
      </c>
      <c r="AW166" s="350">
        <f t="shared" si="49"/>
        <v>0</v>
      </c>
      <c r="AX166" s="350">
        <f t="shared" si="50"/>
        <v>0</v>
      </c>
      <c r="AY166" s="350">
        <f t="shared" si="51"/>
        <v>0</v>
      </c>
    </row>
    <row r="167" spans="1:51" x14ac:dyDescent="0.2">
      <c r="A167" s="347">
        <v>17100</v>
      </c>
      <c r="B167" s="349" t="str">
        <f t="shared" si="52"/>
        <v>Strathfield (A)</v>
      </c>
      <c r="C167" s="348">
        <f t="shared" si="6"/>
        <v>0</v>
      </c>
      <c r="D167" s="470" t="str">
        <f t="shared" si="7"/>
        <v>S</v>
      </c>
      <c r="E167" s="470"/>
      <c r="F167"/>
      <c r="G167" s="350">
        <f t="shared" si="8"/>
        <v>45143</v>
      </c>
      <c r="H167" s="350">
        <f t="shared" si="9"/>
        <v>15984</v>
      </c>
      <c r="I167" s="350">
        <f t="shared" si="10"/>
        <v>740</v>
      </c>
      <c r="J167" s="350" t="str">
        <f t="shared" si="11"/>
        <v>Y</v>
      </c>
      <c r="K167" s="350">
        <f t="shared" si="12"/>
        <v>9087</v>
      </c>
      <c r="L167" s="350">
        <f t="shared" si="13"/>
        <v>0</v>
      </c>
      <c r="M167" s="350">
        <f t="shared" si="14"/>
        <v>7777</v>
      </c>
      <c r="N167" s="350">
        <f t="shared" si="15"/>
        <v>4000</v>
      </c>
      <c r="O167" s="350">
        <f t="shared" si="16"/>
        <v>0</v>
      </c>
      <c r="P167" s="350">
        <v>1280</v>
      </c>
      <c r="Q167" s="350">
        <f t="shared" si="17"/>
        <v>15984</v>
      </c>
      <c r="R167" s="350">
        <f t="shared" si="18"/>
        <v>0</v>
      </c>
      <c r="S167" s="350">
        <f t="shared" si="19"/>
        <v>0</v>
      </c>
      <c r="T167" s="350">
        <f t="shared" si="20"/>
        <v>0</v>
      </c>
      <c r="U167" s="350">
        <f t="shared" si="21"/>
        <v>0</v>
      </c>
      <c r="V167" s="350">
        <f t="shared" si="22"/>
        <v>0</v>
      </c>
      <c r="W167" s="350">
        <f t="shared" si="23"/>
        <v>0</v>
      </c>
      <c r="X167" s="350">
        <f t="shared" si="24"/>
        <v>0</v>
      </c>
      <c r="Y167" s="350">
        <f t="shared" si="25"/>
        <v>0</v>
      </c>
      <c r="Z167" s="350">
        <f t="shared" si="26"/>
        <v>0</v>
      </c>
      <c r="AA167" s="350">
        <f t="shared" si="27"/>
        <v>0</v>
      </c>
      <c r="AB167" s="350">
        <f t="shared" si="28"/>
        <v>0</v>
      </c>
      <c r="AC167" s="350">
        <f t="shared" si="29"/>
        <v>0</v>
      </c>
      <c r="AD167" s="350">
        <f t="shared" si="30"/>
        <v>0</v>
      </c>
      <c r="AE167" s="350">
        <f t="shared" si="31"/>
        <v>0</v>
      </c>
      <c r="AF167" s="350">
        <f t="shared" si="32"/>
        <v>0</v>
      </c>
      <c r="AG167" s="350">
        <f t="shared" si="33"/>
        <v>0</v>
      </c>
      <c r="AH167" s="350">
        <f t="shared" si="34"/>
        <v>0</v>
      </c>
      <c r="AI167" s="350">
        <f t="shared" si="35"/>
        <v>0</v>
      </c>
      <c r="AJ167" s="350">
        <f t="shared" si="36"/>
        <v>0</v>
      </c>
      <c r="AK167" s="350">
        <f t="shared" si="37"/>
        <v>0</v>
      </c>
      <c r="AL167" s="350">
        <f t="shared" si="38"/>
        <v>0</v>
      </c>
      <c r="AM167" s="350">
        <f t="shared" si="39"/>
        <v>0</v>
      </c>
      <c r="AN167" s="457">
        <f t="shared" si="40"/>
        <v>0</v>
      </c>
      <c r="AO167" s="350">
        <f t="shared" si="41"/>
        <v>0</v>
      </c>
      <c r="AP167" s="350">
        <f t="shared" si="42"/>
        <v>0</v>
      </c>
      <c r="AQ167" s="350">
        <f t="shared" si="43"/>
        <v>0</v>
      </c>
      <c r="AR167" s="350">
        <f t="shared" si="44"/>
        <v>0</v>
      </c>
      <c r="AS167" s="350">
        <f t="shared" si="45"/>
        <v>0</v>
      </c>
      <c r="AT167" s="350">
        <f t="shared" si="46"/>
        <v>0</v>
      </c>
      <c r="AU167" s="350">
        <f t="shared" si="47"/>
        <v>0</v>
      </c>
      <c r="AV167" s="350">
        <f t="shared" si="48"/>
        <v>0</v>
      </c>
      <c r="AW167" s="350">
        <f t="shared" si="49"/>
        <v>0</v>
      </c>
      <c r="AX167" s="350">
        <f t="shared" si="50"/>
        <v>0</v>
      </c>
      <c r="AY167" s="350">
        <f t="shared" si="51"/>
        <v>0</v>
      </c>
    </row>
    <row r="168" spans="1:51" x14ac:dyDescent="0.2">
      <c r="A168" s="347">
        <v>17150</v>
      </c>
      <c r="B168" s="349" t="str">
        <f t="shared" si="52"/>
        <v>Sutherland Shire (A)</v>
      </c>
      <c r="C168" s="348" t="str">
        <f t="shared" si="6"/>
        <v>SSROC</v>
      </c>
      <c r="D168" s="470" t="str">
        <f t="shared" si="7"/>
        <v>S</v>
      </c>
      <c r="E168" s="470"/>
      <c r="F168"/>
      <c r="G168" s="350">
        <f t="shared" si="8"/>
        <v>229213</v>
      </c>
      <c r="H168" s="350">
        <f t="shared" si="9"/>
        <v>97365</v>
      </c>
      <c r="I168" s="350">
        <f t="shared" si="10"/>
        <v>456.3</v>
      </c>
      <c r="J168" s="350" t="str">
        <f t="shared" si="11"/>
        <v>Y</v>
      </c>
      <c r="K168" s="350">
        <f t="shared" si="12"/>
        <v>86071</v>
      </c>
      <c r="L168" s="350">
        <f t="shared" si="13"/>
        <v>0</v>
      </c>
      <c r="M168" s="350">
        <f t="shared" si="14"/>
        <v>86071</v>
      </c>
      <c r="N168" s="350">
        <f t="shared" si="15"/>
        <v>86071</v>
      </c>
      <c r="O168" s="350">
        <f t="shared" si="16"/>
        <v>0</v>
      </c>
      <c r="P168" s="350">
        <v>0</v>
      </c>
      <c r="Q168" s="350">
        <f t="shared" si="17"/>
        <v>97365</v>
      </c>
      <c r="R168" s="350">
        <f t="shared" si="18"/>
        <v>0</v>
      </c>
      <c r="S168" s="350">
        <f t="shared" si="19"/>
        <v>0</v>
      </c>
      <c r="T168" s="350">
        <f t="shared" si="20"/>
        <v>0</v>
      </c>
      <c r="U168" s="350">
        <f t="shared" si="21"/>
        <v>0</v>
      </c>
      <c r="V168" s="350">
        <f t="shared" si="22"/>
        <v>0</v>
      </c>
      <c r="W168" s="350">
        <f t="shared" si="23"/>
        <v>0</v>
      </c>
      <c r="X168" s="350">
        <f t="shared" si="24"/>
        <v>0</v>
      </c>
      <c r="Y168" s="350">
        <f t="shared" si="25"/>
        <v>0</v>
      </c>
      <c r="Z168" s="350">
        <f t="shared" si="26"/>
        <v>0</v>
      </c>
      <c r="AA168" s="350">
        <f t="shared" si="27"/>
        <v>0</v>
      </c>
      <c r="AB168" s="350">
        <f t="shared" si="28"/>
        <v>0</v>
      </c>
      <c r="AC168" s="350">
        <f t="shared" si="29"/>
        <v>0</v>
      </c>
      <c r="AD168" s="350">
        <f t="shared" si="30"/>
        <v>0</v>
      </c>
      <c r="AE168" s="350">
        <f t="shared" si="31"/>
        <v>0</v>
      </c>
      <c r="AF168" s="350">
        <f t="shared" si="32"/>
        <v>0</v>
      </c>
      <c r="AG168" s="350">
        <f t="shared" si="33"/>
        <v>0</v>
      </c>
      <c r="AH168" s="350">
        <f t="shared" si="34"/>
        <v>0</v>
      </c>
      <c r="AI168" s="350">
        <f t="shared" si="35"/>
        <v>0</v>
      </c>
      <c r="AJ168" s="350">
        <f t="shared" si="36"/>
        <v>0</v>
      </c>
      <c r="AK168" s="350">
        <f t="shared" si="37"/>
        <v>0</v>
      </c>
      <c r="AL168" s="350">
        <f t="shared" si="38"/>
        <v>0</v>
      </c>
      <c r="AM168" s="350">
        <f t="shared" si="39"/>
        <v>0</v>
      </c>
      <c r="AN168" s="457">
        <f t="shared" si="40"/>
        <v>0</v>
      </c>
      <c r="AO168" s="350">
        <f t="shared" si="41"/>
        <v>0</v>
      </c>
      <c r="AP168" s="350">
        <f t="shared" si="42"/>
        <v>0</v>
      </c>
      <c r="AQ168" s="350">
        <f t="shared" si="43"/>
        <v>0</v>
      </c>
      <c r="AR168" s="350">
        <f t="shared" si="44"/>
        <v>0</v>
      </c>
      <c r="AS168" s="350">
        <f t="shared" si="45"/>
        <v>0</v>
      </c>
      <c r="AT168" s="350">
        <f t="shared" si="46"/>
        <v>0</v>
      </c>
      <c r="AU168" s="350">
        <f t="shared" si="47"/>
        <v>0</v>
      </c>
      <c r="AV168" s="350">
        <f t="shared" si="48"/>
        <v>0</v>
      </c>
      <c r="AW168" s="350">
        <f t="shared" si="49"/>
        <v>0</v>
      </c>
      <c r="AX168" s="350">
        <f t="shared" si="50"/>
        <v>0</v>
      </c>
      <c r="AY168" s="350">
        <f t="shared" si="51"/>
        <v>0</v>
      </c>
    </row>
    <row r="169" spans="1:51" x14ac:dyDescent="0.2">
      <c r="A169" s="347">
        <v>17200</v>
      </c>
      <c r="B169" s="349" t="str">
        <f t="shared" si="52"/>
        <v>Sydney (C)</v>
      </c>
      <c r="C169" s="348" t="str">
        <f t="shared" si="6"/>
        <v>SSROC</v>
      </c>
      <c r="D169" s="470" t="str">
        <f t="shared" si="7"/>
        <v>S</v>
      </c>
      <c r="E169" s="470"/>
      <c r="F169"/>
      <c r="G169" s="350">
        <f t="shared" si="8"/>
        <v>240229</v>
      </c>
      <c r="H169" s="350">
        <f t="shared" si="9"/>
        <v>126927</v>
      </c>
      <c r="I169" s="350">
        <f t="shared" si="10"/>
        <v>436</v>
      </c>
      <c r="J169" s="350" t="str">
        <f t="shared" si="11"/>
        <v>Y</v>
      </c>
      <c r="K169" s="350">
        <f t="shared" si="12"/>
        <v>113504</v>
      </c>
      <c r="L169" s="350">
        <f t="shared" si="13"/>
        <v>0</v>
      </c>
      <c r="M169" s="350">
        <f t="shared" si="14"/>
        <v>111807</v>
      </c>
      <c r="N169" s="350">
        <f t="shared" si="15"/>
        <v>8717</v>
      </c>
      <c r="O169" s="350">
        <f t="shared" si="16"/>
        <v>0</v>
      </c>
      <c r="P169" s="350">
        <v>46198</v>
      </c>
      <c r="Q169" s="350">
        <f t="shared" si="17"/>
        <v>126927</v>
      </c>
      <c r="R169" s="350">
        <f t="shared" si="18"/>
        <v>0</v>
      </c>
      <c r="S169" s="350">
        <f t="shared" si="19"/>
        <v>0</v>
      </c>
      <c r="T169" s="350">
        <f t="shared" si="20"/>
        <v>0</v>
      </c>
      <c r="U169" s="350">
        <f t="shared" si="21"/>
        <v>0</v>
      </c>
      <c r="V169" s="350">
        <f t="shared" si="22"/>
        <v>0</v>
      </c>
      <c r="W169" s="350">
        <f t="shared" si="23"/>
        <v>0</v>
      </c>
      <c r="X169" s="350">
        <f t="shared" si="24"/>
        <v>0</v>
      </c>
      <c r="Y169" s="350">
        <f t="shared" si="25"/>
        <v>0</v>
      </c>
      <c r="Z169" s="350">
        <f t="shared" si="26"/>
        <v>0</v>
      </c>
      <c r="AA169" s="350">
        <f t="shared" si="27"/>
        <v>0</v>
      </c>
      <c r="AB169" s="350">
        <f t="shared" si="28"/>
        <v>0</v>
      </c>
      <c r="AC169" s="350">
        <f t="shared" si="29"/>
        <v>0</v>
      </c>
      <c r="AD169" s="350">
        <f t="shared" si="30"/>
        <v>0</v>
      </c>
      <c r="AE169" s="350">
        <f t="shared" si="31"/>
        <v>0</v>
      </c>
      <c r="AF169" s="350">
        <f t="shared" si="32"/>
        <v>0</v>
      </c>
      <c r="AG169" s="350">
        <f t="shared" si="33"/>
        <v>0</v>
      </c>
      <c r="AH169" s="350">
        <f t="shared" si="34"/>
        <v>0</v>
      </c>
      <c r="AI169" s="350">
        <f t="shared" si="35"/>
        <v>0</v>
      </c>
      <c r="AJ169" s="350">
        <f t="shared" si="36"/>
        <v>0</v>
      </c>
      <c r="AK169" s="350">
        <f t="shared" si="37"/>
        <v>0</v>
      </c>
      <c r="AL169" s="350">
        <f t="shared" si="38"/>
        <v>0</v>
      </c>
      <c r="AM169" s="350">
        <f t="shared" si="39"/>
        <v>0</v>
      </c>
      <c r="AN169" s="457">
        <f t="shared" si="40"/>
        <v>0</v>
      </c>
      <c r="AO169" s="350">
        <f t="shared" si="41"/>
        <v>0</v>
      </c>
      <c r="AP169" s="350">
        <f t="shared" si="42"/>
        <v>0</v>
      </c>
      <c r="AQ169" s="350">
        <f t="shared" si="43"/>
        <v>0</v>
      </c>
      <c r="AR169" s="350">
        <f t="shared" si="44"/>
        <v>0</v>
      </c>
      <c r="AS169" s="350">
        <f t="shared" si="45"/>
        <v>0</v>
      </c>
      <c r="AT169" s="350">
        <f t="shared" si="46"/>
        <v>0</v>
      </c>
      <c r="AU169" s="350">
        <f t="shared" si="47"/>
        <v>0</v>
      </c>
      <c r="AV169" s="350">
        <f t="shared" si="48"/>
        <v>0</v>
      </c>
      <c r="AW169" s="350">
        <f t="shared" si="49"/>
        <v>0</v>
      </c>
      <c r="AX169" s="350">
        <f t="shared" si="50"/>
        <v>0</v>
      </c>
      <c r="AY169" s="350">
        <f t="shared" si="51"/>
        <v>0</v>
      </c>
    </row>
    <row r="170" spans="1:51" x14ac:dyDescent="0.2">
      <c r="A170" s="347">
        <v>17420</v>
      </c>
      <c r="B170" s="349" t="str">
        <f t="shared" si="52"/>
        <v>The Hills Shire (A)</v>
      </c>
      <c r="C170" s="348" t="str">
        <f t="shared" si="6"/>
        <v>WSROC</v>
      </c>
      <c r="D170" s="470" t="str">
        <f t="shared" si="7"/>
        <v>S</v>
      </c>
      <c r="E170" s="470"/>
      <c r="F170"/>
      <c r="G170" s="350">
        <f t="shared" si="8"/>
        <v>172473</v>
      </c>
      <c r="H170" s="350">
        <f t="shared" si="9"/>
        <v>63053</v>
      </c>
      <c r="I170" s="350">
        <f t="shared" si="10"/>
        <v>465</v>
      </c>
      <c r="J170" s="350" t="str">
        <f t="shared" si="11"/>
        <v>Y</v>
      </c>
      <c r="K170" s="350">
        <f t="shared" si="12"/>
        <v>52043</v>
      </c>
      <c r="L170" s="350">
        <f t="shared" si="13"/>
        <v>0</v>
      </c>
      <c r="M170" s="350">
        <f t="shared" si="14"/>
        <v>54438</v>
      </c>
      <c r="N170" s="350">
        <f t="shared" si="15"/>
        <v>44484</v>
      </c>
      <c r="O170" s="350">
        <f t="shared" si="16"/>
        <v>0</v>
      </c>
      <c r="P170" s="350">
        <v>0</v>
      </c>
      <c r="Q170" s="350">
        <f t="shared" si="17"/>
        <v>0</v>
      </c>
      <c r="R170" s="350" t="str">
        <f t="shared" si="18"/>
        <v>SUEZ Seven Hills</v>
      </c>
      <c r="S170" s="350">
        <f t="shared" si="19"/>
        <v>0</v>
      </c>
      <c r="T170" s="350">
        <f t="shared" si="20"/>
        <v>0</v>
      </c>
      <c r="U170" s="350">
        <f t="shared" si="21"/>
        <v>0</v>
      </c>
      <c r="V170" s="350">
        <f t="shared" si="22"/>
        <v>0</v>
      </c>
      <c r="W170" s="350">
        <f t="shared" si="23"/>
        <v>0</v>
      </c>
      <c r="X170" s="350">
        <f t="shared" si="24"/>
        <v>0</v>
      </c>
      <c r="Y170" s="350">
        <f t="shared" si="25"/>
        <v>0</v>
      </c>
      <c r="Z170" s="350">
        <f t="shared" si="26"/>
        <v>0</v>
      </c>
      <c r="AA170" s="350">
        <f t="shared" si="27"/>
        <v>0</v>
      </c>
      <c r="AB170" s="350">
        <f t="shared" si="28"/>
        <v>0</v>
      </c>
      <c r="AC170" s="350">
        <f t="shared" si="29"/>
        <v>0</v>
      </c>
      <c r="AD170" s="350">
        <f t="shared" si="30"/>
        <v>0</v>
      </c>
      <c r="AE170" s="350">
        <f t="shared" si="31"/>
        <v>0</v>
      </c>
      <c r="AF170" s="350">
        <f t="shared" si="32"/>
        <v>0</v>
      </c>
      <c r="AG170" s="350">
        <f t="shared" si="33"/>
        <v>0</v>
      </c>
      <c r="AH170" s="350">
        <f t="shared" si="34"/>
        <v>0</v>
      </c>
      <c r="AI170" s="350">
        <f t="shared" si="35"/>
        <v>0</v>
      </c>
      <c r="AJ170" s="350">
        <f t="shared" si="36"/>
        <v>0</v>
      </c>
      <c r="AK170" s="350">
        <f t="shared" si="37"/>
        <v>0</v>
      </c>
      <c r="AL170" s="350">
        <f t="shared" si="38"/>
        <v>0</v>
      </c>
      <c r="AM170" s="350">
        <f t="shared" si="39"/>
        <v>0</v>
      </c>
      <c r="AN170" s="457">
        <f t="shared" si="40"/>
        <v>0</v>
      </c>
      <c r="AO170" s="350">
        <f t="shared" si="41"/>
        <v>0</v>
      </c>
      <c r="AP170" s="350">
        <f t="shared" si="42"/>
        <v>0</v>
      </c>
      <c r="AQ170" s="350">
        <f t="shared" si="43"/>
        <v>0</v>
      </c>
      <c r="AR170" s="350">
        <f t="shared" si="44"/>
        <v>0</v>
      </c>
      <c r="AS170" s="350">
        <f t="shared" si="45"/>
        <v>0</v>
      </c>
      <c r="AT170" s="350">
        <f t="shared" si="46"/>
        <v>0</v>
      </c>
      <c r="AU170" s="350">
        <f t="shared" si="47"/>
        <v>0</v>
      </c>
      <c r="AV170" s="350">
        <f t="shared" si="48"/>
        <v>0</v>
      </c>
      <c r="AW170" s="350">
        <f t="shared" si="49"/>
        <v>0</v>
      </c>
      <c r="AX170" s="350">
        <f t="shared" si="50"/>
        <v>0</v>
      </c>
      <c r="AY170" s="350">
        <f t="shared" si="51"/>
        <v>0</v>
      </c>
    </row>
    <row r="171" spans="1:51" x14ac:dyDescent="0.2">
      <c r="A171" s="347">
        <v>18050</v>
      </c>
      <c r="B171" s="349" t="str">
        <f t="shared" si="52"/>
        <v>Waverley (A)</v>
      </c>
      <c r="C171" s="348" t="str">
        <f t="shared" si="6"/>
        <v>SSROC</v>
      </c>
      <c r="D171" s="470" t="str">
        <f t="shared" si="7"/>
        <v>S</v>
      </c>
      <c r="E171" s="470"/>
      <c r="F171"/>
      <c r="G171" s="350">
        <f t="shared" si="8"/>
        <v>74114</v>
      </c>
      <c r="H171" s="350">
        <f t="shared" si="9"/>
        <v>29408</v>
      </c>
      <c r="I171" s="350">
        <f t="shared" si="10"/>
        <v>548</v>
      </c>
      <c r="J171" s="350" t="str">
        <f t="shared" si="11"/>
        <v>Y</v>
      </c>
      <c r="K171" s="350">
        <f t="shared" si="12"/>
        <v>29399</v>
      </c>
      <c r="L171" s="350">
        <f t="shared" si="13"/>
        <v>0</v>
      </c>
      <c r="M171" s="350">
        <f t="shared" si="14"/>
        <v>29399</v>
      </c>
      <c r="N171" s="350">
        <f t="shared" si="15"/>
        <v>10040</v>
      </c>
      <c r="O171" s="350">
        <f t="shared" si="16"/>
        <v>0</v>
      </c>
      <c r="P171" s="350">
        <v>4431</v>
      </c>
      <c r="Q171" s="350">
        <f t="shared" si="17"/>
        <v>29408</v>
      </c>
      <c r="R171" s="350">
        <f t="shared" si="18"/>
        <v>0</v>
      </c>
      <c r="S171" s="350">
        <f t="shared" si="19"/>
        <v>0</v>
      </c>
      <c r="T171" s="350">
        <f t="shared" si="20"/>
        <v>0</v>
      </c>
      <c r="U171" s="350">
        <f t="shared" si="21"/>
        <v>0</v>
      </c>
      <c r="V171" s="350">
        <f t="shared" si="22"/>
        <v>0</v>
      </c>
      <c r="W171" s="350">
        <f t="shared" si="23"/>
        <v>0</v>
      </c>
      <c r="X171" s="350">
        <f t="shared" si="24"/>
        <v>0</v>
      </c>
      <c r="Y171" s="350">
        <f t="shared" si="25"/>
        <v>0</v>
      </c>
      <c r="Z171" s="350">
        <f t="shared" si="26"/>
        <v>0</v>
      </c>
      <c r="AA171" s="350">
        <f t="shared" si="27"/>
        <v>0</v>
      </c>
      <c r="AB171" s="350">
        <f t="shared" si="28"/>
        <v>0</v>
      </c>
      <c r="AC171" s="350">
        <f t="shared" si="29"/>
        <v>0</v>
      </c>
      <c r="AD171" s="350">
        <f t="shared" si="30"/>
        <v>0</v>
      </c>
      <c r="AE171" s="350">
        <f t="shared" si="31"/>
        <v>0</v>
      </c>
      <c r="AF171" s="350">
        <f t="shared" si="32"/>
        <v>0</v>
      </c>
      <c r="AG171" s="350">
        <f t="shared" si="33"/>
        <v>0</v>
      </c>
      <c r="AH171" s="350">
        <f t="shared" si="34"/>
        <v>0</v>
      </c>
      <c r="AI171" s="350">
        <f t="shared" si="35"/>
        <v>0</v>
      </c>
      <c r="AJ171" s="350">
        <f t="shared" si="36"/>
        <v>0</v>
      </c>
      <c r="AK171" s="350">
        <f t="shared" si="37"/>
        <v>0</v>
      </c>
      <c r="AL171" s="350">
        <f t="shared" si="38"/>
        <v>0</v>
      </c>
      <c r="AM171" s="350">
        <f t="shared" si="39"/>
        <v>0</v>
      </c>
      <c r="AN171" s="457">
        <f t="shared" si="40"/>
        <v>0</v>
      </c>
      <c r="AO171" s="350">
        <f t="shared" si="41"/>
        <v>0</v>
      </c>
      <c r="AP171" s="350">
        <f t="shared" si="42"/>
        <v>0</v>
      </c>
      <c r="AQ171" s="350">
        <f t="shared" si="43"/>
        <v>0</v>
      </c>
      <c r="AR171" s="350">
        <f t="shared" si="44"/>
        <v>0</v>
      </c>
      <c r="AS171" s="350">
        <f t="shared" si="45"/>
        <v>0</v>
      </c>
      <c r="AT171" s="350">
        <f t="shared" si="46"/>
        <v>0</v>
      </c>
      <c r="AU171" s="350">
        <f t="shared" si="47"/>
        <v>0</v>
      </c>
      <c r="AV171" s="350">
        <f t="shared" si="48"/>
        <v>0</v>
      </c>
      <c r="AW171" s="350">
        <f t="shared" si="49"/>
        <v>0</v>
      </c>
      <c r="AX171" s="350">
        <f t="shared" si="50"/>
        <v>0</v>
      </c>
      <c r="AY171" s="350">
        <f t="shared" si="51"/>
        <v>0</v>
      </c>
    </row>
    <row r="172" spans="1:51" x14ac:dyDescent="0.2">
      <c r="A172" s="347">
        <v>18250</v>
      </c>
      <c r="B172" s="349" t="str">
        <f t="shared" si="52"/>
        <v>Willoughby (C)</v>
      </c>
      <c r="C172" s="348" t="str">
        <f t="shared" si="6"/>
        <v>NSROC</v>
      </c>
      <c r="D172" s="470" t="str">
        <f t="shared" si="7"/>
        <v>S</v>
      </c>
      <c r="E172" s="470"/>
      <c r="F172"/>
      <c r="G172" s="350">
        <f t="shared" si="8"/>
        <v>80339</v>
      </c>
      <c r="H172" s="350">
        <f t="shared" si="9"/>
        <v>27376</v>
      </c>
      <c r="I172" s="350">
        <f t="shared" si="10"/>
        <v>530</v>
      </c>
      <c r="J172" s="350" t="str">
        <f t="shared" si="11"/>
        <v>Y</v>
      </c>
      <c r="K172" s="350">
        <f t="shared" si="12"/>
        <v>27376</v>
      </c>
      <c r="L172" s="350">
        <f t="shared" si="13"/>
        <v>0</v>
      </c>
      <c r="M172" s="350">
        <f t="shared" si="14"/>
        <v>27376</v>
      </c>
      <c r="N172" s="350">
        <f t="shared" si="15"/>
        <v>16217</v>
      </c>
      <c r="O172" s="350">
        <f t="shared" si="16"/>
        <v>0</v>
      </c>
      <c r="P172" s="350">
        <v>12817</v>
      </c>
      <c r="Q172" s="350">
        <f t="shared" si="17"/>
        <v>0</v>
      </c>
      <c r="R172" s="350">
        <f t="shared" si="18"/>
        <v>0</v>
      </c>
      <c r="S172" s="350">
        <f t="shared" si="19"/>
        <v>0</v>
      </c>
      <c r="T172" s="350">
        <f t="shared" si="20"/>
        <v>0</v>
      </c>
      <c r="U172" s="350">
        <f t="shared" si="21"/>
        <v>0</v>
      </c>
      <c r="V172" s="350">
        <f t="shared" si="22"/>
        <v>0</v>
      </c>
      <c r="W172" s="350">
        <f t="shared" si="23"/>
        <v>0</v>
      </c>
      <c r="X172" s="350">
        <f t="shared" si="24"/>
        <v>0</v>
      </c>
      <c r="Y172" s="350">
        <f t="shared" si="25"/>
        <v>0</v>
      </c>
      <c r="Z172" s="350">
        <f t="shared" si="26"/>
        <v>0</v>
      </c>
      <c r="AA172" s="350">
        <f t="shared" si="27"/>
        <v>0</v>
      </c>
      <c r="AB172" s="350">
        <f t="shared" si="28"/>
        <v>0</v>
      </c>
      <c r="AC172" s="350">
        <f t="shared" si="29"/>
        <v>0</v>
      </c>
      <c r="AD172" s="350">
        <f t="shared" si="30"/>
        <v>0</v>
      </c>
      <c r="AE172" s="350">
        <f t="shared" si="31"/>
        <v>0</v>
      </c>
      <c r="AF172" s="350">
        <f t="shared" si="32"/>
        <v>0</v>
      </c>
      <c r="AG172" s="350">
        <f t="shared" si="33"/>
        <v>0</v>
      </c>
      <c r="AH172" s="350">
        <f t="shared" si="34"/>
        <v>0</v>
      </c>
      <c r="AI172" s="350">
        <f t="shared" si="35"/>
        <v>0</v>
      </c>
      <c r="AJ172" s="350">
        <f t="shared" si="36"/>
        <v>0</v>
      </c>
      <c r="AK172" s="350">
        <f t="shared" si="37"/>
        <v>0</v>
      </c>
      <c r="AL172" s="350">
        <f t="shared" si="38"/>
        <v>0</v>
      </c>
      <c r="AM172" s="350">
        <f t="shared" si="39"/>
        <v>0</v>
      </c>
      <c r="AN172" s="457">
        <f t="shared" si="40"/>
        <v>0</v>
      </c>
      <c r="AO172" s="350">
        <f t="shared" si="41"/>
        <v>0</v>
      </c>
      <c r="AP172" s="350">
        <f t="shared" si="42"/>
        <v>0</v>
      </c>
      <c r="AQ172" s="350">
        <f t="shared" si="43"/>
        <v>0</v>
      </c>
      <c r="AR172" s="350">
        <f t="shared" si="44"/>
        <v>0</v>
      </c>
      <c r="AS172" s="350">
        <f t="shared" si="45"/>
        <v>0</v>
      </c>
      <c r="AT172" s="350">
        <f t="shared" si="46"/>
        <v>0</v>
      </c>
      <c r="AU172" s="350">
        <f t="shared" si="47"/>
        <v>0</v>
      </c>
      <c r="AV172" s="350">
        <f t="shared" si="48"/>
        <v>0</v>
      </c>
      <c r="AW172" s="350">
        <f t="shared" si="49"/>
        <v>0</v>
      </c>
      <c r="AX172" s="350">
        <f t="shared" si="50"/>
        <v>0</v>
      </c>
      <c r="AY172" s="350">
        <f t="shared" si="51"/>
        <v>0</v>
      </c>
    </row>
    <row r="173" spans="1:51" ht="13.5" thickBot="1" x14ac:dyDescent="0.25">
      <c r="A173" s="347">
        <v>18500</v>
      </c>
      <c r="B173" s="349" t="str">
        <f t="shared" si="52"/>
        <v>Woollahra (A)</v>
      </c>
      <c r="C173" s="348" t="str">
        <f t="shared" si="6"/>
        <v>SSROC</v>
      </c>
      <c r="D173" s="470" t="str">
        <f t="shared" si="7"/>
        <v>S</v>
      </c>
      <c r="E173" s="470"/>
      <c r="F173"/>
      <c r="G173" s="350">
        <f t="shared" si="8"/>
        <v>58964</v>
      </c>
      <c r="H173" s="350">
        <f t="shared" si="9"/>
        <v>26648</v>
      </c>
      <c r="I173" s="350">
        <f t="shared" si="10"/>
        <v>523.04999999999995</v>
      </c>
      <c r="J173" s="350" t="str">
        <f t="shared" si="11"/>
        <v>Y</v>
      </c>
      <c r="K173" s="350">
        <f t="shared" si="12"/>
        <v>24939</v>
      </c>
      <c r="L173" s="350">
        <f t="shared" si="13"/>
        <v>0</v>
      </c>
      <c r="M173" s="350">
        <f t="shared" si="14"/>
        <v>24939</v>
      </c>
      <c r="N173" s="350">
        <f t="shared" si="15"/>
        <v>0</v>
      </c>
      <c r="O173" s="350">
        <f t="shared" si="16"/>
        <v>24939</v>
      </c>
      <c r="P173" s="350">
        <v>0</v>
      </c>
      <c r="Q173" s="350">
        <f t="shared" si="17"/>
        <v>0</v>
      </c>
      <c r="R173" s="350">
        <f t="shared" si="18"/>
        <v>0</v>
      </c>
      <c r="S173" s="350">
        <f t="shared" si="19"/>
        <v>0</v>
      </c>
      <c r="T173" s="350">
        <f t="shared" si="20"/>
        <v>0</v>
      </c>
      <c r="U173" s="350">
        <f t="shared" si="21"/>
        <v>0</v>
      </c>
      <c r="V173" s="350">
        <f t="shared" si="22"/>
        <v>0</v>
      </c>
      <c r="W173" s="350">
        <f t="shared" si="23"/>
        <v>0</v>
      </c>
      <c r="X173" s="350">
        <f t="shared" si="24"/>
        <v>0</v>
      </c>
      <c r="Y173" s="350">
        <f t="shared" si="25"/>
        <v>0</v>
      </c>
      <c r="Z173" s="350">
        <f t="shared" si="26"/>
        <v>0</v>
      </c>
      <c r="AA173" s="350">
        <f t="shared" si="27"/>
        <v>0</v>
      </c>
      <c r="AB173" s="350">
        <f t="shared" si="28"/>
        <v>0</v>
      </c>
      <c r="AC173" s="350">
        <f t="shared" si="29"/>
        <v>0</v>
      </c>
      <c r="AD173" s="350">
        <f t="shared" si="30"/>
        <v>0</v>
      </c>
      <c r="AE173" s="350">
        <f t="shared" si="31"/>
        <v>0</v>
      </c>
      <c r="AF173" s="350">
        <f t="shared" si="32"/>
        <v>0</v>
      </c>
      <c r="AG173" s="350">
        <f t="shared" si="33"/>
        <v>0</v>
      </c>
      <c r="AH173" s="350">
        <f t="shared" si="34"/>
        <v>0</v>
      </c>
      <c r="AI173" s="350">
        <f t="shared" si="35"/>
        <v>0</v>
      </c>
      <c r="AJ173" s="350">
        <f t="shared" si="36"/>
        <v>0</v>
      </c>
      <c r="AK173" s="350">
        <f t="shared" si="37"/>
        <v>0</v>
      </c>
      <c r="AL173" s="350">
        <f t="shared" si="38"/>
        <v>0</v>
      </c>
      <c r="AM173" s="350">
        <f t="shared" si="39"/>
        <v>0</v>
      </c>
      <c r="AN173" s="457">
        <f t="shared" si="40"/>
        <v>0</v>
      </c>
      <c r="AO173" s="350">
        <f t="shared" si="41"/>
        <v>0</v>
      </c>
      <c r="AP173" s="350">
        <f t="shared" si="42"/>
        <v>0</v>
      </c>
      <c r="AQ173" s="350">
        <f t="shared" si="43"/>
        <v>0</v>
      </c>
      <c r="AR173" s="350">
        <f t="shared" si="44"/>
        <v>0</v>
      </c>
      <c r="AS173" s="350">
        <f t="shared" si="45"/>
        <v>0</v>
      </c>
      <c r="AT173" s="350">
        <f t="shared" si="46"/>
        <v>0</v>
      </c>
      <c r="AU173" s="350">
        <f t="shared" si="47"/>
        <v>0</v>
      </c>
      <c r="AV173" s="350">
        <f t="shared" si="48"/>
        <v>0</v>
      </c>
      <c r="AW173" s="350">
        <f t="shared" si="49"/>
        <v>0</v>
      </c>
      <c r="AX173" s="350">
        <f t="shared" si="50"/>
        <v>0</v>
      </c>
      <c r="AY173" s="350">
        <f t="shared" si="51"/>
        <v>0</v>
      </c>
    </row>
    <row r="174" spans="1:51" ht="13.5" thickTop="1" x14ac:dyDescent="0.2">
      <c r="A174" s="351"/>
      <c r="B174" s="351"/>
      <c r="C174" s="351" t="s">
        <v>263</v>
      </c>
      <c r="D174" s="351"/>
      <c r="E174" s="451"/>
      <c r="F174" s="352"/>
      <c r="G174" s="353">
        <f t="shared" ref="G174:AY174" si="53">COUNTIF(G144:G173,"&gt;0")</f>
        <v>30</v>
      </c>
      <c r="H174" s="353">
        <f t="shared" si="53"/>
        <v>30</v>
      </c>
      <c r="I174" s="353">
        <f t="shared" si="53"/>
        <v>30</v>
      </c>
      <c r="J174" s="353">
        <f t="shared" si="53"/>
        <v>0</v>
      </c>
      <c r="K174" s="353">
        <f t="shared" si="53"/>
        <v>30</v>
      </c>
      <c r="L174" s="353">
        <f t="shared" si="53"/>
        <v>0</v>
      </c>
      <c r="M174" s="353">
        <f t="shared" si="53"/>
        <v>30</v>
      </c>
      <c r="N174" s="353">
        <f t="shared" si="53"/>
        <v>26</v>
      </c>
      <c r="O174" s="353">
        <f t="shared" si="53"/>
        <v>3</v>
      </c>
      <c r="P174" s="353">
        <f t="shared" si="53"/>
        <v>17</v>
      </c>
      <c r="Q174" s="353">
        <f t="shared" si="53"/>
        <v>21</v>
      </c>
      <c r="R174" s="353">
        <f t="shared" si="53"/>
        <v>0</v>
      </c>
      <c r="S174" s="353">
        <f t="shared" si="53"/>
        <v>0</v>
      </c>
      <c r="T174" s="353">
        <f t="shared" si="53"/>
        <v>0</v>
      </c>
      <c r="U174" s="353">
        <f t="shared" si="53"/>
        <v>0</v>
      </c>
      <c r="V174" s="353">
        <f t="shared" si="53"/>
        <v>0</v>
      </c>
      <c r="W174" s="353">
        <f t="shared" si="53"/>
        <v>0</v>
      </c>
      <c r="X174" s="353">
        <f t="shared" si="53"/>
        <v>0</v>
      </c>
      <c r="Y174" s="353">
        <f t="shared" si="53"/>
        <v>0</v>
      </c>
      <c r="Z174" s="353">
        <f t="shared" si="53"/>
        <v>0</v>
      </c>
      <c r="AA174" s="353">
        <f t="shared" si="53"/>
        <v>0</v>
      </c>
      <c r="AB174" s="353">
        <f t="shared" si="53"/>
        <v>0</v>
      </c>
      <c r="AC174" s="353">
        <f t="shared" si="53"/>
        <v>0</v>
      </c>
      <c r="AD174" s="353">
        <f t="shared" si="53"/>
        <v>0</v>
      </c>
      <c r="AE174" s="353">
        <f t="shared" si="53"/>
        <v>0</v>
      </c>
      <c r="AF174" s="353">
        <f t="shared" si="53"/>
        <v>0</v>
      </c>
      <c r="AG174" s="353">
        <f t="shared" si="53"/>
        <v>0</v>
      </c>
      <c r="AH174" s="353">
        <f t="shared" si="53"/>
        <v>0</v>
      </c>
      <c r="AI174" s="353">
        <f t="shared" si="53"/>
        <v>0</v>
      </c>
      <c r="AJ174" s="353">
        <f t="shared" si="53"/>
        <v>0</v>
      </c>
      <c r="AK174" s="353">
        <f t="shared" si="53"/>
        <v>0</v>
      </c>
      <c r="AL174" s="353">
        <f t="shared" si="53"/>
        <v>0</v>
      </c>
      <c r="AM174" s="353">
        <f t="shared" si="53"/>
        <v>0</v>
      </c>
      <c r="AN174" s="452">
        <f t="shared" si="53"/>
        <v>0</v>
      </c>
      <c r="AO174" s="353">
        <f t="shared" si="53"/>
        <v>0</v>
      </c>
      <c r="AP174" s="353">
        <f t="shared" si="53"/>
        <v>0</v>
      </c>
      <c r="AQ174" s="353">
        <f t="shared" si="53"/>
        <v>0</v>
      </c>
      <c r="AR174" s="353">
        <f t="shared" si="53"/>
        <v>0</v>
      </c>
      <c r="AS174" s="353">
        <f t="shared" si="53"/>
        <v>0</v>
      </c>
      <c r="AT174" s="353">
        <f t="shared" si="53"/>
        <v>0</v>
      </c>
      <c r="AU174" s="353">
        <f t="shared" si="53"/>
        <v>0</v>
      </c>
      <c r="AV174" s="353">
        <f t="shared" si="53"/>
        <v>0</v>
      </c>
      <c r="AW174" s="353">
        <f t="shared" si="53"/>
        <v>0</v>
      </c>
      <c r="AX174" s="353">
        <f t="shared" si="53"/>
        <v>0</v>
      </c>
      <c r="AY174" s="353">
        <f t="shared" si="53"/>
        <v>0</v>
      </c>
    </row>
    <row r="175" spans="1:51" x14ac:dyDescent="0.2">
      <c r="A175" s="347"/>
      <c r="B175" s="354" t="s">
        <v>16</v>
      </c>
      <c r="C175" s="347" t="s">
        <v>264</v>
      </c>
      <c r="D175" s="347"/>
      <c r="E175" s="455"/>
      <c r="F175" s="355"/>
      <c r="G175" s="356">
        <f t="shared" ref="G175:AY175" si="54">SUM(G144:G173)</f>
        <v>4689657</v>
      </c>
      <c r="H175" s="356">
        <f t="shared" si="54"/>
        <v>1733134</v>
      </c>
      <c r="I175" s="356">
        <f t="shared" si="54"/>
        <v>13939.75</v>
      </c>
      <c r="J175" s="356">
        <f t="shared" si="54"/>
        <v>0</v>
      </c>
      <c r="K175" s="356">
        <f t="shared" si="54"/>
        <v>1594929</v>
      </c>
      <c r="L175" s="356">
        <f t="shared" si="54"/>
        <v>0</v>
      </c>
      <c r="M175" s="356">
        <f t="shared" si="54"/>
        <v>1559462</v>
      </c>
      <c r="N175" s="356">
        <f t="shared" si="54"/>
        <v>919574</v>
      </c>
      <c r="O175" s="356">
        <f t="shared" si="54"/>
        <v>91593</v>
      </c>
      <c r="P175" s="356">
        <v>5691</v>
      </c>
      <c r="Q175" s="356">
        <f t="shared" si="54"/>
        <v>1196497</v>
      </c>
      <c r="R175" s="356">
        <f t="shared" si="54"/>
        <v>0</v>
      </c>
      <c r="S175" s="356">
        <f t="shared" si="54"/>
        <v>0</v>
      </c>
      <c r="T175" s="356">
        <f t="shared" si="54"/>
        <v>0</v>
      </c>
      <c r="U175" s="356">
        <f t="shared" si="54"/>
        <v>0</v>
      </c>
      <c r="V175" s="356">
        <f t="shared" si="54"/>
        <v>0</v>
      </c>
      <c r="W175" s="356">
        <f t="shared" si="54"/>
        <v>0</v>
      </c>
      <c r="X175" s="356">
        <f t="shared" si="54"/>
        <v>0</v>
      </c>
      <c r="Y175" s="356">
        <f t="shared" si="54"/>
        <v>0</v>
      </c>
      <c r="Z175" s="356">
        <f t="shared" si="54"/>
        <v>0</v>
      </c>
      <c r="AA175" s="356">
        <f t="shared" si="54"/>
        <v>0</v>
      </c>
      <c r="AB175" s="356">
        <f t="shared" si="54"/>
        <v>0</v>
      </c>
      <c r="AC175" s="356">
        <f t="shared" si="54"/>
        <v>0</v>
      </c>
      <c r="AD175" s="356">
        <f t="shared" si="54"/>
        <v>0</v>
      </c>
      <c r="AE175" s="356">
        <f t="shared" si="54"/>
        <v>0</v>
      </c>
      <c r="AF175" s="356">
        <f t="shared" si="54"/>
        <v>0</v>
      </c>
      <c r="AG175" s="356">
        <f t="shared" si="54"/>
        <v>0</v>
      </c>
      <c r="AH175" s="356">
        <f t="shared" si="54"/>
        <v>0</v>
      </c>
      <c r="AI175" s="356">
        <f t="shared" si="54"/>
        <v>0</v>
      </c>
      <c r="AJ175" s="356">
        <f t="shared" si="54"/>
        <v>0</v>
      </c>
      <c r="AK175" s="356">
        <f t="shared" si="54"/>
        <v>0</v>
      </c>
      <c r="AL175" s="356">
        <f t="shared" si="54"/>
        <v>0</v>
      </c>
      <c r="AM175" s="356">
        <f t="shared" si="54"/>
        <v>0</v>
      </c>
      <c r="AN175" s="456">
        <f t="shared" si="54"/>
        <v>0</v>
      </c>
      <c r="AO175" s="356">
        <f t="shared" si="54"/>
        <v>0</v>
      </c>
      <c r="AP175" s="356">
        <f t="shared" si="54"/>
        <v>0</v>
      </c>
      <c r="AQ175" s="356">
        <f t="shared" si="54"/>
        <v>0</v>
      </c>
      <c r="AR175" s="356">
        <f t="shared" si="54"/>
        <v>0</v>
      </c>
      <c r="AS175" s="356">
        <f t="shared" si="54"/>
        <v>0</v>
      </c>
      <c r="AT175" s="356">
        <f t="shared" si="54"/>
        <v>0</v>
      </c>
      <c r="AU175" s="356">
        <f t="shared" si="54"/>
        <v>0</v>
      </c>
      <c r="AV175" s="356">
        <f t="shared" si="54"/>
        <v>0</v>
      </c>
      <c r="AW175" s="356">
        <f t="shared" si="54"/>
        <v>0</v>
      </c>
      <c r="AX175" s="356">
        <f t="shared" si="54"/>
        <v>0</v>
      </c>
      <c r="AY175" s="356">
        <f t="shared" si="54"/>
        <v>0</v>
      </c>
    </row>
    <row r="176" spans="1:51" x14ac:dyDescent="0.2">
      <c r="A176" s="347"/>
      <c r="B176" s="354"/>
      <c r="C176" s="347" t="s">
        <v>265</v>
      </c>
      <c r="D176" s="347"/>
      <c r="E176" s="455"/>
      <c r="F176" s="355"/>
      <c r="G176" s="350">
        <f t="shared" ref="G176:AY176" si="55">MIN(G144:G173)</f>
        <v>14909</v>
      </c>
      <c r="H176" s="350">
        <f t="shared" si="55"/>
        <v>4978</v>
      </c>
      <c r="I176" s="350">
        <f t="shared" si="55"/>
        <v>355</v>
      </c>
      <c r="J176" s="350">
        <f t="shared" si="55"/>
        <v>0</v>
      </c>
      <c r="K176" s="350">
        <f t="shared" si="55"/>
        <v>4415</v>
      </c>
      <c r="L176" s="350">
        <f t="shared" si="55"/>
        <v>0</v>
      </c>
      <c r="M176" s="350">
        <f t="shared" si="55"/>
        <v>4344</v>
      </c>
      <c r="N176" s="350">
        <f t="shared" si="55"/>
        <v>0</v>
      </c>
      <c r="O176" s="350">
        <f t="shared" si="55"/>
        <v>0</v>
      </c>
      <c r="P176" s="350">
        <v>6094</v>
      </c>
      <c r="Q176" s="350">
        <f t="shared" si="55"/>
        <v>0</v>
      </c>
      <c r="R176" s="350">
        <f t="shared" si="55"/>
        <v>0</v>
      </c>
      <c r="S176" s="350">
        <f t="shared" si="55"/>
        <v>0</v>
      </c>
      <c r="T176" s="350">
        <f t="shared" si="55"/>
        <v>0</v>
      </c>
      <c r="U176" s="350">
        <f t="shared" si="55"/>
        <v>0</v>
      </c>
      <c r="V176" s="350">
        <f t="shared" si="55"/>
        <v>0</v>
      </c>
      <c r="W176" s="350">
        <f t="shared" si="55"/>
        <v>0</v>
      </c>
      <c r="X176" s="350">
        <f t="shared" si="55"/>
        <v>0</v>
      </c>
      <c r="Y176" s="350">
        <f t="shared" si="55"/>
        <v>0</v>
      </c>
      <c r="Z176" s="350">
        <f t="shared" si="55"/>
        <v>0</v>
      </c>
      <c r="AA176" s="350">
        <f t="shared" si="55"/>
        <v>0</v>
      </c>
      <c r="AB176" s="350">
        <f t="shared" si="55"/>
        <v>0</v>
      </c>
      <c r="AC176" s="350">
        <f t="shared" si="55"/>
        <v>0</v>
      </c>
      <c r="AD176" s="350">
        <f t="shared" si="55"/>
        <v>0</v>
      </c>
      <c r="AE176" s="350">
        <f t="shared" si="55"/>
        <v>0</v>
      </c>
      <c r="AF176" s="350">
        <f t="shared" si="55"/>
        <v>0</v>
      </c>
      <c r="AG176" s="350">
        <f t="shared" si="55"/>
        <v>0</v>
      </c>
      <c r="AH176" s="350">
        <f t="shared" si="55"/>
        <v>0</v>
      </c>
      <c r="AI176" s="350">
        <f t="shared" si="55"/>
        <v>0</v>
      </c>
      <c r="AJ176" s="350">
        <f t="shared" si="55"/>
        <v>0</v>
      </c>
      <c r="AK176" s="350">
        <f t="shared" si="55"/>
        <v>0</v>
      </c>
      <c r="AL176" s="350">
        <f t="shared" si="55"/>
        <v>0</v>
      </c>
      <c r="AM176" s="350">
        <f t="shared" si="55"/>
        <v>0</v>
      </c>
      <c r="AN176" s="457">
        <f t="shared" si="55"/>
        <v>0</v>
      </c>
      <c r="AO176" s="350">
        <f t="shared" si="55"/>
        <v>0</v>
      </c>
      <c r="AP176" s="350">
        <f t="shared" si="55"/>
        <v>0</v>
      </c>
      <c r="AQ176" s="350">
        <f t="shared" si="55"/>
        <v>0</v>
      </c>
      <c r="AR176" s="350">
        <f t="shared" si="55"/>
        <v>0</v>
      </c>
      <c r="AS176" s="350">
        <f t="shared" si="55"/>
        <v>0</v>
      </c>
      <c r="AT176" s="350">
        <f t="shared" si="55"/>
        <v>0</v>
      </c>
      <c r="AU176" s="350">
        <f t="shared" si="55"/>
        <v>0</v>
      </c>
      <c r="AV176" s="350">
        <f t="shared" si="55"/>
        <v>0</v>
      </c>
      <c r="AW176" s="350">
        <f t="shared" si="55"/>
        <v>0</v>
      </c>
      <c r="AX176" s="350">
        <f t="shared" si="55"/>
        <v>0</v>
      </c>
      <c r="AY176" s="350">
        <f t="shared" si="55"/>
        <v>0</v>
      </c>
    </row>
    <row r="177" spans="1:51" x14ac:dyDescent="0.2">
      <c r="A177" s="347"/>
      <c r="B177" s="354"/>
      <c r="C177" s="347" t="s">
        <v>266</v>
      </c>
      <c r="D177" s="347"/>
      <c r="E177" s="455"/>
      <c r="F177" s="355"/>
      <c r="G177" s="350">
        <f t="shared" ref="G177:AY177" si="56">MAX(G144:G173)</f>
        <v>373931</v>
      </c>
      <c r="H177" s="350">
        <f t="shared" si="56"/>
        <v>134640</v>
      </c>
      <c r="I177" s="350">
        <f t="shared" si="56"/>
        <v>740</v>
      </c>
      <c r="J177" s="350">
        <f t="shared" si="56"/>
        <v>0</v>
      </c>
      <c r="K177" s="350">
        <f t="shared" si="56"/>
        <v>126833</v>
      </c>
      <c r="L177" s="350">
        <f t="shared" si="56"/>
        <v>0</v>
      </c>
      <c r="M177" s="350">
        <f t="shared" si="56"/>
        <v>126833</v>
      </c>
      <c r="N177" s="350">
        <f t="shared" si="56"/>
        <v>126833</v>
      </c>
      <c r="O177" s="350">
        <f t="shared" si="56"/>
        <v>60836</v>
      </c>
      <c r="P177" s="350">
        <v>4539</v>
      </c>
      <c r="Q177" s="350">
        <f t="shared" si="56"/>
        <v>126927</v>
      </c>
      <c r="R177" s="350">
        <f t="shared" si="56"/>
        <v>0</v>
      </c>
      <c r="S177" s="350">
        <f t="shared" si="56"/>
        <v>0</v>
      </c>
      <c r="T177" s="350">
        <f t="shared" si="56"/>
        <v>0</v>
      </c>
      <c r="U177" s="350">
        <f t="shared" si="56"/>
        <v>0</v>
      </c>
      <c r="V177" s="350">
        <f t="shared" si="56"/>
        <v>0</v>
      </c>
      <c r="W177" s="350">
        <f t="shared" si="56"/>
        <v>0</v>
      </c>
      <c r="X177" s="350">
        <f t="shared" si="56"/>
        <v>0</v>
      </c>
      <c r="Y177" s="350">
        <f t="shared" si="56"/>
        <v>0</v>
      </c>
      <c r="Z177" s="350">
        <f t="shared" si="56"/>
        <v>0</v>
      </c>
      <c r="AA177" s="350">
        <f t="shared" si="56"/>
        <v>0</v>
      </c>
      <c r="AB177" s="350">
        <f t="shared" si="56"/>
        <v>0</v>
      </c>
      <c r="AC177" s="350">
        <f t="shared" si="56"/>
        <v>0</v>
      </c>
      <c r="AD177" s="350">
        <f t="shared" si="56"/>
        <v>0</v>
      </c>
      <c r="AE177" s="350">
        <f t="shared" si="56"/>
        <v>0</v>
      </c>
      <c r="AF177" s="350">
        <f t="shared" si="56"/>
        <v>0</v>
      </c>
      <c r="AG177" s="350">
        <f t="shared" si="56"/>
        <v>0</v>
      </c>
      <c r="AH177" s="350">
        <f t="shared" si="56"/>
        <v>0</v>
      </c>
      <c r="AI177" s="350">
        <f t="shared" si="56"/>
        <v>0</v>
      </c>
      <c r="AJ177" s="350">
        <f t="shared" si="56"/>
        <v>0</v>
      </c>
      <c r="AK177" s="350">
        <f t="shared" si="56"/>
        <v>0</v>
      </c>
      <c r="AL177" s="350">
        <f t="shared" si="56"/>
        <v>0</v>
      </c>
      <c r="AM177" s="350">
        <f t="shared" si="56"/>
        <v>0</v>
      </c>
      <c r="AN177" s="457">
        <f t="shared" si="56"/>
        <v>0</v>
      </c>
      <c r="AO177" s="350">
        <f t="shared" si="56"/>
        <v>0</v>
      </c>
      <c r="AP177" s="350">
        <f t="shared" si="56"/>
        <v>0</v>
      </c>
      <c r="AQ177" s="350">
        <f t="shared" si="56"/>
        <v>0</v>
      </c>
      <c r="AR177" s="350">
        <f t="shared" si="56"/>
        <v>0</v>
      </c>
      <c r="AS177" s="350">
        <f t="shared" si="56"/>
        <v>0</v>
      </c>
      <c r="AT177" s="350">
        <f t="shared" si="56"/>
        <v>0</v>
      </c>
      <c r="AU177" s="350">
        <f t="shared" si="56"/>
        <v>0</v>
      </c>
      <c r="AV177" s="350">
        <f t="shared" si="56"/>
        <v>0</v>
      </c>
      <c r="AW177" s="350">
        <f t="shared" si="56"/>
        <v>0</v>
      </c>
      <c r="AX177" s="350">
        <f t="shared" si="56"/>
        <v>0</v>
      </c>
      <c r="AY177" s="350">
        <f t="shared" si="56"/>
        <v>0</v>
      </c>
    </row>
    <row r="178" spans="1:51" x14ac:dyDescent="0.2">
      <c r="A178" s="347"/>
      <c r="B178" s="354"/>
      <c r="C178" s="347" t="s">
        <v>267</v>
      </c>
      <c r="D178" s="347"/>
      <c r="E178" s="455"/>
      <c r="F178" s="355"/>
      <c r="G178" s="350">
        <f t="shared" ref="G178:AY178" si="57">AVERAGE(G144:G173)</f>
        <v>156321.9</v>
      </c>
      <c r="H178" s="350">
        <f t="shared" si="57"/>
        <v>57771.133333333331</v>
      </c>
      <c r="I178" s="350">
        <f t="shared" si="57"/>
        <v>464.65833333333336</v>
      </c>
      <c r="J178" s="350" t="e">
        <f t="shared" si="57"/>
        <v>#DIV/0!</v>
      </c>
      <c r="K178" s="350">
        <f t="shared" si="57"/>
        <v>53164.3</v>
      </c>
      <c r="L178" s="350">
        <f t="shared" si="57"/>
        <v>0</v>
      </c>
      <c r="M178" s="350">
        <f t="shared" si="57"/>
        <v>51982.066666666666</v>
      </c>
      <c r="N178" s="350">
        <f t="shared" si="57"/>
        <v>30652.466666666667</v>
      </c>
      <c r="O178" s="350">
        <f t="shared" si="57"/>
        <v>3053.1</v>
      </c>
      <c r="P178" s="350">
        <v>0</v>
      </c>
      <c r="Q178" s="350">
        <f t="shared" si="57"/>
        <v>39883.23333333333</v>
      </c>
      <c r="R178" s="350">
        <f t="shared" si="57"/>
        <v>0</v>
      </c>
      <c r="S178" s="350">
        <f t="shared" si="57"/>
        <v>0</v>
      </c>
      <c r="T178" s="350">
        <f t="shared" si="57"/>
        <v>0</v>
      </c>
      <c r="U178" s="350">
        <f t="shared" si="57"/>
        <v>0</v>
      </c>
      <c r="V178" s="350">
        <f t="shared" si="57"/>
        <v>0</v>
      </c>
      <c r="W178" s="350">
        <f t="shared" si="57"/>
        <v>0</v>
      </c>
      <c r="X178" s="350">
        <f t="shared" si="57"/>
        <v>0</v>
      </c>
      <c r="Y178" s="350">
        <f t="shared" si="57"/>
        <v>0</v>
      </c>
      <c r="Z178" s="350">
        <f t="shared" si="57"/>
        <v>0</v>
      </c>
      <c r="AA178" s="350">
        <f t="shared" si="57"/>
        <v>0</v>
      </c>
      <c r="AB178" s="350">
        <f t="shared" si="57"/>
        <v>0</v>
      </c>
      <c r="AC178" s="350">
        <f t="shared" si="57"/>
        <v>0</v>
      </c>
      <c r="AD178" s="350">
        <f t="shared" si="57"/>
        <v>0</v>
      </c>
      <c r="AE178" s="350">
        <f t="shared" si="57"/>
        <v>0</v>
      </c>
      <c r="AF178" s="350">
        <f t="shared" si="57"/>
        <v>0</v>
      </c>
      <c r="AG178" s="350">
        <f t="shared" si="57"/>
        <v>0</v>
      </c>
      <c r="AH178" s="350">
        <f t="shared" si="57"/>
        <v>0</v>
      </c>
      <c r="AI178" s="350">
        <f t="shared" si="57"/>
        <v>0</v>
      </c>
      <c r="AJ178" s="350">
        <f t="shared" si="57"/>
        <v>0</v>
      </c>
      <c r="AK178" s="350">
        <f t="shared" si="57"/>
        <v>0</v>
      </c>
      <c r="AL178" s="350">
        <f t="shared" si="57"/>
        <v>0</v>
      </c>
      <c r="AM178" s="350">
        <f t="shared" si="57"/>
        <v>0</v>
      </c>
      <c r="AN178" s="457">
        <f t="shared" si="57"/>
        <v>0</v>
      </c>
      <c r="AO178" s="350">
        <f t="shared" si="57"/>
        <v>0</v>
      </c>
      <c r="AP178" s="350">
        <f t="shared" si="57"/>
        <v>0</v>
      </c>
      <c r="AQ178" s="350">
        <f t="shared" si="57"/>
        <v>0</v>
      </c>
      <c r="AR178" s="350">
        <f t="shared" si="57"/>
        <v>0</v>
      </c>
      <c r="AS178" s="350">
        <f t="shared" si="57"/>
        <v>0</v>
      </c>
      <c r="AT178" s="350">
        <f t="shared" si="57"/>
        <v>0</v>
      </c>
      <c r="AU178" s="350">
        <f t="shared" si="57"/>
        <v>0</v>
      </c>
      <c r="AV178" s="350">
        <f t="shared" si="57"/>
        <v>0</v>
      </c>
      <c r="AW178" s="350">
        <f t="shared" si="57"/>
        <v>0</v>
      </c>
      <c r="AX178" s="350">
        <f t="shared" si="57"/>
        <v>0</v>
      </c>
      <c r="AY178" s="350">
        <f t="shared" si="57"/>
        <v>0</v>
      </c>
    </row>
    <row r="179" spans="1:51" ht="13.5" thickBot="1" x14ac:dyDescent="0.25">
      <c r="A179" s="357"/>
      <c r="B179" s="358"/>
      <c r="C179" s="357" t="s">
        <v>268</v>
      </c>
      <c r="D179" s="357"/>
      <c r="E179" s="458"/>
      <c r="F179" s="355"/>
      <c r="G179" s="359">
        <f t="shared" ref="G179:AY179" si="58">MEDIAN(G144:G173)</f>
        <v>156338</v>
      </c>
      <c r="H179" s="359">
        <f t="shared" si="58"/>
        <v>54060.5</v>
      </c>
      <c r="I179" s="359">
        <f t="shared" si="58"/>
        <v>455</v>
      </c>
      <c r="J179" s="359" t="e">
        <f t="shared" si="58"/>
        <v>#NUM!</v>
      </c>
      <c r="K179" s="359">
        <f t="shared" si="58"/>
        <v>51780</v>
      </c>
      <c r="L179" s="359">
        <f t="shared" si="58"/>
        <v>0</v>
      </c>
      <c r="M179" s="359">
        <f t="shared" si="58"/>
        <v>51086.5</v>
      </c>
      <c r="N179" s="359">
        <f t="shared" si="58"/>
        <v>23582</v>
      </c>
      <c r="O179" s="359">
        <f t="shared" si="58"/>
        <v>0</v>
      </c>
      <c r="P179" s="359">
        <v>0</v>
      </c>
      <c r="Q179" s="359">
        <f t="shared" si="58"/>
        <v>41273.5</v>
      </c>
      <c r="R179" s="359">
        <f t="shared" si="58"/>
        <v>0</v>
      </c>
      <c r="S179" s="359">
        <f t="shared" si="58"/>
        <v>0</v>
      </c>
      <c r="T179" s="359">
        <f t="shared" si="58"/>
        <v>0</v>
      </c>
      <c r="U179" s="359">
        <f t="shared" si="58"/>
        <v>0</v>
      </c>
      <c r="V179" s="359">
        <f t="shared" si="58"/>
        <v>0</v>
      </c>
      <c r="W179" s="359">
        <f t="shared" si="58"/>
        <v>0</v>
      </c>
      <c r="X179" s="359">
        <f t="shared" si="58"/>
        <v>0</v>
      </c>
      <c r="Y179" s="359">
        <f t="shared" si="58"/>
        <v>0</v>
      </c>
      <c r="Z179" s="359">
        <f t="shared" si="58"/>
        <v>0</v>
      </c>
      <c r="AA179" s="359">
        <f t="shared" si="58"/>
        <v>0</v>
      </c>
      <c r="AB179" s="359">
        <f t="shared" si="58"/>
        <v>0</v>
      </c>
      <c r="AC179" s="359">
        <f t="shared" si="58"/>
        <v>0</v>
      </c>
      <c r="AD179" s="359">
        <f t="shared" si="58"/>
        <v>0</v>
      </c>
      <c r="AE179" s="359">
        <f t="shared" si="58"/>
        <v>0</v>
      </c>
      <c r="AF179" s="359">
        <f t="shared" si="58"/>
        <v>0</v>
      </c>
      <c r="AG179" s="359">
        <f t="shared" si="58"/>
        <v>0</v>
      </c>
      <c r="AH179" s="359">
        <f t="shared" si="58"/>
        <v>0</v>
      </c>
      <c r="AI179" s="359">
        <f t="shared" si="58"/>
        <v>0</v>
      </c>
      <c r="AJ179" s="359">
        <f t="shared" si="58"/>
        <v>0</v>
      </c>
      <c r="AK179" s="359">
        <f t="shared" si="58"/>
        <v>0</v>
      </c>
      <c r="AL179" s="359">
        <f t="shared" si="58"/>
        <v>0</v>
      </c>
      <c r="AM179" s="359">
        <f t="shared" si="58"/>
        <v>0</v>
      </c>
      <c r="AN179" s="459">
        <f t="shared" si="58"/>
        <v>0</v>
      </c>
      <c r="AO179" s="359">
        <f t="shared" si="58"/>
        <v>0</v>
      </c>
      <c r="AP179" s="359">
        <f t="shared" si="58"/>
        <v>0</v>
      </c>
      <c r="AQ179" s="359">
        <f t="shared" si="58"/>
        <v>0</v>
      </c>
      <c r="AR179" s="359">
        <f t="shared" si="58"/>
        <v>0</v>
      </c>
      <c r="AS179" s="359">
        <f t="shared" si="58"/>
        <v>0</v>
      </c>
      <c r="AT179" s="359">
        <f t="shared" si="58"/>
        <v>0</v>
      </c>
      <c r="AU179" s="359">
        <f t="shared" si="58"/>
        <v>0</v>
      </c>
      <c r="AV179" s="359">
        <f t="shared" si="58"/>
        <v>0</v>
      </c>
      <c r="AW179" s="359">
        <f t="shared" si="58"/>
        <v>0</v>
      </c>
      <c r="AX179" s="359">
        <f t="shared" si="58"/>
        <v>0</v>
      </c>
      <c r="AY179" s="359">
        <f t="shared" si="58"/>
        <v>0</v>
      </c>
    </row>
    <row r="180" spans="1:51" ht="13.5" thickTop="1" x14ac:dyDescent="0.2">
      <c r="B180" s="460" t="s">
        <v>260</v>
      </c>
      <c r="F180"/>
      <c r="G180"/>
      <c r="H180"/>
      <c r="I180"/>
      <c r="J180"/>
      <c r="K180"/>
      <c r="L180" s="254"/>
      <c r="P180">
        <v>65060</v>
      </c>
    </row>
    <row r="181" spans="1:51" x14ac:dyDescent="0.2">
      <c r="B181" s="460"/>
      <c r="G181" s="341"/>
      <c r="H181" s="341"/>
      <c r="I181" s="341"/>
      <c r="J181" s="341"/>
      <c r="K181" s="341"/>
      <c r="L181" s="341"/>
      <c r="P181">
        <v>36589</v>
      </c>
    </row>
    <row r="182" spans="1:51" x14ac:dyDescent="0.2">
      <c r="G182" s="341"/>
      <c r="H182" s="341"/>
      <c r="I182" s="341"/>
      <c r="J182" s="341"/>
      <c r="K182" s="341"/>
      <c r="L182" s="341"/>
      <c r="P182">
        <v>96567</v>
      </c>
    </row>
    <row r="183" spans="1:51" ht="15.75" x14ac:dyDescent="0.25">
      <c r="B183" s="342" t="s">
        <v>17</v>
      </c>
      <c r="C183" s="468"/>
      <c r="D183" s="468"/>
      <c r="E183" s="469"/>
      <c r="F183" s="345"/>
      <c r="G183" s="346"/>
      <c r="H183" s="346"/>
      <c r="I183" s="346"/>
      <c r="J183" s="346"/>
      <c r="K183" s="346"/>
      <c r="L183" s="346"/>
      <c r="P183">
        <v>1244</v>
      </c>
    </row>
    <row r="184" spans="1:51" x14ac:dyDescent="0.2">
      <c r="A184" s="347">
        <v>11650</v>
      </c>
      <c r="B184" s="349" t="str">
        <f t="shared" ref="B184:B195" si="59">VLOOKUP($A184,$A$5:$L$133,2,FALSE)</f>
        <v>Central Coast (C) (NSW)</v>
      </c>
      <c r="C184" s="348" t="str">
        <f t="shared" ref="C184:C195" si="60">VLOOKUP($A184,$A$5:$L$133,3,FALSE)</f>
        <v>Hunter</v>
      </c>
      <c r="D184" s="470" t="str">
        <f t="shared" ref="D184:D195" si="61">VLOOKUP($A184,$A$5:$L$133,4,FALSE)</f>
        <v>E</v>
      </c>
      <c r="E184" s="470"/>
      <c r="F184"/>
      <c r="G184" s="350">
        <f t="shared" ref="G184:G195" si="62">VLOOKUP($A184,$A$5:$AY$132,7,FALSE)</f>
        <v>342047</v>
      </c>
      <c r="H184" s="350">
        <f t="shared" ref="H184:H195" si="63">VLOOKUP($A184,$A$5:$AY$132,8,FALSE)</f>
        <v>132882</v>
      </c>
      <c r="I184" s="350">
        <f t="shared" ref="I184:I195" si="64">VLOOKUP($A184,$A$5:$AY$132,9,FALSE)</f>
        <v>490</v>
      </c>
      <c r="J184" s="350" t="str">
        <f t="shared" ref="J184:J195" si="65">VLOOKUP($A184,$A$5:$AY$132,10,FALSE)</f>
        <v>Y</v>
      </c>
      <c r="K184" s="350">
        <f t="shared" ref="K184:K195" si="66">VLOOKUP($A184,$A$5:$AY$132,11,FALSE)</f>
        <v>132882</v>
      </c>
      <c r="L184" s="350">
        <f t="shared" ref="L184:L195" si="67">VLOOKUP($A184,$A$5:$AY$132,12,FALSE)</f>
        <v>0</v>
      </c>
      <c r="M184" s="350">
        <f t="shared" ref="M184:M195" si="68">VLOOKUP($A184,$A$4:$AY$132,13,FALSE)</f>
        <v>132882</v>
      </c>
      <c r="N184" s="350">
        <f t="shared" ref="N184:N195" si="69">VLOOKUP($A184,$A$4:$AY$132,14,FALSE)</f>
        <v>125586</v>
      </c>
      <c r="O184" s="350">
        <f t="shared" ref="O184:O195" si="70">VLOOKUP($A184,$A$4:$AY$132,15,FALSE)</f>
        <v>0</v>
      </c>
      <c r="P184" s="350">
        <v>16361</v>
      </c>
      <c r="Q184" s="350">
        <f t="shared" ref="Q184:Q195" si="71">VLOOKUP($A184,$A$4:$AY$132,17,FALSE)</f>
        <v>132882</v>
      </c>
      <c r="R184" s="350" t="str">
        <f t="shared" ref="R184:R195" si="72">VLOOKUP($A184,$A$4:$AY$132,18,FALSE)</f>
        <v>Buttonderrry</v>
      </c>
      <c r="S184" s="350" t="str">
        <f t="shared" ref="S184:S195" si="73">VLOOKUP($A184,$A$4:$AY$132,19,FALSE)</f>
        <v>Kincumber</v>
      </c>
      <c r="T184" s="350" t="str">
        <f t="shared" ref="T184:T195" si="74">VLOOKUP($A184,$A$4:$AY$132,20,FALSE)</f>
        <v>Woy Woy</v>
      </c>
      <c r="U184" s="350">
        <f t="shared" ref="U184:U195" si="75">VLOOKUP($A184,$A$4:$AY$132,21,FALSE)</f>
        <v>0</v>
      </c>
      <c r="V184" s="350">
        <f t="shared" ref="V184:V195" si="76">VLOOKUP($A184,$A$4:$AY$132,22,FALSE)</f>
        <v>0</v>
      </c>
      <c r="W184" s="350">
        <f t="shared" ref="W184:W195" si="77">VLOOKUP($A184,$A$4:$AY$132,23,FALSE)</f>
        <v>0</v>
      </c>
      <c r="X184" s="350">
        <f t="shared" ref="X184:X195" si="78">VLOOKUP($A184,$A$4:$AY$132,24,FALSE)</f>
        <v>0</v>
      </c>
      <c r="Y184" s="350">
        <f t="shared" ref="Y184:Y195" si="79">VLOOKUP($A184,$A$4:$AY$132,25,FALSE)</f>
        <v>0</v>
      </c>
      <c r="Z184" s="350">
        <f t="shared" ref="Z184:Z195" si="80">VLOOKUP($A184,$A$4:$AY$132,26,FALSE)</f>
        <v>0</v>
      </c>
      <c r="AA184" s="350">
        <f t="shared" ref="AA184:AA195" si="81">VLOOKUP($A184,$A$4:$AY$132,27,FALSE)</f>
        <v>0</v>
      </c>
      <c r="AB184" s="350">
        <f t="shared" ref="AB184:AB195" si="82">VLOOKUP($A184,$A$4:$AY$132,28,FALSE)</f>
        <v>0</v>
      </c>
      <c r="AC184" s="350">
        <f t="shared" ref="AC184:AC195" si="83">VLOOKUP($A184,$A$4:$AY$132,29,FALSE)</f>
        <v>0</v>
      </c>
      <c r="AD184" s="350">
        <f t="shared" ref="AD184:AD195" si="84">VLOOKUP($A184,$A$4:$AY$132,30,FALSE)</f>
        <v>0</v>
      </c>
      <c r="AE184" s="350">
        <f t="shared" ref="AE184:AE195" si="85">VLOOKUP($A184,$A$4:$AY$132,31,FALSE)</f>
        <v>0</v>
      </c>
      <c r="AF184" s="350">
        <f t="shared" ref="AF184:AF195" si="86">VLOOKUP($A184,$A$4:$AY$132,32,FALSE)</f>
        <v>0</v>
      </c>
      <c r="AG184" s="350">
        <f t="shared" ref="AG184:AG195" si="87">VLOOKUP($A184,$A$4:$AY$132,33,FALSE)</f>
        <v>0</v>
      </c>
      <c r="AH184" s="350">
        <f t="shared" ref="AH184:AH195" si="88">VLOOKUP($A184,$A$4:$AY$132,34,FALSE)</f>
        <v>0</v>
      </c>
      <c r="AI184" s="350">
        <f t="shared" ref="AI184:AI195" si="89">VLOOKUP($A184,$A$4:$AY$132,35,FALSE)</f>
        <v>0</v>
      </c>
      <c r="AJ184" s="350">
        <f t="shared" ref="AJ184:AJ195" si="90">VLOOKUP($A184,$A$4:$AY$132,36,FALSE)</f>
        <v>0</v>
      </c>
      <c r="AK184" s="350">
        <f t="shared" ref="AK184:AK195" si="91">VLOOKUP($A184,$A$4:$AY$132,37,FALSE)</f>
        <v>0</v>
      </c>
      <c r="AL184" s="350">
        <f t="shared" ref="AL184:AL195" si="92">VLOOKUP($A184,$A$4:$AY$132,38,FALSE)</f>
        <v>0</v>
      </c>
      <c r="AM184" s="350">
        <f t="shared" ref="AM184:AM195" si="93">VLOOKUP($A184,$A$4:$AY$132,39,FALSE)</f>
        <v>0</v>
      </c>
      <c r="AN184" s="457">
        <f t="shared" ref="AN184:AN195" si="94">VLOOKUP($A184,$A$4:$AY$132,40,FALSE)</f>
        <v>0</v>
      </c>
      <c r="AO184" s="350">
        <f t="shared" ref="AO184:AO195" si="95">VLOOKUP($A184,$A$4:$AY$132,41,FALSE)</f>
        <v>0</v>
      </c>
      <c r="AP184" s="350">
        <f t="shared" ref="AP184:AP195" si="96">VLOOKUP($A184,$A$4:$AY$132,42,FALSE)</f>
        <v>0</v>
      </c>
      <c r="AQ184" s="350">
        <f t="shared" ref="AQ184:AQ195" si="97">VLOOKUP($A184,$A$4:$AY$132,43,FALSE)</f>
        <v>0</v>
      </c>
      <c r="AR184" s="350">
        <f t="shared" ref="AR184:AR195" si="98">VLOOKUP($A184,$A$4:$AY$132,44,FALSE)</f>
        <v>0</v>
      </c>
      <c r="AS184" s="350">
        <f t="shared" ref="AS184:AS195" si="99">VLOOKUP($A184,$A$4:$AY$132,45,FALSE)</f>
        <v>0</v>
      </c>
      <c r="AT184" s="350">
        <f t="shared" ref="AT184:AT195" si="100">VLOOKUP($A184,$A$4:$AY$132,46,FALSE)</f>
        <v>0</v>
      </c>
      <c r="AU184" s="350">
        <f t="shared" ref="AU184:AU195" si="101">VLOOKUP($A184,$A$4:$AY$132,47,FALSE)</f>
        <v>0</v>
      </c>
      <c r="AV184" s="350">
        <f t="shared" ref="AV184:AV195" si="102">VLOOKUP($A184,$A$4:$AY$132,48,FALSE)</f>
        <v>0</v>
      </c>
      <c r="AW184" s="350">
        <f t="shared" ref="AW184:AW195" si="103">VLOOKUP($A184,$A$4:$AY$132,49,FALSE)</f>
        <v>0</v>
      </c>
      <c r="AX184" s="350">
        <f t="shared" ref="AX184:AX195" si="104">VLOOKUP($A184,$A$4:$AY$132,50,FALSE)</f>
        <v>0</v>
      </c>
      <c r="AY184" s="350">
        <f t="shared" ref="AY184:AY195" si="105">VLOOKUP($A184,$A$4:$AY$132,51,FALSE)</f>
        <v>0</v>
      </c>
    </row>
    <row r="185" spans="1:51" x14ac:dyDescent="0.2">
      <c r="A185" s="347">
        <v>11720</v>
      </c>
      <c r="B185" s="349" t="str">
        <f t="shared" si="59"/>
        <v>Cessnock (C)</v>
      </c>
      <c r="C185" s="348" t="str">
        <f t="shared" si="60"/>
        <v>Hunter</v>
      </c>
      <c r="D185" s="470" t="str">
        <f t="shared" si="61"/>
        <v>E</v>
      </c>
      <c r="E185" s="470"/>
      <c r="F185"/>
      <c r="G185" s="350">
        <f t="shared" si="62"/>
        <v>59101</v>
      </c>
      <c r="H185" s="350">
        <f t="shared" si="63"/>
        <v>27637</v>
      </c>
      <c r="I185" s="350">
        <f t="shared" si="64"/>
        <v>555</v>
      </c>
      <c r="J185" s="350" t="str">
        <f t="shared" si="65"/>
        <v>Y</v>
      </c>
      <c r="K185" s="350">
        <f t="shared" si="66"/>
        <v>22397</v>
      </c>
      <c r="L185" s="350">
        <f t="shared" si="67"/>
        <v>0</v>
      </c>
      <c r="M185" s="350">
        <f t="shared" si="68"/>
        <v>22648</v>
      </c>
      <c r="N185" s="350">
        <f t="shared" si="69"/>
        <v>21715</v>
      </c>
      <c r="O185" s="350">
        <f t="shared" si="70"/>
        <v>0</v>
      </c>
      <c r="P185" s="350">
        <v>4911</v>
      </c>
      <c r="Q185" s="350">
        <f t="shared" si="71"/>
        <v>27637</v>
      </c>
      <c r="R185" s="350" t="str">
        <f t="shared" si="72"/>
        <v>Cessnock Waste Management Centre</v>
      </c>
      <c r="S185" s="350">
        <f t="shared" si="73"/>
        <v>0</v>
      </c>
      <c r="T185" s="350">
        <f t="shared" si="74"/>
        <v>0</v>
      </c>
      <c r="U185" s="350">
        <f t="shared" si="75"/>
        <v>0</v>
      </c>
      <c r="V185" s="350">
        <f t="shared" si="76"/>
        <v>0</v>
      </c>
      <c r="W185" s="350">
        <f t="shared" si="77"/>
        <v>0</v>
      </c>
      <c r="X185" s="350">
        <f t="shared" si="78"/>
        <v>0</v>
      </c>
      <c r="Y185" s="350">
        <f t="shared" si="79"/>
        <v>0</v>
      </c>
      <c r="Z185" s="350">
        <f t="shared" si="80"/>
        <v>0</v>
      </c>
      <c r="AA185" s="350">
        <f t="shared" si="81"/>
        <v>0</v>
      </c>
      <c r="AB185" s="350">
        <f t="shared" si="82"/>
        <v>0</v>
      </c>
      <c r="AC185" s="350">
        <f t="shared" si="83"/>
        <v>0</v>
      </c>
      <c r="AD185" s="350">
        <f t="shared" si="84"/>
        <v>0</v>
      </c>
      <c r="AE185" s="350">
        <f t="shared" si="85"/>
        <v>0</v>
      </c>
      <c r="AF185" s="350">
        <f t="shared" si="86"/>
        <v>0</v>
      </c>
      <c r="AG185" s="350">
        <f t="shared" si="87"/>
        <v>0</v>
      </c>
      <c r="AH185" s="350">
        <f t="shared" si="88"/>
        <v>0</v>
      </c>
      <c r="AI185" s="350">
        <f t="shared" si="89"/>
        <v>0</v>
      </c>
      <c r="AJ185" s="350">
        <f t="shared" si="90"/>
        <v>0</v>
      </c>
      <c r="AK185" s="350">
        <f t="shared" si="91"/>
        <v>0</v>
      </c>
      <c r="AL185" s="350">
        <f t="shared" si="92"/>
        <v>0</v>
      </c>
      <c r="AM185" s="350">
        <f t="shared" si="93"/>
        <v>0</v>
      </c>
      <c r="AN185" s="457">
        <f t="shared" si="94"/>
        <v>0</v>
      </c>
      <c r="AO185" s="350">
        <f t="shared" si="95"/>
        <v>0</v>
      </c>
      <c r="AP185" s="350">
        <f t="shared" si="96"/>
        <v>0</v>
      </c>
      <c r="AQ185" s="350">
        <f t="shared" si="97"/>
        <v>0</v>
      </c>
      <c r="AR185" s="350">
        <f t="shared" si="98"/>
        <v>0</v>
      </c>
      <c r="AS185" s="350">
        <f t="shared" si="99"/>
        <v>0</v>
      </c>
      <c r="AT185" s="350">
        <f t="shared" si="100"/>
        <v>0</v>
      </c>
      <c r="AU185" s="350">
        <f t="shared" si="101"/>
        <v>0</v>
      </c>
      <c r="AV185" s="350">
        <f t="shared" si="102"/>
        <v>0</v>
      </c>
      <c r="AW185" s="350">
        <f t="shared" si="103"/>
        <v>0</v>
      </c>
      <c r="AX185" s="350">
        <f t="shared" si="104"/>
        <v>0</v>
      </c>
      <c r="AY185" s="350">
        <f t="shared" si="105"/>
        <v>0</v>
      </c>
    </row>
    <row r="186" spans="1:51" x14ac:dyDescent="0.2">
      <c r="A186" s="347">
        <v>13800</v>
      </c>
      <c r="B186" s="349" t="str">
        <f t="shared" si="59"/>
        <v>Hawkesbury (C)</v>
      </c>
      <c r="C186" s="348" t="str">
        <f t="shared" si="60"/>
        <v>WSROC</v>
      </c>
      <c r="D186" s="470" t="str">
        <f t="shared" si="61"/>
        <v>E</v>
      </c>
      <c r="E186" s="470"/>
      <c r="F186"/>
      <c r="G186" s="350">
        <f t="shared" si="62"/>
        <v>67083</v>
      </c>
      <c r="H186" s="350">
        <f t="shared" si="63"/>
        <v>25667</v>
      </c>
      <c r="I186" s="350">
        <f t="shared" si="64"/>
        <v>639.51</v>
      </c>
      <c r="J186" s="350" t="str">
        <f t="shared" si="65"/>
        <v>Y</v>
      </c>
      <c r="K186" s="350">
        <f t="shared" si="66"/>
        <v>24329</v>
      </c>
      <c r="L186" s="350">
        <f t="shared" si="67"/>
        <v>0</v>
      </c>
      <c r="M186" s="350">
        <f t="shared" si="68"/>
        <v>24329</v>
      </c>
      <c r="N186" s="350">
        <f t="shared" si="69"/>
        <v>13910</v>
      </c>
      <c r="O186" s="350">
        <f t="shared" si="70"/>
        <v>0</v>
      </c>
      <c r="P186" s="350">
        <v>94328</v>
      </c>
      <c r="Q186" s="350">
        <f t="shared" si="71"/>
        <v>25667</v>
      </c>
      <c r="R186" s="350" t="str">
        <f t="shared" si="72"/>
        <v>Hawkesbury City Waste Management Facility</v>
      </c>
      <c r="S186" s="350">
        <f t="shared" si="73"/>
        <v>0</v>
      </c>
      <c r="T186" s="350">
        <f t="shared" si="74"/>
        <v>0</v>
      </c>
      <c r="U186" s="350">
        <f t="shared" si="75"/>
        <v>0</v>
      </c>
      <c r="V186" s="350">
        <f t="shared" si="76"/>
        <v>0</v>
      </c>
      <c r="W186" s="350">
        <f t="shared" si="77"/>
        <v>0</v>
      </c>
      <c r="X186" s="350">
        <f t="shared" si="78"/>
        <v>0</v>
      </c>
      <c r="Y186" s="350">
        <f t="shared" si="79"/>
        <v>0</v>
      </c>
      <c r="Z186" s="350">
        <f t="shared" si="80"/>
        <v>0</v>
      </c>
      <c r="AA186" s="350">
        <f t="shared" si="81"/>
        <v>0</v>
      </c>
      <c r="AB186" s="350">
        <f t="shared" si="82"/>
        <v>0</v>
      </c>
      <c r="AC186" s="350">
        <f t="shared" si="83"/>
        <v>0</v>
      </c>
      <c r="AD186" s="350">
        <f t="shared" si="84"/>
        <v>0</v>
      </c>
      <c r="AE186" s="350">
        <f t="shared" si="85"/>
        <v>0</v>
      </c>
      <c r="AF186" s="350">
        <f t="shared" si="86"/>
        <v>0</v>
      </c>
      <c r="AG186" s="350">
        <f t="shared" si="87"/>
        <v>0</v>
      </c>
      <c r="AH186" s="350">
        <f t="shared" si="88"/>
        <v>0</v>
      </c>
      <c r="AI186" s="350">
        <f t="shared" si="89"/>
        <v>0</v>
      </c>
      <c r="AJ186" s="350">
        <f t="shared" si="90"/>
        <v>0</v>
      </c>
      <c r="AK186" s="350">
        <f t="shared" si="91"/>
        <v>0</v>
      </c>
      <c r="AL186" s="350">
        <f t="shared" si="92"/>
        <v>0</v>
      </c>
      <c r="AM186" s="350">
        <f t="shared" si="93"/>
        <v>0</v>
      </c>
      <c r="AN186" s="457">
        <f t="shared" si="94"/>
        <v>0</v>
      </c>
      <c r="AO186" s="350">
        <f t="shared" si="95"/>
        <v>0</v>
      </c>
      <c r="AP186" s="350">
        <f t="shared" si="96"/>
        <v>0</v>
      </c>
      <c r="AQ186" s="350">
        <f t="shared" si="97"/>
        <v>0</v>
      </c>
      <c r="AR186" s="350">
        <f t="shared" si="98"/>
        <v>0</v>
      </c>
      <c r="AS186" s="350">
        <f t="shared" si="99"/>
        <v>0</v>
      </c>
      <c r="AT186" s="350">
        <f t="shared" si="100"/>
        <v>0</v>
      </c>
      <c r="AU186" s="350">
        <f t="shared" si="101"/>
        <v>0</v>
      </c>
      <c r="AV186" s="350">
        <f t="shared" si="102"/>
        <v>0</v>
      </c>
      <c r="AW186" s="350">
        <f t="shared" si="103"/>
        <v>0</v>
      </c>
      <c r="AX186" s="350">
        <f t="shared" si="104"/>
        <v>0</v>
      </c>
      <c r="AY186" s="350">
        <f t="shared" si="105"/>
        <v>0</v>
      </c>
    </row>
    <row r="187" spans="1:51" x14ac:dyDescent="0.2">
      <c r="A187" s="347">
        <v>14400</v>
      </c>
      <c r="B187" s="349" t="str">
        <f t="shared" si="59"/>
        <v>Kiama (A)</v>
      </c>
      <c r="C187" s="348" t="str">
        <f t="shared" si="60"/>
        <v>ISJO</v>
      </c>
      <c r="D187" s="470" t="str">
        <f t="shared" si="61"/>
        <v>E</v>
      </c>
      <c r="E187" s="470"/>
      <c r="F187"/>
      <c r="G187" s="350">
        <f t="shared" si="62"/>
        <v>23006</v>
      </c>
      <c r="H187" s="350">
        <f t="shared" si="63"/>
        <v>10144</v>
      </c>
      <c r="I187" s="350">
        <f t="shared" si="64"/>
        <v>557</v>
      </c>
      <c r="J187" s="350" t="str">
        <f t="shared" si="65"/>
        <v>Y</v>
      </c>
      <c r="K187" s="350">
        <f t="shared" si="66"/>
        <v>9332</v>
      </c>
      <c r="L187" s="350">
        <f t="shared" si="67"/>
        <v>0</v>
      </c>
      <c r="M187" s="350">
        <f t="shared" si="68"/>
        <v>9852</v>
      </c>
      <c r="N187" s="350">
        <f t="shared" si="69"/>
        <v>0</v>
      </c>
      <c r="O187" s="350">
        <f t="shared" si="70"/>
        <v>9334</v>
      </c>
      <c r="P187" s="350">
        <v>76734</v>
      </c>
      <c r="Q187" s="350">
        <f t="shared" si="71"/>
        <v>10144</v>
      </c>
      <c r="R187" s="350" t="str">
        <f t="shared" si="72"/>
        <v>Minnamurra CRC</v>
      </c>
      <c r="S187" s="350" t="str">
        <f t="shared" si="73"/>
        <v>Minnamurra Waste Depot</v>
      </c>
      <c r="T187" s="350">
        <f t="shared" si="74"/>
        <v>0</v>
      </c>
      <c r="U187" s="350">
        <f t="shared" si="75"/>
        <v>0</v>
      </c>
      <c r="V187" s="350">
        <f t="shared" si="76"/>
        <v>0</v>
      </c>
      <c r="W187" s="350">
        <f t="shared" si="77"/>
        <v>0</v>
      </c>
      <c r="X187" s="350">
        <f t="shared" si="78"/>
        <v>0</v>
      </c>
      <c r="Y187" s="350">
        <f t="shared" si="79"/>
        <v>0</v>
      </c>
      <c r="Z187" s="350">
        <f t="shared" si="80"/>
        <v>0</v>
      </c>
      <c r="AA187" s="350">
        <f t="shared" si="81"/>
        <v>0</v>
      </c>
      <c r="AB187" s="350">
        <f t="shared" si="82"/>
        <v>0</v>
      </c>
      <c r="AC187" s="350">
        <f t="shared" si="83"/>
        <v>0</v>
      </c>
      <c r="AD187" s="350">
        <f t="shared" si="84"/>
        <v>0</v>
      </c>
      <c r="AE187" s="350">
        <f t="shared" si="85"/>
        <v>0</v>
      </c>
      <c r="AF187" s="350">
        <f t="shared" si="86"/>
        <v>0</v>
      </c>
      <c r="AG187" s="350">
        <f t="shared" si="87"/>
        <v>0</v>
      </c>
      <c r="AH187" s="350">
        <f t="shared" si="88"/>
        <v>0</v>
      </c>
      <c r="AI187" s="350">
        <f t="shared" si="89"/>
        <v>0</v>
      </c>
      <c r="AJ187" s="350">
        <f t="shared" si="90"/>
        <v>0</v>
      </c>
      <c r="AK187" s="350">
        <f t="shared" si="91"/>
        <v>0</v>
      </c>
      <c r="AL187" s="350">
        <f t="shared" si="92"/>
        <v>0</v>
      </c>
      <c r="AM187" s="350">
        <f t="shared" si="93"/>
        <v>0</v>
      </c>
      <c r="AN187" s="457">
        <f t="shared" si="94"/>
        <v>0</v>
      </c>
      <c r="AO187" s="350">
        <f t="shared" si="95"/>
        <v>0</v>
      </c>
      <c r="AP187" s="350">
        <f t="shared" si="96"/>
        <v>0</v>
      </c>
      <c r="AQ187" s="350">
        <f t="shared" si="97"/>
        <v>0</v>
      </c>
      <c r="AR187" s="350">
        <f t="shared" si="98"/>
        <v>0</v>
      </c>
      <c r="AS187" s="350">
        <f t="shared" si="99"/>
        <v>0</v>
      </c>
      <c r="AT187" s="350">
        <f t="shared" si="100"/>
        <v>0</v>
      </c>
      <c r="AU187" s="350">
        <f t="shared" si="101"/>
        <v>0</v>
      </c>
      <c r="AV187" s="350">
        <f t="shared" si="102"/>
        <v>0</v>
      </c>
      <c r="AW187" s="350">
        <f t="shared" si="103"/>
        <v>0</v>
      </c>
      <c r="AX187" s="350">
        <f t="shared" si="104"/>
        <v>0</v>
      </c>
      <c r="AY187" s="350">
        <f t="shared" si="105"/>
        <v>0</v>
      </c>
    </row>
    <row r="188" spans="1:51" x14ac:dyDescent="0.2">
      <c r="A188" s="347">
        <v>14650</v>
      </c>
      <c r="B188" s="349" t="str">
        <f t="shared" si="59"/>
        <v>Lake Macquarie (C)</v>
      </c>
      <c r="C188" s="348" t="str">
        <f t="shared" si="60"/>
        <v>Hunter</v>
      </c>
      <c r="D188" s="470" t="str">
        <f t="shared" si="61"/>
        <v>E</v>
      </c>
      <c r="E188" s="470"/>
      <c r="F188"/>
      <c r="G188" s="350">
        <f t="shared" si="62"/>
        <v>204914</v>
      </c>
      <c r="H188" s="350">
        <f t="shared" si="63"/>
        <v>80122</v>
      </c>
      <c r="I188" s="350">
        <f t="shared" si="64"/>
        <v>440</v>
      </c>
      <c r="J188" s="350" t="str">
        <f t="shared" si="65"/>
        <v>Y</v>
      </c>
      <c r="K188" s="350">
        <f t="shared" si="66"/>
        <v>80122</v>
      </c>
      <c r="L188" s="350">
        <f t="shared" si="67"/>
        <v>0</v>
      </c>
      <c r="M188" s="350">
        <f t="shared" si="68"/>
        <v>80122</v>
      </c>
      <c r="N188" s="350">
        <f t="shared" si="69"/>
        <v>0</v>
      </c>
      <c r="O188" s="350">
        <f t="shared" si="70"/>
        <v>80122</v>
      </c>
      <c r="P188" s="350">
        <v>35534</v>
      </c>
      <c r="Q188" s="350">
        <f t="shared" si="71"/>
        <v>80122</v>
      </c>
      <c r="R188" s="350" t="str">
        <f t="shared" si="72"/>
        <v>CRC - Toxfree Awaba</v>
      </c>
      <c r="S188" s="350" t="str">
        <f t="shared" si="73"/>
        <v>Mattresses Awaba</v>
      </c>
      <c r="T188" s="350" t="str">
        <f t="shared" si="74"/>
        <v>Green Waste drop off - Awaba</v>
      </c>
      <c r="U188" s="350" t="str">
        <f t="shared" si="75"/>
        <v>Public Place Sharps</v>
      </c>
      <c r="V188" s="350" t="str">
        <f t="shared" si="76"/>
        <v>Landfill - Awaba</v>
      </c>
      <c r="W188" s="350" t="str">
        <f t="shared" si="77"/>
        <v>E-waste/Metals/Other</v>
      </c>
      <c r="X188" s="350">
        <f t="shared" si="78"/>
        <v>0</v>
      </c>
      <c r="Y188" s="350">
        <f t="shared" si="79"/>
        <v>0</v>
      </c>
      <c r="Z188" s="350">
        <f t="shared" si="80"/>
        <v>0</v>
      </c>
      <c r="AA188" s="350">
        <f t="shared" si="81"/>
        <v>0</v>
      </c>
      <c r="AB188" s="350">
        <f t="shared" si="82"/>
        <v>0</v>
      </c>
      <c r="AC188" s="350">
        <f t="shared" si="83"/>
        <v>0</v>
      </c>
      <c r="AD188" s="350">
        <f t="shared" si="84"/>
        <v>0</v>
      </c>
      <c r="AE188" s="350">
        <f t="shared" si="85"/>
        <v>0</v>
      </c>
      <c r="AF188" s="350">
        <f t="shared" si="86"/>
        <v>0</v>
      </c>
      <c r="AG188" s="350">
        <f t="shared" si="87"/>
        <v>0</v>
      </c>
      <c r="AH188" s="350">
        <f t="shared" si="88"/>
        <v>0</v>
      </c>
      <c r="AI188" s="350">
        <f t="shared" si="89"/>
        <v>0</v>
      </c>
      <c r="AJ188" s="350">
        <f t="shared" si="90"/>
        <v>0</v>
      </c>
      <c r="AK188" s="350">
        <f t="shared" si="91"/>
        <v>0</v>
      </c>
      <c r="AL188" s="350">
        <f t="shared" si="92"/>
        <v>0</v>
      </c>
      <c r="AM188" s="350">
        <f t="shared" si="93"/>
        <v>0</v>
      </c>
      <c r="AN188" s="457">
        <f t="shared" si="94"/>
        <v>0</v>
      </c>
      <c r="AO188" s="350">
        <f t="shared" si="95"/>
        <v>0</v>
      </c>
      <c r="AP188" s="350">
        <f t="shared" si="96"/>
        <v>0</v>
      </c>
      <c r="AQ188" s="350">
        <f t="shared" si="97"/>
        <v>0</v>
      </c>
      <c r="AR188" s="350">
        <f t="shared" si="98"/>
        <v>0</v>
      </c>
      <c r="AS188" s="350">
        <f t="shared" si="99"/>
        <v>0</v>
      </c>
      <c r="AT188" s="350">
        <f t="shared" si="100"/>
        <v>0</v>
      </c>
      <c r="AU188" s="350">
        <f t="shared" si="101"/>
        <v>0</v>
      </c>
      <c r="AV188" s="350">
        <f t="shared" si="102"/>
        <v>0</v>
      </c>
      <c r="AW188" s="350">
        <f t="shared" si="103"/>
        <v>0</v>
      </c>
      <c r="AX188" s="350">
        <f t="shared" si="104"/>
        <v>0</v>
      </c>
      <c r="AY188" s="350">
        <f t="shared" si="105"/>
        <v>0</v>
      </c>
    </row>
    <row r="189" spans="1:51" x14ac:dyDescent="0.2">
      <c r="A189" s="347">
        <v>15050</v>
      </c>
      <c r="B189" s="349" t="str">
        <f t="shared" si="59"/>
        <v>Maitland (C)</v>
      </c>
      <c r="C189" s="348" t="str">
        <f t="shared" si="60"/>
        <v>Hunter</v>
      </c>
      <c r="D189" s="470" t="str">
        <f t="shared" si="61"/>
        <v>E</v>
      </c>
      <c r="E189" s="470"/>
      <c r="F189"/>
      <c r="G189" s="350">
        <f t="shared" si="62"/>
        <v>83203</v>
      </c>
      <c r="H189" s="350">
        <f t="shared" si="63"/>
        <v>33117</v>
      </c>
      <c r="I189" s="350">
        <f t="shared" si="64"/>
        <v>494.95</v>
      </c>
      <c r="J189" s="350" t="str">
        <f t="shared" si="65"/>
        <v>Y</v>
      </c>
      <c r="K189" s="350">
        <f t="shared" si="66"/>
        <v>31841</v>
      </c>
      <c r="L189" s="350">
        <f t="shared" si="67"/>
        <v>0</v>
      </c>
      <c r="M189" s="350">
        <f t="shared" si="68"/>
        <v>31841</v>
      </c>
      <c r="N189" s="350">
        <f t="shared" si="69"/>
        <v>31841</v>
      </c>
      <c r="O189" s="350">
        <f t="shared" si="70"/>
        <v>0</v>
      </c>
      <c r="P189" s="350">
        <v>13434</v>
      </c>
      <c r="Q189" s="350">
        <f t="shared" si="71"/>
        <v>33117</v>
      </c>
      <c r="R189" s="350" t="str">
        <f t="shared" si="72"/>
        <v>Mt Vincent Rd Waste Management Centre</v>
      </c>
      <c r="S189" s="350">
        <f t="shared" si="73"/>
        <v>0</v>
      </c>
      <c r="T189" s="350">
        <f t="shared" si="74"/>
        <v>0</v>
      </c>
      <c r="U189" s="350">
        <f t="shared" si="75"/>
        <v>0</v>
      </c>
      <c r="V189" s="350">
        <f t="shared" si="76"/>
        <v>0</v>
      </c>
      <c r="W189" s="350">
        <f t="shared" si="77"/>
        <v>0</v>
      </c>
      <c r="X189" s="350">
        <f t="shared" si="78"/>
        <v>0</v>
      </c>
      <c r="Y189" s="350">
        <f t="shared" si="79"/>
        <v>0</v>
      </c>
      <c r="Z189" s="350">
        <f t="shared" si="80"/>
        <v>0</v>
      </c>
      <c r="AA189" s="350">
        <f t="shared" si="81"/>
        <v>0</v>
      </c>
      <c r="AB189" s="350">
        <f t="shared" si="82"/>
        <v>0</v>
      </c>
      <c r="AC189" s="350">
        <f t="shared" si="83"/>
        <v>0</v>
      </c>
      <c r="AD189" s="350">
        <f t="shared" si="84"/>
        <v>0</v>
      </c>
      <c r="AE189" s="350">
        <f t="shared" si="85"/>
        <v>0</v>
      </c>
      <c r="AF189" s="350">
        <f t="shared" si="86"/>
        <v>0</v>
      </c>
      <c r="AG189" s="350">
        <f t="shared" si="87"/>
        <v>0</v>
      </c>
      <c r="AH189" s="350">
        <f t="shared" si="88"/>
        <v>0</v>
      </c>
      <c r="AI189" s="350">
        <f t="shared" si="89"/>
        <v>0</v>
      </c>
      <c r="AJ189" s="350">
        <f t="shared" si="90"/>
        <v>0</v>
      </c>
      <c r="AK189" s="350">
        <f t="shared" si="91"/>
        <v>0</v>
      </c>
      <c r="AL189" s="350">
        <f t="shared" si="92"/>
        <v>0</v>
      </c>
      <c r="AM189" s="350">
        <f t="shared" si="93"/>
        <v>0</v>
      </c>
      <c r="AN189" s="457">
        <f t="shared" si="94"/>
        <v>0</v>
      </c>
      <c r="AO189" s="350">
        <f t="shared" si="95"/>
        <v>0</v>
      </c>
      <c r="AP189" s="350">
        <f t="shared" si="96"/>
        <v>0</v>
      </c>
      <c r="AQ189" s="350">
        <f t="shared" si="97"/>
        <v>0</v>
      </c>
      <c r="AR189" s="350">
        <f t="shared" si="98"/>
        <v>0</v>
      </c>
      <c r="AS189" s="350">
        <f t="shared" si="99"/>
        <v>0</v>
      </c>
      <c r="AT189" s="350">
        <f t="shared" si="100"/>
        <v>0</v>
      </c>
      <c r="AU189" s="350">
        <f t="shared" si="101"/>
        <v>0</v>
      </c>
      <c r="AV189" s="350">
        <f t="shared" si="102"/>
        <v>0</v>
      </c>
      <c r="AW189" s="350">
        <f t="shared" si="103"/>
        <v>0</v>
      </c>
      <c r="AX189" s="350">
        <f t="shared" si="104"/>
        <v>0</v>
      </c>
      <c r="AY189" s="350">
        <f t="shared" si="105"/>
        <v>0</v>
      </c>
    </row>
    <row r="190" spans="1:51" x14ac:dyDescent="0.2">
      <c r="A190" s="347">
        <v>15900</v>
      </c>
      <c r="B190" s="349" t="str">
        <f t="shared" si="59"/>
        <v>Newcastle (C)</v>
      </c>
      <c r="C190" s="348" t="str">
        <f t="shared" si="60"/>
        <v>Hunter</v>
      </c>
      <c r="D190" s="470" t="str">
        <f t="shared" si="61"/>
        <v>E</v>
      </c>
      <c r="E190" s="470"/>
      <c r="F190"/>
      <c r="G190" s="350">
        <f t="shared" si="62"/>
        <v>164104</v>
      </c>
      <c r="H190" s="350">
        <f t="shared" si="63"/>
        <v>66688</v>
      </c>
      <c r="I190" s="350">
        <f t="shared" si="64"/>
        <v>347.91</v>
      </c>
      <c r="J190" s="350" t="str">
        <f t="shared" si="65"/>
        <v>Y</v>
      </c>
      <c r="K190" s="350">
        <f t="shared" si="66"/>
        <v>65694</v>
      </c>
      <c r="L190" s="350">
        <f t="shared" si="67"/>
        <v>0</v>
      </c>
      <c r="M190" s="350">
        <f t="shared" si="68"/>
        <v>65060</v>
      </c>
      <c r="N190" s="350">
        <f t="shared" si="69"/>
        <v>65050</v>
      </c>
      <c r="O190" s="350">
        <f t="shared" si="70"/>
        <v>0</v>
      </c>
      <c r="P190" s="350">
        <v>24991</v>
      </c>
      <c r="Q190" s="350">
        <f t="shared" si="71"/>
        <v>66688</v>
      </c>
      <c r="R190" s="350" t="str">
        <f t="shared" si="72"/>
        <v>Summerhill Waste Management Centre</v>
      </c>
      <c r="S190" s="350" t="str">
        <f t="shared" si="73"/>
        <v>Battery Brokers, Hamilton</v>
      </c>
      <c r="T190" s="350" t="str">
        <f t="shared" si="74"/>
        <v>Matilda's Service Station, Wallsend</v>
      </c>
      <c r="U190" s="350" t="str">
        <f t="shared" si="75"/>
        <v>Council Libraries and Customer Enquiry Centre</v>
      </c>
      <c r="V190" s="350">
        <f t="shared" si="76"/>
        <v>0</v>
      </c>
      <c r="W190" s="350">
        <f t="shared" si="77"/>
        <v>0</v>
      </c>
      <c r="X190" s="350">
        <f t="shared" si="78"/>
        <v>0</v>
      </c>
      <c r="Y190" s="350">
        <f t="shared" si="79"/>
        <v>0</v>
      </c>
      <c r="Z190" s="350">
        <f t="shared" si="80"/>
        <v>0</v>
      </c>
      <c r="AA190" s="350">
        <f t="shared" si="81"/>
        <v>0</v>
      </c>
      <c r="AB190" s="350">
        <f t="shared" si="82"/>
        <v>0</v>
      </c>
      <c r="AC190" s="350">
        <f t="shared" si="83"/>
        <v>0</v>
      </c>
      <c r="AD190" s="350">
        <f t="shared" si="84"/>
        <v>0</v>
      </c>
      <c r="AE190" s="350">
        <f t="shared" si="85"/>
        <v>0</v>
      </c>
      <c r="AF190" s="350">
        <f t="shared" si="86"/>
        <v>0</v>
      </c>
      <c r="AG190" s="350">
        <f t="shared" si="87"/>
        <v>0</v>
      </c>
      <c r="AH190" s="350">
        <f t="shared" si="88"/>
        <v>0</v>
      </c>
      <c r="AI190" s="350">
        <f t="shared" si="89"/>
        <v>0</v>
      </c>
      <c r="AJ190" s="350">
        <f t="shared" si="90"/>
        <v>0</v>
      </c>
      <c r="AK190" s="350">
        <f t="shared" si="91"/>
        <v>0</v>
      </c>
      <c r="AL190" s="350">
        <f t="shared" si="92"/>
        <v>0</v>
      </c>
      <c r="AM190" s="350">
        <f t="shared" si="93"/>
        <v>0</v>
      </c>
      <c r="AN190" s="457">
        <f t="shared" si="94"/>
        <v>0</v>
      </c>
      <c r="AO190" s="350">
        <f t="shared" si="95"/>
        <v>0</v>
      </c>
      <c r="AP190" s="350">
        <f t="shared" si="96"/>
        <v>0</v>
      </c>
      <c r="AQ190" s="350">
        <f t="shared" si="97"/>
        <v>0</v>
      </c>
      <c r="AR190" s="350">
        <f t="shared" si="98"/>
        <v>0</v>
      </c>
      <c r="AS190" s="350">
        <f t="shared" si="99"/>
        <v>0</v>
      </c>
      <c r="AT190" s="350">
        <f t="shared" si="100"/>
        <v>0</v>
      </c>
      <c r="AU190" s="350">
        <f t="shared" si="101"/>
        <v>0</v>
      </c>
      <c r="AV190" s="350">
        <f t="shared" si="102"/>
        <v>0</v>
      </c>
      <c r="AW190" s="350">
        <f t="shared" si="103"/>
        <v>0</v>
      </c>
      <c r="AX190" s="350">
        <f t="shared" si="104"/>
        <v>0</v>
      </c>
      <c r="AY190" s="350">
        <f t="shared" si="105"/>
        <v>0</v>
      </c>
    </row>
    <row r="191" spans="1:51" x14ac:dyDescent="0.2">
      <c r="A191" s="347">
        <v>16400</v>
      </c>
      <c r="B191" s="349" t="str">
        <f t="shared" si="59"/>
        <v>Port Stephens (A)</v>
      </c>
      <c r="C191" s="348" t="str">
        <f t="shared" si="60"/>
        <v>Hunter</v>
      </c>
      <c r="D191" s="470" t="str">
        <f t="shared" si="61"/>
        <v>E</v>
      </c>
      <c r="E191" s="470"/>
      <c r="F191"/>
      <c r="G191" s="350">
        <f t="shared" si="62"/>
        <v>72695</v>
      </c>
      <c r="H191" s="350">
        <f t="shared" si="63"/>
        <v>36118</v>
      </c>
      <c r="I191" s="350">
        <f t="shared" si="64"/>
        <v>418</v>
      </c>
      <c r="J191" s="350" t="str">
        <f t="shared" si="65"/>
        <v>Y</v>
      </c>
      <c r="K191" s="350">
        <f t="shared" si="66"/>
        <v>34419</v>
      </c>
      <c r="L191" s="350">
        <f t="shared" si="67"/>
        <v>0</v>
      </c>
      <c r="M191" s="350">
        <f t="shared" si="68"/>
        <v>33956</v>
      </c>
      <c r="N191" s="350">
        <f t="shared" si="69"/>
        <v>0</v>
      </c>
      <c r="O191" s="350">
        <f t="shared" si="70"/>
        <v>0</v>
      </c>
      <c r="P191" s="350">
        <v>58127</v>
      </c>
      <c r="Q191" s="350">
        <f t="shared" si="71"/>
        <v>36118</v>
      </c>
      <c r="R191" s="350" t="str">
        <f t="shared" si="72"/>
        <v>Salamander Bay Waste Transfer Station</v>
      </c>
      <c r="S191" s="350">
        <f t="shared" si="73"/>
        <v>0</v>
      </c>
      <c r="T191" s="350">
        <f t="shared" si="74"/>
        <v>0</v>
      </c>
      <c r="U191" s="350">
        <f t="shared" si="75"/>
        <v>0</v>
      </c>
      <c r="V191" s="350">
        <f t="shared" si="76"/>
        <v>0</v>
      </c>
      <c r="W191" s="350">
        <f t="shared" si="77"/>
        <v>0</v>
      </c>
      <c r="X191" s="350">
        <f t="shared" si="78"/>
        <v>0</v>
      </c>
      <c r="Y191" s="350">
        <f t="shared" si="79"/>
        <v>0</v>
      </c>
      <c r="Z191" s="350">
        <f t="shared" si="80"/>
        <v>0</v>
      </c>
      <c r="AA191" s="350">
        <f t="shared" si="81"/>
        <v>0</v>
      </c>
      <c r="AB191" s="350">
        <f t="shared" si="82"/>
        <v>0</v>
      </c>
      <c r="AC191" s="350">
        <f t="shared" si="83"/>
        <v>0</v>
      </c>
      <c r="AD191" s="350">
        <f t="shared" si="84"/>
        <v>0</v>
      </c>
      <c r="AE191" s="350">
        <f t="shared" si="85"/>
        <v>0</v>
      </c>
      <c r="AF191" s="350">
        <f t="shared" si="86"/>
        <v>0</v>
      </c>
      <c r="AG191" s="350">
        <f t="shared" si="87"/>
        <v>0</v>
      </c>
      <c r="AH191" s="350">
        <f t="shared" si="88"/>
        <v>0</v>
      </c>
      <c r="AI191" s="350">
        <f t="shared" si="89"/>
        <v>0</v>
      </c>
      <c r="AJ191" s="350">
        <f t="shared" si="90"/>
        <v>0</v>
      </c>
      <c r="AK191" s="350">
        <f t="shared" si="91"/>
        <v>0</v>
      </c>
      <c r="AL191" s="350">
        <f t="shared" si="92"/>
        <v>0</v>
      </c>
      <c r="AM191" s="350">
        <f t="shared" si="93"/>
        <v>0</v>
      </c>
      <c r="AN191" s="457">
        <f t="shared" si="94"/>
        <v>0</v>
      </c>
      <c r="AO191" s="350">
        <f t="shared" si="95"/>
        <v>0</v>
      </c>
      <c r="AP191" s="350">
        <f t="shared" si="96"/>
        <v>0</v>
      </c>
      <c r="AQ191" s="350">
        <f t="shared" si="97"/>
        <v>0</v>
      </c>
      <c r="AR191" s="350">
        <f t="shared" si="98"/>
        <v>0</v>
      </c>
      <c r="AS191" s="350">
        <f t="shared" si="99"/>
        <v>0</v>
      </c>
      <c r="AT191" s="350">
        <f t="shared" si="100"/>
        <v>0</v>
      </c>
      <c r="AU191" s="350">
        <f t="shared" si="101"/>
        <v>0</v>
      </c>
      <c r="AV191" s="350">
        <f t="shared" si="102"/>
        <v>0</v>
      </c>
      <c r="AW191" s="350">
        <f t="shared" si="103"/>
        <v>0</v>
      </c>
      <c r="AX191" s="350">
        <f t="shared" si="104"/>
        <v>0</v>
      </c>
      <c r="AY191" s="350">
        <f t="shared" si="105"/>
        <v>0</v>
      </c>
    </row>
    <row r="192" spans="1:51" x14ac:dyDescent="0.2">
      <c r="A192" s="347">
        <v>16900</v>
      </c>
      <c r="B192" s="349" t="str">
        <f t="shared" si="59"/>
        <v>Shellharbour (C)</v>
      </c>
      <c r="C192" s="348" t="str">
        <f t="shared" si="60"/>
        <v>ISJO</v>
      </c>
      <c r="D192" s="470" t="str">
        <f t="shared" si="61"/>
        <v>E</v>
      </c>
      <c r="E192" s="470"/>
      <c r="F192"/>
      <c r="G192" s="350">
        <f t="shared" si="62"/>
        <v>72240</v>
      </c>
      <c r="H192" s="350">
        <f t="shared" si="63"/>
        <v>29030</v>
      </c>
      <c r="I192" s="350">
        <f t="shared" si="64"/>
        <v>420</v>
      </c>
      <c r="J192" s="350" t="str">
        <f t="shared" si="65"/>
        <v>Y</v>
      </c>
      <c r="K192" s="350">
        <f t="shared" si="66"/>
        <v>26740</v>
      </c>
      <c r="L192" s="350">
        <f t="shared" si="67"/>
        <v>0</v>
      </c>
      <c r="M192" s="350">
        <f t="shared" si="68"/>
        <v>26740</v>
      </c>
      <c r="N192" s="350">
        <f t="shared" si="69"/>
        <v>0</v>
      </c>
      <c r="O192" s="350">
        <f t="shared" si="70"/>
        <v>26740</v>
      </c>
      <c r="P192" s="350">
        <v>0</v>
      </c>
      <c r="Q192" s="350">
        <f t="shared" si="71"/>
        <v>29030</v>
      </c>
      <c r="R192" s="350" t="str">
        <f t="shared" si="72"/>
        <v>Dunmore Recycling &amp; Waste Disposal Depot</v>
      </c>
      <c r="S192" s="350">
        <f t="shared" si="73"/>
        <v>0</v>
      </c>
      <c r="T192" s="350">
        <f t="shared" si="74"/>
        <v>0</v>
      </c>
      <c r="U192" s="350">
        <f t="shared" si="75"/>
        <v>0</v>
      </c>
      <c r="V192" s="350">
        <f t="shared" si="76"/>
        <v>0</v>
      </c>
      <c r="W192" s="350">
        <f t="shared" si="77"/>
        <v>0</v>
      </c>
      <c r="X192" s="350">
        <f t="shared" si="78"/>
        <v>0</v>
      </c>
      <c r="Y192" s="350">
        <f t="shared" si="79"/>
        <v>0</v>
      </c>
      <c r="Z192" s="350">
        <f t="shared" si="80"/>
        <v>0</v>
      </c>
      <c r="AA192" s="350">
        <f t="shared" si="81"/>
        <v>0</v>
      </c>
      <c r="AB192" s="350">
        <f t="shared" si="82"/>
        <v>0</v>
      </c>
      <c r="AC192" s="350">
        <f t="shared" si="83"/>
        <v>0</v>
      </c>
      <c r="AD192" s="350">
        <f t="shared" si="84"/>
        <v>0</v>
      </c>
      <c r="AE192" s="350">
        <f t="shared" si="85"/>
        <v>0</v>
      </c>
      <c r="AF192" s="350">
        <f t="shared" si="86"/>
        <v>0</v>
      </c>
      <c r="AG192" s="350">
        <f t="shared" si="87"/>
        <v>0</v>
      </c>
      <c r="AH192" s="350">
        <f t="shared" si="88"/>
        <v>0</v>
      </c>
      <c r="AI192" s="350">
        <f t="shared" si="89"/>
        <v>0</v>
      </c>
      <c r="AJ192" s="350">
        <f t="shared" si="90"/>
        <v>0</v>
      </c>
      <c r="AK192" s="350">
        <f t="shared" si="91"/>
        <v>0</v>
      </c>
      <c r="AL192" s="350">
        <f t="shared" si="92"/>
        <v>0</v>
      </c>
      <c r="AM192" s="350">
        <f t="shared" si="93"/>
        <v>0</v>
      </c>
      <c r="AN192" s="457">
        <f t="shared" si="94"/>
        <v>0</v>
      </c>
      <c r="AO192" s="350">
        <f t="shared" si="95"/>
        <v>0</v>
      </c>
      <c r="AP192" s="350">
        <f t="shared" si="96"/>
        <v>0</v>
      </c>
      <c r="AQ192" s="350">
        <f t="shared" si="97"/>
        <v>0</v>
      </c>
      <c r="AR192" s="350">
        <f t="shared" si="98"/>
        <v>0</v>
      </c>
      <c r="AS192" s="350">
        <f t="shared" si="99"/>
        <v>0</v>
      </c>
      <c r="AT192" s="350">
        <f t="shared" si="100"/>
        <v>0</v>
      </c>
      <c r="AU192" s="350">
        <f t="shared" si="101"/>
        <v>0</v>
      </c>
      <c r="AV192" s="350">
        <f t="shared" si="102"/>
        <v>0</v>
      </c>
      <c r="AW192" s="350">
        <f t="shared" si="103"/>
        <v>0</v>
      </c>
      <c r="AX192" s="350">
        <f t="shared" si="104"/>
        <v>0</v>
      </c>
      <c r="AY192" s="350">
        <f t="shared" si="105"/>
        <v>0</v>
      </c>
    </row>
    <row r="193" spans="1:51" x14ac:dyDescent="0.2">
      <c r="A193" s="347">
        <v>16950</v>
      </c>
      <c r="B193" s="349" t="str">
        <f t="shared" si="59"/>
        <v>Shoalhaven (C)</v>
      </c>
      <c r="C193" s="348" t="str">
        <f t="shared" si="60"/>
        <v>ISJO</v>
      </c>
      <c r="D193" s="470" t="str">
        <f t="shared" si="61"/>
        <v>E</v>
      </c>
      <c r="E193" s="470"/>
      <c r="F193"/>
      <c r="G193" s="350">
        <f t="shared" si="62"/>
        <v>104371</v>
      </c>
      <c r="H193" s="350">
        <f t="shared" si="63"/>
        <v>56313</v>
      </c>
      <c r="I193" s="350">
        <f t="shared" si="64"/>
        <v>343</v>
      </c>
      <c r="J193" s="350" t="str">
        <f t="shared" si="65"/>
        <v>Y</v>
      </c>
      <c r="K193" s="350">
        <f t="shared" si="66"/>
        <v>52602</v>
      </c>
      <c r="L193" s="350">
        <f t="shared" si="67"/>
        <v>0</v>
      </c>
      <c r="M193" s="350">
        <f t="shared" si="68"/>
        <v>52996</v>
      </c>
      <c r="N193" s="350">
        <f t="shared" si="69"/>
        <v>0</v>
      </c>
      <c r="O193" s="350">
        <f t="shared" si="70"/>
        <v>0</v>
      </c>
      <c r="P193" s="350">
        <v>50826</v>
      </c>
      <c r="Q193" s="350">
        <f t="shared" si="71"/>
        <v>56313</v>
      </c>
      <c r="R193" s="350" t="str">
        <f t="shared" si="72"/>
        <v>West Nowra Recycling ans Waste Facility</v>
      </c>
      <c r="S193" s="350" t="str">
        <f t="shared" si="73"/>
        <v>Ulladulla recycling and Waste Transfer Facility</v>
      </c>
      <c r="T193" s="350" t="str">
        <f t="shared" si="74"/>
        <v>Huskisson Recycling and Waste Transfer Facility</v>
      </c>
      <c r="U193" s="350" t="str">
        <f t="shared" si="75"/>
        <v>Berry Recycling and Waste transfer Facility</v>
      </c>
      <c r="V193" s="350" t="str">
        <f t="shared" si="76"/>
        <v>Callala Recycling and Waste transfer Facility</v>
      </c>
      <c r="W193" s="350" t="str">
        <f t="shared" si="77"/>
        <v>Sussex Inlet Recycling and Waste Transfer Facility</v>
      </c>
      <c r="X193" s="350">
        <f t="shared" si="78"/>
        <v>0</v>
      </c>
      <c r="Y193" s="350">
        <f t="shared" si="79"/>
        <v>0</v>
      </c>
      <c r="Z193" s="350">
        <f t="shared" si="80"/>
        <v>0</v>
      </c>
      <c r="AA193" s="350">
        <f t="shared" si="81"/>
        <v>0</v>
      </c>
      <c r="AB193" s="350">
        <f t="shared" si="82"/>
        <v>0</v>
      </c>
      <c r="AC193" s="350">
        <f t="shared" si="83"/>
        <v>0</v>
      </c>
      <c r="AD193" s="350">
        <f t="shared" si="84"/>
        <v>0</v>
      </c>
      <c r="AE193" s="350">
        <f t="shared" si="85"/>
        <v>0</v>
      </c>
      <c r="AF193" s="350">
        <f t="shared" si="86"/>
        <v>0</v>
      </c>
      <c r="AG193" s="350">
        <f t="shared" si="87"/>
        <v>0</v>
      </c>
      <c r="AH193" s="350">
        <f t="shared" si="88"/>
        <v>0</v>
      </c>
      <c r="AI193" s="350">
        <f t="shared" si="89"/>
        <v>0</v>
      </c>
      <c r="AJ193" s="350">
        <f t="shared" si="90"/>
        <v>0</v>
      </c>
      <c r="AK193" s="350">
        <f t="shared" si="91"/>
        <v>0</v>
      </c>
      <c r="AL193" s="350">
        <f t="shared" si="92"/>
        <v>0</v>
      </c>
      <c r="AM193" s="350">
        <f t="shared" si="93"/>
        <v>0</v>
      </c>
      <c r="AN193" s="457">
        <f t="shared" si="94"/>
        <v>0</v>
      </c>
      <c r="AO193" s="350">
        <f t="shared" si="95"/>
        <v>0</v>
      </c>
      <c r="AP193" s="350">
        <f t="shared" si="96"/>
        <v>0</v>
      </c>
      <c r="AQ193" s="350">
        <f t="shared" si="97"/>
        <v>0</v>
      </c>
      <c r="AR193" s="350">
        <f t="shared" si="98"/>
        <v>0</v>
      </c>
      <c r="AS193" s="350">
        <f t="shared" si="99"/>
        <v>0</v>
      </c>
      <c r="AT193" s="350">
        <f t="shared" si="100"/>
        <v>0</v>
      </c>
      <c r="AU193" s="350">
        <f t="shared" si="101"/>
        <v>0</v>
      </c>
      <c r="AV193" s="350">
        <f t="shared" si="102"/>
        <v>0</v>
      </c>
      <c r="AW193" s="350">
        <f t="shared" si="103"/>
        <v>0</v>
      </c>
      <c r="AX193" s="350">
        <f t="shared" si="104"/>
        <v>0</v>
      </c>
      <c r="AY193" s="350">
        <f t="shared" si="105"/>
        <v>0</v>
      </c>
    </row>
    <row r="194" spans="1:51" x14ac:dyDescent="0.2">
      <c r="A194" s="347">
        <v>18350</v>
      </c>
      <c r="B194" s="349" t="str">
        <f t="shared" si="59"/>
        <v>Wingecarribee (A)</v>
      </c>
      <c r="C194" s="348" t="str">
        <f t="shared" si="60"/>
        <v>ISJO</v>
      </c>
      <c r="D194" s="470" t="str">
        <f t="shared" si="61"/>
        <v>E</v>
      </c>
      <c r="E194" s="470"/>
      <c r="F194"/>
      <c r="G194" s="350">
        <f t="shared" si="62"/>
        <v>50493</v>
      </c>
      <c r="H194" s="350">
        <f t="shared" si="63"/>
        <v>20657</v>
      </c>
      <c r="I194" s="350">
        <f t="shared" si="64"/>
        <v>422</v>
      </c>
      <c r="J194" s="350" t="str">
        <f t="shared" si="65"/>
        <v>Y</v>
      </c>
      <c r="K194" s="350">
        <f t="shared" si="66"/>
        <v>19100</v>
      </c>
      <c r="L194" s="350">
        <f t="shared" si="67"/>
        <v>0</v>
      </c>
      <c r="M194" s="350">
        <f t="shared" si="68"/>
        <v>19100</v>
      </c>
      <c r="N194" s="350">
        <f t="shared" si="69"/>
        <v>18563</v>
      </c>
      <c r="O194" s="350">
        <f t="shared" si="70"/>
        <v>0</v>
      </c>
      <c r="P194" s="350">
        <v>27534</v>
      </c>
      <c r="Q194" s="350">
        <f t="shared" si="71"/>
        <v>20657</v>
      </c>
      <c r="R194" s="350" t="str">
        <f t="shared" si="72"/>
        <v>Resource Recovery Centre</v>
      </c>
      <c r="S194" s="350">
        <f t="shared" si="73"/>
        <v>0</v>
      </c>
      <c r="T194" s="350">
        <f t="shared" si="74"/>
        <v>0</v>
      </c>
      <c r="U194" s="350">
        <f t="shared" si="75"/>
        <v>0</v>
      </c>
      <c r="V194" s="350">
        <f t="shared" si="76"/>
        <v>0</v>
      </c>
      <c r="W194" s="350">
        <f t="shared" si="77"/>
        <v>0</v>
      </c>
      <c r="X194" s="350">
        <f t="shared" si="78"/>
        <v>0</v>
      </c>
      <c r="Y194" s="350">
        <f t="shared" si="79"/>
        <v>0</v>
      </c>
      <c r="Z194" s="350">
        <f t="shared" si="80"/>
        <v>0</v>
      </c>
      <c r="AA194" s="350">
        <f t="shared" si="81"/>
        <v>0</v>
      </c>
      <c r="AB194" s="350">
        <f t="shared" si="82"/>
        <v>0</v>
      </c>
      <c r="AC194" s="350">
        <f t="shared" si="83"/>
        <v>0</v>
      </c>
      <c r="AD194" s="350">
        <f t="shared" si="84"/>
        <v>0</v>
      </c>
      <c r="AE194" s="350">
        <f t="shared" si="85"/>
        <v>0</v>
      </c>
      <c r="AF194" s="350">
        <f t="shared" si="86"/>
        <v>0</v>
      </c>
      <c r="AG194" s="350">
        <f t="shared" si="87"/>
        <v>0</v>
      </c>
      <c r="AH194" s="350">
        <f t="shared" si="88"/>
        <v>0</v>
      </c>
      <c r="AI194" s="350">
        <f t="shared" si="89"/>
        <v>0</v>
      </c>
      <c r="AJ194" s="350">
        <f t="shared" si="90"/>
        <v>0</v>
      </c>
      <c r="AK194" s="350">
        <f t="shared" si="91"/>
        <v>0</v>
      </c>
      <c r="AL194" s="350">
        <f t="shared" si="92"/>
        <v>0</v>
      </c>
      <c r="AM194" s="350">
        <f t="shared" si="93"/>
        <v>0</v>
      </c>
      <c r="AN194" s="457">
        <f t="shared" si="94"/>
        <v>0</v>
      </c>
      <c r="AO194" s="350">
        <f t="shared" si="95"/>
        <v>0</v>
      </c>
      <c r="AP194" s="350">
        <f t="shared" si="96"/>
        <v>0</v>
      </c>
      <c r="AQ194" s="350">
        <f t="shared" si="97"/>
        <v>0</v>
      </c>
      <c r="AR194" s="350">
        <f t="shared" si="98"/>
        <v>0</v>
      </c>
      <c r="AS194" s="350">
        <f t="shared" si="99"/>
        <v>0</v>
      </c>
      <c r="AT194" s="350">
        <f t="shared" si="100"/>
        <v>0</v>
      </c>
      <c r="AU194" s="350">
        <f t="shared" si="101"/>
        <v>0</v>
      </c>
      <c r="AV194" s="350">
        <f t="shared" si="102"/>
        <v>0</v>
      </c>
      <c r="AW194" s="350">
        <f t="shared" si="103"/>
        <v>0</v>
      </c>
      <c r="AX194" s="350">
        <f t="shared" si="104"/>
        <v>0</v>
      </c>
      <c r="AY194" s="350">
        <f t="shared" si="105"/>
        <v>0</v>
      </c>
    </row>
    <row r="195" spans="1:51" ht="13.5" thickBot="1" x14ac:dyDescent="0.25">
      <c r="A195" s="347">
        <v>18450</v>
      </c>
      <c r="B195" s="349" t="str">
        <f t="shared" si="59"/>
        <v>Wollongong (C)</v>
      </c>
      <c r="C195" s="348" t="str">
        <f t="shared" si="60"/>
        <v>ISJO</v>
      </c>
      <c r="D195" s="470" t="str">
        <f t="shared" si="61"/>
        <v>E</v>
      </c>
      <c r="E195" s="470"/>
      <c r="F195"/>
      <c r="G195" s="350">
        <f t="shared" si="62"/>
        <v>216071</v>
      </c>
      <c r="H195" s="350">
        <f t="shared" si="63"/>
        <v>85000</v>
      </c>
      <c r="I195" s="350">
        <f t="shared" si="64"/>
        <v>411</v>
      </c>
      <c r="J195" s="350" t="str">
        <f t="shared" si="65"/>
        <v>Y</v>
      </c>
      <c r="K195" s="350">
        <f t="shared" si="66"/>
        <v>84141</v>
      </c>
      <c r="L195" s="350">
        <f t="shared" si="67"/>
        <v>0</v>
      </c>
      <c r="M195" s="350">
        <f t="shared" si="68"/>
        <v>84748</v>
      </c>
      <c r="N195" s="350">
        <f t="shared" si="69"/>
        <v>84748</v>
      </c>
      <c r="O195" s="350">
        <f t="shared" si="70"/>
        <v>0</v>
      </c>
      <c r="P195" s="350">
        <v>56021</v>
      </c>
      <c r="Q195" s="350">
        <f t="shared" si="71"/>
        <v>0</v>
      </c>
      <c r="R195" s="350" t="str">
        <f t="shared" si="72"/>
        <v>Whytes Gully Community droppff</v>
      </c>
      <c r="S195" s="350">
        <f t="shared" si="73"/>
        <v>0</v>
      </c>
      <c r="T195" s="350">
        <f t="shared" si="74"/>
        <v>0</v>
      </c>
      <c r="U195" s="350">
        <f t="shared" si="75"/>
        <v>0</v>
      </c>
      <c r="V195" s="350">
        <f t="shared" si="76"/>
        <v>0</v>
      </c>
      <c r="W195" s="350">
        <f t="shared" si="77"/>
        <v>0</v>
      </c>
      <c r="X195" s="350">
        <f t="shared" si="78"/>
        <v>0</v>
      </c>
      <c r="Y195" s="350">
        <f t="shared" si="79"/>
        <v>0</v>
      </c>
      <c r="Z195" s="350">
        <f t="shared" si="80"/>
        <v>0</v>
      </c>
      <c r="AA195" s="350">
        <f t="shared" si="81"/>
        <v>0</v>
      </c>
      <c r="AB195" s="350">
        <f t="shared" si="82"/>
        <v>0</v>
      </c>
      <c r="AC195" s="350">
        <f t="shared" si="83"/>
        <v>0</v>
      </c>
      <c r="AD195" s="350">
        <f t="shared" si="84"/>
        <v>0</v>
      </c>
      <c r="AE195" s="350">
        <f t="shared" si="85"/>
        <v>0</v>
      </c>
      <c r="AF195" s="350">
        <f t="shared" si="86"/>
        <v>0</v>
      </c>
      <c r="AG195" s="350">
        <f t="shared" si="87"/>
        <v>0</v>
      </c>
      <c r="AH195" s="350">
        <f t="shared" si="88"/>
        <v>0</v>
      </c>
      <c r="AI195" s="350">
        <f t="shared" si="89"/>
        <v>0</v>
      </c>
      <c r="AJ195" s="350">
        <f t="shared" si="90"/>
        <v>0</v>
      </c>
      <c r="AK195" s="350">
        <f t="shared" si="91"/>
        <v>0</v>
      </c>
      <c r="AL195" s="350">
        <f t="shared" si="92"/>
        <v>0</v>
      </c>
      <c r="AM195" s="350">
        <f t="shared" si="93"/>
        <v>0</v>
      </c>
      <c r="AN195" s="457">
        <f t="shared" si="94"/>
        <v>0</v>
      </c>
      <c r="AO195" s="350">
        <f t="shared" si="95"/>
        <v>0</v>
      </c>
      <c r="AP195" s="350">
        <f t="shared" si="96"/>
        <v>0</v>
      </c>
      <c r="AQ195" s="350">
        <f t="shared" si="97"/>
        <v>0</v>
      </c>
      <c r="AR195" s="350">
        <f t="shared" si="98"/>
        <v>0</v>
      </c>
      <c r="AS195" s="350">
        <f t="shared" si="99"/>
        <v>0</v>
      </c>
      <c r="AT195" s="350">
        <f t="shared" si="100"/>
        <v>0</v>
      </c>
      <c r="AU195" s="350">
        <f t="shared" si="101"/>
        <v>0</v>
      </c>
      <c r="AV195" s="350">
        <f t="shared" si="102"/>
        <v>0</v>
      </c>
      <c r="AW195" s="350">
        <f t="shared" si="103"/>
        <v>0</v>
      </c>
      <c r="AX195" s="350">
        <f t="shared" si="104"/>
        <v>0</v>
      </c>
      <c r="AY195" s="350">
        <f t="shared" si="105"/>
        <v>0</v>
      </c>
    </row>
    <row r="196" spans="1:51" ht="13.5" thickTop="1" x14ac:dyDescent="0.2">
      <c r="A196" s="351"/>
      <c r="B196" s="351"/>
      <c r="C196" s="351" t="s">
        <v>263</v>
      </c>
      <c r="D196" s="351"/>
      <c r="E196" s="451"/>
      <c r="F196" s="352"/>
      <c r="G196" s="353">
        <f t="shared" ref="G196:AY196" si="106">COUNTIF(G184:G195,"&gt;0")</f>
        <v>12</v>
      </c>
      <c r="H196" s="353">
        <f t="shared" si="106"/>
        <v>12</v>
      </c>
      <c r="I196" s="353">
        <f t="shared" si="106"/>
        <v>12</v>
      </c>
      <c r="J196" s="353">
        <f t="shared" si="106"/>
        <v>0</v>
      </c>
      <c r="K196" s="353">
        <f t="shared" si="106"/>
        <v>12</v>
      </c>
      <c r="L196" s="353">
        <f t="shared" si="106"/>
        <v>0</v>
      </c>
      <c r="M196" s="353">
        <f t="shared" si="106"/>
        <v>12</v>
      </c>
      <c r="N196" s="353">
        <f t="shared" si="106"/>
        <v>7</v>
      </c>
      <c r="O196" s="353">
        <f t="shared" si="106"/>
        <v>3</v>
      </c>
      <c r="P196" s="353">
        <f t="shared" si="106"/>
        <v>11</v>
      </c>
      <c r="Q196" s="353">
        <f t="shared" si="106"/>
        <v>11</v>
      </c>
      <c r="R196" s="353">
        <f t="shared" si="106"/>
        <v>0</v>
      </c>
      <c r="S196" s="353">
        <f t="shared" si="106"/>
        <v>0</v>
      </c>
      <c r="T196" s="353">
        <f t="shared" si="106"/>
        <v>0</v>
      </c>
      <c r="U196" s="353">
        <f t="shared" si="106"/>
        <v>0</v>
      </c>
      <c r="V196" s="353">
        <f t="shared" si="106"/>
        <v>0</v>
      </c>
      <c r="W196" s="353">
        <f t="shared" si="106"/>
        <v>0</v>
      </c>
      <c r="X196" s="353">
        <f t="shared" si="106"/>
        <v>0</v>
      </c>
      <c r="Y196" s="353">
        <f t="shared" si="106"/>
        <v>0</v>
      </c>
      <c r="Z196" s="353">
        <f t="shared" si="106"/>
        <v>0</v>
      </c>
      <c r="AA196" s="353">
        <f t="shared" si="106"/>
        <v>0</v>
      </c>
      <c r="AB196" s="353">
        <f t="shared" si="106"/>
        <v>0</v>
      </c>
      <c r="AC196" s="353">
        <f t="shared" si="106"/>
        <v>0</v>
      </c>
      <c r="AD196" s="353">
        <f t="shared" si="106"/>
        <v>0</v>
      </c>
      <c r="AE196" s="353">
        <f t="shared" si="106"/>
        <v>0</v>
      </c>
      <c r="AF196" s="353">
        <f t="shared" si="106"/>
        <v>0</v>
      </c>
      <c r="AG196" s="353">
        <f t="shared" si="106"/>
        <v>0</v>
      </c>
      <c r="AH196" s="353">
        <f t="shared" si="106"/>
        <v>0</v>
      </c>
      <c r="AI196" s="353">
        <f t="shared" si="106"/>
        <v>0</v>
      </c>
      <c r="AJ196" s="353">
        <f t="shared" si="106"/>
        <v>0</v>
      </c>
      <c r="AK196" s="353">
        <f t="shared" si="106"/>
        <v>0</v>
      </c>
      <c r="AL196" s="353">
        <f t="shared" si="106"/>
        <v>0</v>
      </c>
      <c r="AM196" s="353">
        <f t="shared" si="106"/>
        <v>0</v>
      </c>
      <c r="AN196" s="452">
        <f t="shared" si="106"/>
        <v>0</v>
      </c>
      <c r="AO196" s="353">
        <f t="shared" si="106"/>
        <v>0</v>
      </c>
      <c r="AP196" s="353">
        <f t="shared" si="106"/>
        <v>0</v>
      </c>
      <c r="AQ196" s="353">
        <f t="shared" si="106"/>
        <v>0</v>
      </c>
      <c r="AR196" s="353">
        <f t="shared" si="106"/>
        <v>0</v>
      </c>
      <c r="AS196" s="353">
        <f t="shared" si="106"/>
        <v>0</v>
      </c>
      <c r="AT196" s="353">
        <f t="shared" si="106"/>
        <v>0</v>
      </c>
      <c r="AU196" s="353">
        <f t="shared" si="106"/>
        <v>0</v>
      </c>
      <c r="AV196" s="353">
        <f t="shared" si="106"/>
        <v>0</v>
      </c>
      <c r="AW196" s="353">
        <f t="shared" si="106"/>
        <v>0</v>
      </c>
      <c r="AX196" s="353">
        <f t="shared" si="106"/>
        <v>0</v>
      </c>
      <c r="AY196" s="353">
        <f t="shared" si="106"/>
        <v>0</v>
      </c>
    </row>
    <row r="197" spans="1:51" x14ac:dyDescent="0.2">
      <c r="A197" s="347"/>
      <c r="B197" s="354" t="s">
        <v>17</v>
      </c>
      <c r="C197" s="347" t="s">
        <v>264</v>
      </c>
      <c r="D197" s="347"/>
      <c r="E197" s="455"/>
      <c r="F197" s="355"/>
      <c r="G197" s="356">
        <f t="shared" ref="G197:AY197" si="107">SUM(G184:G195)</f>
        <v>1459328</v>
      </c>
      <c r="H197" s="356">
        <f t="shared" si="107"/>
        <v>603375</v>
      </c>
      <c r="I197" s="356">
        <f t="shared" si="107"/>
        <v>5538.37</v>
      </c>
      <c r="J197" s="356">
        <f t="shared" si="107"/>
        <v>0</v>
      </c>
      <c r="K197" s="356">
        <f t="shared" si="107"/>
        <v>583599</v>
      </c>
      <c r="L197" s="356">
        <f t="shared" si="107"/>
        <v>0</v>
      </c>
      <c r="M197" s="356">
        <f t="shared" si="107"/>
        <v>584274</v>
      </c>
      <c r="N197" s="356">
        <f t="shared" si="107"/>
        <v>361413</v>
      </c>
      <c r="O197" s="356">
        <f t="shared" si="107"/>
        <v>116196</v>
      </c>
      <c r="P197" s="356">
        <v>0</v>
      </c>
      <c r="Q197" s="356">
        <f t="shared" si="107"/>
        <v>518375</v>
      </c>
      <c r="R197" s="356">
        <f t="shared" si="107"/>
        <v>0</v>
      </c>
      <c r="S197" s="356">
        <f t="shared" si="107"/>
        <v>0</v>
      </c>
      <c r="T197" s="356">
        <f t="shared" si="107"/>
        <v>0</v>
      </c>
      <c r="U197" s="356">
        <f t="shared" si="107"/>
        <v>0</v>
      </c>
      <c r="V197" s="356">
        <f t="shared" si="107"/>
        <v>0</v>
      </c>
      <c r="W197" s="356">
        <f t="shared" si="107"/>
        <v>0</v>
      </c>
      <c r="X197" s="356">
        <f t="shared" si="107"/>
        <v>0</v>
      </c>
      <c r="Y197" s="356">
        <f t="shared" si="107"/>
        <v>0</v>
      </c>
      <c r="Z197" s="356">
        <f t="shared" si="107"/>
        <v>0</v>
      </c>
      <c r="AA197" s="356">
        <f t="shared" si="107"/>
        <v>0</v>
      </c>
      <c r="AB197" s="356">
        <f t="shared" si="107"/>
        <v>0</v>
      </c>
      <c r="AC197" s="356">
        <f t="shared" si="107"/>
        <v>0</v>
      </c>
      <c r="AD197" s="356">
        <f t="shared" si="107"/>
        <v>0</v>
      </c>
      <c r="AE197" s="356">
        <f t="shared" si="107"/>
        <v>0</v>
      </c>
      <c r="AF197" s="356">
        <f t="shared" si="107"/>
        <v>0</v>
      </c>
      <c r="AG197" s="356">
        <f t="shared" si="107"/>
        <v>0</v>
      </c>
      <c r="AH197" s="356">
        <f t="shared" si="107"/>
        <v>0</v>
      </c>
      <c r="AI197" s="356">
        <f t="shared" si="107"/>
        <v>0</v>
      </c>
      <c r="AJ197" s="356">
        <f t="shared" si="107"/>
        <v>0</v>
      </c>
      <c r="AK197" s="356">
        <f t="shared" si="107"/>
        <v>0</v>
      </c>
      <c r="AL197" s="356">
        <f t="shared" si="107"/>
        <v>0</v>
      </c>
      <c r="AM197" s="356">
        <f t="shared" si="107"/>
        <v>0</v>
      </c>
      <c r="AN197" s="456">
        <f t="shared" si="107"/>
        <v>0</v>
      </c>
      <c r="AO197" s="356">
        <f t="shared" si="107"/>
        <v>0</v>
      </c>
      <c r="AP197" s="356">
        <f t="shared" si="107"/>
        <v>0</v>
      </c>
      <c r="AQ197" s="356">
        <f t="shared" si="107"/>
        <v>0</v>
      </c>
      <c r="AR197" s="356">
        <f t="shared" si="107"/>
        <v>0</v>
      </c>
      <c r="AS197" s="356">
        <f t="shared" si="107"/>
        <v>0</v>
      </c>
      <c r="AT197" s="356">
        <f t="shared" si="107"/>
        <v>0</v>
      </c>
      <c r="AU197" s="356">
        <f t="shared" si="107"/>
        <v>0</v>
      </c>
      <c r="AV197" s="356">
        <f t="shared" si="107"/>
        <v>0</v>
      </c>
      <c r="AW197" s="356">
        <f t="shared" si="107"/>
        <v>0</v>
      </c>
      <c r="AX197" s="356">
        <f t="shared" si="107"/>
        <v>0</v>
      </c>
      <c r="AY197" s="356">
        <f t="shared" si="107"/>
        <v>0</v>
      </c>
    </row>
    <row r="198" spans="1:51" x14ac:dyDescent="0.2">
      <c r="A198" s="347"/>
      <c r="B198" s="354"/>
      <c r="C198" s="347" t="s">
        <v>265</v>
      </c>
      <c r="D198" s="347"/>
      <c r="E198" s="455"/>
      <c r="F198" s="355"/>
      <c r="G198" s="350">
        <f t="shared" ref="G198:AY198" si="108">MIN(G184:G195)</f>
        <v>23006</v>
      </c>
      <c r="H198" s="350">
        <f t="shared" si="108"/>
        <v>10144</v>
      </c>
      <c r="I198" s="350">
        <f t="shared" si="108"/>
        <v>343</v>
      </c>
      <c r="J198" s="350">
        <f t="shared" si="108"/>
        <v>0</v>
      </c>
      <c r="K198" s="350">
        <f t="shared" si="108"/>
        <v>9332</v>
      </c>
      <c r="L198" s="350">
        <f t="shared" si="108"/>
        <v>0</v>
      </c>
      <c r="M198" s="350">
        <f t="shared" si="108"/>
        <v>9852</v>
      </c>
      <c r="N198" s="350">
        <f t="shared" si="108"/>
        <v>0</v>
      </c>
      <c r="O198" s="350">
        <f t="shared" si="108"/>
        <v>0</v>
      </c>
      <c r="P198" s="350">
        <v>0</v>
      </c>
      <c r="Q198" s="350">
        <f t="shared" si="108"/>
        <v>0</v>
      </c>
      <c r="R198" s="350">
        <f t="shared" si="108"/>
        <v>0</v>
      </c>
      <c r="S198" s="350">
        <f t="shared" si="108"/>
        <v>0</v>
      </c>
      <c r="T198" s="350">
        <f t="shared" si="108"/>
        <v>0</v>
      </c>
      <c r="U198" s="350">
        <f t="shared" si="108"/>
        <v>0</v>
      </c>
      <c r="V198" s="350">
        <f t="shared" si="108"/>
        <v>0</v>
      </c>
      <c r="W198" s="350">
        <f t="shared" si="108"/>
        <v>0</v>
      </c>
      <c r="X198" s="350">
        <f t="shared" si="108"/>
        <v>0</v>
      </c>
      <c r="Y198" s="350">
        <f t="shared" si="108"/>
        <v>0</v>
      </c>
      <c r="Z198" s="350">
        <f t="shared" si="108"/>
        <v>0</v>
      </c>
      <c r="AA198" s="350">
        <f t="shared" si="108"/>
        <v>0</v>
      </c>
      <c r="AB198" s="350">
        <f t="shared" si="108"/>
        <v>0</v>
      </c>
      <c r="AC198" s="350">
        <f t="shared" si="108"/>
        <v>0</v>
      </c>
      <c r="AD198" s="350">
        <f t="shared" si="108"/>
        <v>0</v>
      </c>
      <c r="AE198" s="350">
        <f t="shared" si="108"/>
        <v>0</v>
      </c>
      <c r="AF198" s="350">
        <f t="shared" si="108"/>
        <v>0</v>
      </c>
      <c r="AG198" s="350">
        <f t="shared" si="108"/>
        <v>0</v>
      </c>
      <c r="AH198" s="350">
        <f t="shared" si="108"/>
        <v>0</v>
      </c>
      <c r="AI198" s="350">
        <f t="shared" si="108"/>
        <v>0</v>
      </c>
      <c r="AJ198" s="350">
        <f t="shared" si="108"/>
        <v>0</v>
      </c>
      <c r="AK198" s="350">
        <f t="shared" si="108"/>
        <v>0</v>
      </c>
      <c r="AL198" s="350">
        <f t="shared" si="108"/>
        <v>0</v>
      </c>
      <c r="AM198" s="350">
        <f t="shared" si="108"/>
        <v>0</v>
      </c>
      <c r="AN198" s="457">
        <f t="shared" si="108"/>
        <v>0</v>
      </c>
      <c r="AO198" s="350">
        <f t="shared" si="108"/>
        <v>0</v>
      </c>
      <c r="AP198" s="350">
        <f t="shared" si="108"/>
        <v>0</v>
      </c>
      <c r="AQ198" s="350">
        <f t="shared" si="108"/>
        <v>0</v>
      </c>
      <c r="AR198" s="350">
        <f t="shared" si="108"/>
        <v>0</v>
      </c>
      <c r="AS198" s="350">
        <f t="shared" si="108"/>
        <v>0</v>
      </c>
      <c r="AT198" s="350">
        <f t="shared" si="108"/>
        <v>0</v>
      </c>
      <c r="AU198" s="350">
        <f t="shared" si="108"/>
        <v>0</v>
      </c>
      <c r="AV198" s="350">
        <f t="shared" si="108"/>
        <v>0</v>
      </c>
      <c r="AW198" s="350">
        <f t="shared" si="108"/>
        <v>0</v>
      </c>
      <c r="AX198" s="350">
        <f t="shared" si="108"/>
        <v>0</v>
      </c>
      <c r="AY198" s="350">
        <f t="shared" si="108"/>
        <v>0</v>
      </c>
    </row>
    <row r="199" spans="1:51" x14ac:dyDescent="0.2">
      <c r="A199" s="347"/>
      <c r="B199" s="354"/>
      <c r="C199" s="347" t="s">
        <v>266</v>
      </c>
      <c r="D199" s="347"/>
      <c r="E199" s="455"/>
      <c r="F199" s="355"/>
      <c r="G199" s="350">
        <f t="shared" ref="G199:AY199" si="109">MAX(G184:G195)</f>
        <v>342047</v>
      </c>
      <c r="H199" s="350">
        <f t="shared" si="109"/>
        <v>132882</v>
      </c>
      <c r="I199" s="350">
        <f t="shared" si="109"/>
        <v>639.51</v>
      </c>
      <c r="J199" s="350">
        <f t="shared" si="109"/>
        <v>0</v>
      </c>
      <c r="K199" s="350">
        <f t="shared" si="109"/>
        <v>132882</v>
      </c>
      <c r="L199" s="350">
        <f t="shared" si="109"/>
        <v>0</v>
      </c>
      <c r="M199" s="350">
        <f t="shared" si="109"/>
        <v>132882</v>
      </c>
      <c r="N199" s="350">
        <f t="shared" si="109"/>
        <v>125586</v>
      </c>
      <c r="O199" s="350">
        <f t="shared" si="109"/>
        <v>80122</v>
      </c>
      <c r="P199" s="350">
        <v>15942</v>
      </c>
      <c r="Q199" s="350">
        <f t="shared" si="109"/>
        <v>132882</v>
      </c>
      <c r="R199" s="350">
        <f t="shared" si="109"/>
        <v>0</v>
      </c>
      <c r="S199" s="350">
        <f t="shared" si="109"/>
        <v>0</v>
      </c>
      <c r="T199" s="350">
        <f t="shared" si="109"/>
        <v>0</v>
      </c>
      <c r="U199" s="350">
        <f t="shared" si="109"/>
        <v>0</v>
      </c>
      <c r="V199" s="350">
        <f t="shared" si="109"/>
        <v>0</v>
      </c>
      <c r="W199" s="350">
        <f t="shared" si="109"/>
        <v>0</v>
      </c>
      <c r="X199" s="350">
        <f t="shared" si="109"/>
        <v>0</v>
      </c>
      <c r="Y199" s="350">
        <f t="shared" si="109"/>
        <v>0</v>
      </c>
      <c r="Z199" s="350">
        <f t="shared" si="109"/>
        <v>0</v>
      </c>
      <c r="AA199" s="350">
        <f t="shared" si="109"/>
        <v>0</v>
      </c>
      <c r="AB199" s="350">
        <f t="shared" si="109"/>
        <v>0</v>
      </c>
      <c r="AC199" s="350">
        <f t="shared" si="109"/>
        <v>0</v>
      </c>
      <c r="AD199" s="350">
        <f t="shared" si="109"/>
        <v>0</v>
      </c>
      <c r="AE199" s="350">
        <f t="shared" si="109"/>
        <v>0</v>
      </c>
      <c r="AF199" s="350">
        <f t="shared" si="109"/>
        <v>0</v>
      </c>
      <c r="AG199" s="350">
        <f t="shared" si="109"/>
        <v>0</v>
      </c>
      <c r="AH199" s="350">
        <f t="shared" si="109"/>
        <v>0</v>
      </c>
      <c r="AI199" s="350">
        <f t="shared" si="109"/>
        <v>0</v>
      </c>
      <c r="AJ199" s="350">
        <f t="shared" si="109"/>
        <v>0</v>
      </c>
      <c r="AK199" s="350">
        <f t="shared" si="109"/>
        <v>0</v>
      </c>
      <c r="AL199" s="350">
        <f t="shared" si="109"/>
        <v>0</v>
      </c>
      <c r="AM199" s="350">
        <f t="shared" si="109"/>
        <v>0</v>
      </c>
      <c r="AN199" s="457">
        <f t="shared" si="109"/>
        <v>0</v>
      </c>
      <c r="AO199" s="350">
        <f t="shared" si="109"/>
        <v>0</v>
      </c>
      <c r="AP199" s="350">
        <f t="shared" si="109"/>
        <v>0</v>
      </c>
      <c r="AQ199" s="350">
        <f t="shared" si="109"/>
        <v>0</v>
      </c>
      <c r="AR199" s="350">
        <f t="shared" si="109"/>
        <v>0</v>
      </c>
      <c r="AS199" s="350">
        <f t="shared" si="109"/>
        <v>0</v>
      </c>
      <c r="AT199" s="350">
        <f t="shared" si="109"/>
        <v>0</v>
      </c>
      <c r="AU199" s="350">
        <f t="shared" si="109"/>
        <v>0</v>
      </c>
      <c r="AV199" s="350">
        <f t="shared" si="109"/>
        <v>0</v>
      </c>
      <c r="AW199" s="350">
        <f t="shared" si="109"/>
        <v>0</v>
      </c>
      <c r="AX199" s="350">
        <f t="shared" si="109"/>
        <v>0</v>
      </c>
      <c r="AY199" s="350">
        <f t="shared" si="109"/>
        <v>0</v>
      </c>
    </row>
    <row r="200" spans="1:51" x14ac:dyDescent="0.2">
      <c r="A200" s="347"/>
      <c r="B200" s="354"/>
      <c r="C200" s="347" t="s">
        <v>267</v>
      </c>
      <c r="D200" s="347"/>
      <c r="E200" s="455"/>
      <c r="F200" s="355"/>
      <c r="G200" s="350">
        <f t="shared" ref="G200:AY200" si="110">AVERAGE(G184:G195)</f>
        <v>121610.66666666667</v>
      </c>
      <c r="H200" s="350">
        <f t="shared" si="110"/>
        <v>50281.25</v>
      </c>
      <c r="I200" s="350">
        <f t="shared" si="110"/>
        <v>461.53083333333331</v>
      </c>
      <c r="J200" s="350" t="e">
        <f t="shared" si="110"/>
        <v>#DIV/0!</v>
      </c>
      <c r="K200" s="350">
        <f t="shared" si="110"/>
        <v>48633.25</v>
      </c>
      <c r="L200" s="350">
        <f t="shared" si="110"/>
        <v>0</v>
      </c>
      <c r="M200" s="350">
        <f t="shared" si="110"/>
        <v>48689.5</v>
      </c>
      <c r="N200" s="350">
        <f t="shared" si="110"/>
        <v>30117.75</v>
      </c>
      <c r="O200" s="350">
        <f t="shared" si="110"/>
        <v>9683</v>
      </c>
      <c r="P200" s="350">
        <v>86071</v>
      </c>
      <c r="Q200" s="350">
        <f t="shared" si="110"/>
        <v>43197.916666666664</v>
      </c>
      <c r="R200" s="350" t="e">
        <f t="shared" si="110"/>
        <v>#DIV/0!</v>
      </c>
      <c r="S200" s="350">
        <f t="shared" si="110"/>
        <v>0</v>
      </c>
      <c r="T200" s="350">
        <f t="shared" si="110"/>
        <v>0</v>
      </c>
      <c r="U200" s="350">
        <f t="shared" si="110"/>
        <v>0</v>
      </c>
      <c r="V200" s="350">
        <f t="shared" si="110"/>
        <v>0</v>
      </c>
      <c r="W200" s="350">
        <f t="shared" si="110"/>
        <v>0</v>
      </c>
      <c r="X200" s="350">
        <f t="shared" si="110"/>
        <v>0</v>
      </c>
      <c r="Y200" s="350">
        <f t="shared" si="110"/>
        <v>0</v>
      </c>
      <c r="Z200" s="350">
        <f t="shared" si="110"/>
        <v>0</v>
      </c>
      <c r="AA200" s="350">
        <f t="shared" si="110"/>
        <v>0</v>
      </c>
      <c r="AB200" s="350">
        <f t="shared" si="110"/>
        <v>0</v>
      </c>
      <c r="AC200" s="350">
        <f t="shared" si="110"/>
        <v>0</v>
      </c>
      <c r="AD200" s="350">
        <f t="shared" si="110"/>
        <v>0</v>
      </c>
      <c r="AE200" s="350">
        <f t="shared" si="110"/>
        <v>0</v>
      </c>
      <c r="AF200" s="350">
        <f t="shared" si="110"/>
        <v>0</v>
      </c>
      <c r="AG200" s="350">
        <f t="shared" si="110"/>
        <v>0</v>
      </c>
      <c r="AH200" s="350">
        <f t="shared" si="110"/>
        <v>0</v>
      </c>
      <c r="AI200" s="350">
        <f t="shared" si="110"/>
        <v>0</v>
      </c>
      <c r="AJ200" s="350">
        <f t="shared" si="110"/>
        <v>0</v>
      </c>
      <c r="AK200" s="350">
        <f t="shared" si="110"/>
        <v>0</v>
      </c>
      <c r="AL200" s="350">
        <f t="shared" si="110"/>
        <v>0</v>
      </c>
      <c r="AM200" s="350">
        <f t="shared" si="110"/>
        <v>0</v>
      </c>
      <c r="AN200" s="457">
        <f t="shared" si="110"/>
        <v>0</v>
      </c>
      <c r="AO200" s="350">
        <f t="shared" si="110"/>
        <v>0</v>
      </c>
      <c r="AP200" s="350">
        <f t="shared" si="110"/>
        <v>0</v>
      </c>
      <c r="AQ200" s="350">
        <f t="shared" si="110"/>
        <v>0</v>
      </c>
      <c r="AR200" s="350">
        <f t="shared" si="110"/>
        <v>0</v>
      </c>
      <c r="AS200" s="350">
        <f t="shared" si="110"/>
        <v>0</v>
      </c>
      <c r="AT200" s="350">
        <f t="shared" si="110"/>
        <v>0</v>
      </c>
      <c r="AU200" s="350">
        <f t="shared" si="110"/>
        <v>0</v>
      </c>
      <c r="AV200" s="350">
        <f t="shared" si="110"/>
        <v>0</v>
      </c>
      <c r="AW200" s="350">
        <f t="shared" si="110"/>
        <v>0</v>
      </c>
      <c r="AX200" s="350">
        <f t="shared" si="110"/>
        <v>0</v>
      </c>
      <c r="AY200" s="350">
        <f t="shared" si="110"/>
        <v>0</v>
      </c>
    </row>
    <row r="201" spans="1:51" ht="13.5" thickBot="1" x14ac:dyDescent="0.25">
      <c r="A201" s="357"/>
      <c r="B201" s="358"/>
      <c r="C201" s="357" t="s">
        <v>268</v>
      </c>
      <c r="D201" s="357"/>
      <c r="E201" s="458"/>
      <c r="F201" s="355"/>
      <c r="G201" s="359">
        <f t="shared" ref="G201:AY201" si="111">MEDIAN(G184:G195)</f>
        <v>77949</v>
      </c>
      <c r="H201" s="359">
        <f t="shared" si="111"/>
        <v>34617.5</v>
      </c>
      <c r="I201" s="359">
        <f t="shared" si="111"/>
        <v>431</v>
      </c>
      <c r="J201" s="359" t="e">
        <f t="shared" si="111"/>
        <v>#NUM!</v>
      </c>
      <c r="K201" s="359">
        <f t="shared" si="111"/>
        <v>33130</v>
      </c>
      <c r="L201" s="359">
        <f t="shared" si="111"/>
        <v>0</v>
      </c>
      <c r="M201" s="359">
        <f t="shared" si="111"/>
        <v>32898.5</v>
      </c>
      <c r="N201" s="359">
        <f t="shared" si="111"/>
        <v>16236.5</v>
      </c>
      <c r="O201" s="359">
        <f t="shared" si="111"/>
        <v>0</v>
      </c>
      <c r="P201" s="359">
        <v>113787</v>
      </c>
      <c r="Q201" s="359">
        <f t="shared" si="111"/>
        <v>31073.5</v>
      </c>
      <c r="R201" s="359" t="e">
        <f t="shared" si="111"/>
        <v>#NUM!</v>
      </c>
      <c r="S201" s="359">
        <f t="shared" si="111"/>
        <v>0</v>
      </c>
      <c r="T201" s="359">
        <f t="shared" si="111"/>
        <v>0</v>
      </c>
      <c r="U201" s="359">
        <f t="shared" si="111"/>
        <v>0</v>
      </c>
      <c r="V201" s="359">
        <f t="shared" si="111"/>
        <v>0</v>
      </c>
      <c r="W201" s="359">
        <f t="shared" si="111"/>
        <v>0</v>
      </c>
      <c r="X201" s="359">
        <f t="shared" si="111"/>
        <v>0</v>
      </c>
      <c r="Y201" s="359">
        <f t="shared" si="111"/>
        <v>0</v>
      </c>
      <c r="Z201" s="359">
        <f t="shared" si="111"/>
        <v>0</v>
      </c>
      <c r="AA201" s="359">
        <f t="shared" si="111"/>
        <v>0</v>
      </c>
      <c r="AB201" s="359">
        <f t="shared" si="111"/>
        <v>0</v>
      </c>
      <c r="AC201" s="359">
        <f t="shared" si="111"/>
        <v>0</v>
      </c>
      <c r="AD201" s="359">
        <f t="shared" si="111"/>
        <v>0</v>
      </c>
      <c r="AE201" s="359">
        <f t="shared" si="111"/>
        <v>0</v>
      </c>
      <c r="AF201" s="359">
        <f t="shared" si="111"/>
        <v>0</v>
      </c>
      <c r="AG201" s="359">
        <f t="shared" si="111"/>
        <v>0</v>
      </c>
      <c r="AH201" s="359">
        <f t="shared" si="111"/>
        <v>0</v>
      </c>
      <c r="AI201" s="359">
        <f t="shared" si="111"/>
        <v>0</v>
      </c>
      <c r="AJ201" s="359">
        <f t="shared" si="111"/>
        <v>0</v>
      </c>
      <c r="AK201" s="359">
        <f t="shared" si="111"/>
        <v>0</v>
      </c>
      <c r="AL201" s="359">
        <f t="shared" si="111"/>
        <v>0</v>
      </c>
      <c r="AM201" s="359">
        <f t="shared" si="111"/>
        <v>0</v>
      </c>
      <c r="AN201" s="459">
        <f t="shared" si="111"/>
        <v>0</v>
      </c>
      <c r="AO201" s="359">
        <f t="shared" si="111"/>
        <v>0</v>
      </c>
      <c r="AP201" s="359">
        <f t="shared" si="111"/>
        <v>0</v>
      </c>
      <c r="AQ201" s="359">
        <f t="shared" si="111"/>
        <v>0</v>
      </c>
      <c r="AR201" s="359">
        <f t="shared" si="111"/>
        <v>0</v>
      </c>
      <c r="AS201" s="359">
        <f t="shared" si="111"/>
        <v>0</v>
      </c>
      <c r="AT201" s="359">
        <f t="shared" si="111"/>
        <v>0</v>
      </c>
      <c r="AU201" s="359">
        <f t="shared" si="111"/>
        <v>0</v>
      </c>
      <c r="AV201" s="359">
        <f t="shared" si="111"/>
        <v>0</v>
      </c>
      <c r="AW201" s="359">
        <f t="shared" si="111"/>
        <v>0</v>
      </c>
      <c r="AX201" s="359">
        <f t="shared" si="111"/>
        <v>0</v>
      </c>
      <c r="AY201" s="359">
        <f t="shared" si="111"/>
        <v>0</v>
      </c>
    </row>
    <row r="202" spans="1:51" ht="13.5" thickTop="1" x14ac:dyDescent="0.2">
      <c r="B202" s="460" t="s">
        <v>260</v>
      </c>
      <c r="G202"/>
      <c r="H202"/>
      <c r="I202"/>
      <c r="J202"/>
      <c r="K202"/>
      <c r="L202" s="254"/>
      <c r="P202">
        <v>24256</v>
      </c>
    </row>
    <row r="203" spans="1:51" x14ac:dyDescent="0.2">
      <c r="B203" s="460"/>
      <c r="G203" s="341"/>
      <c r="H203" s="341"/>
      <c r="I203" s="341"/>
      <c r="J203" s="341"/>
      <c r="K203" s="341"/>
      <c r="L203" s="341"/>
      <c r="P203">
        <v>1962</v>
      </c>
    </row>
    <row r="204" spans="1:51" x14ac:dyDescent="0.2">
      <c r="G204" s="341"/>
      <c r="H204" s="341"/>
      <c r="I204" s="341"/>
      <c r="J204" s="341"/>
      <c r="K204" s="341"/>
      <c r="L204" s="341"/>
      <c r="P204">
        <v>0</v>
      </c>
    </row>
    <row r="205" spans="1:51" ht="15.75" x14ac:dyDescent="0.25">
      <c r="B205" s="342" t="s">
        <v>18</v>
      </c>
      <c r="C205" s="468"/>
      <c r="D205" s="468"/>
      <c r="E205" s="469"/>
      <c r="F205" s="345"/>
      <c r="G205" s="346"/>
      <c r="H205" s="346"/>
      <c r="I205" s="346"/>
      <c r="J205" s="346"/>
      <c r="K205" s="346"/>
      <c r="L205" s="346"/>
      <c r="P205">
        <v>58417</v>
      </c>
    </row>
    <row r="206" spans="1:51" x14ac:dyDescent="0.2">
      <c r="A206" s="347">
        <v>10250</v>
      </c>
      <c r="B206" s="349" t="str">
        <f t="shared" ref="B206:B224" si="112">VLOOKUP($A206,$A$5:$L$133,2,FALSE)</f>
        <v>Ballina (A)</v>
      </c>
      <c r="C206" s="348" t="str">
        <f t="shared" ref="C206:C224" si="113">VLOOKUP($A206,$A$5:$L$133,3,FALSE)</f>
        <v>NEWF</v>
      </c>
      <c r="D206" s="470" t="str">
        <f t="shared" ref="D206:D224" si="114">VLOOKUP($A206,$A$5:$L$133,4,FALSE)</f>
        <v>R</v>
      </c>
      <c r="E206" s="470"/>
      <c r="F206"/>
      <c r="G206" s="350">
        <f t="shared" ref="G206:G224" si="115">VLOOKUP($A206,$A$5:$AY$132,7,FALSE)</f>
        <v>44208</v>
      </c>
      <c r="H206" s="350">
        <f t="shared" ref="H206:H224" si="116">VLOOKUP($A206,$A$5:$AY$132,8,FALSE)</f>
        <v>19441</v>
      </c>
      <c r="I206" s="350">
        <f t="shared" ref="I206:I224" si="117">VLOOKUP($A206,$A$5:$AY$132,9,FALSE)</f>
        <v>393</v>
      </c>
      <c r="J206" s="350" t="str">
        <f t="shared" ref="J206:J224" si="118">VLOOKUP($A206,$A$5:$AY$132,10,FALSE)</f>
        <v>Y</v>
      </c>
      <c r="K206" s="350">
        <f t="shared" ref="K206:K224" si="119">VLOOKUP($A206,$A$5:$AY$132,11,FALSE)</f>
        <v>18320</v>
      </c>
      <c r="L206" s="350">
        <f t="shared" ref="L206:L224" si="120">VLOOKUP($A206,$A$5:$AY$132,12,FALSE)</f>
        <v>0</v>
      </c>
      <c r="M206" s="350">
        <f t="shared" ref="M206:M224" si="121">VLOOKUP($A206,$A$4:$AY$132,13,FALSE)</f>
        <v>18262</v>
      </c>
      <c r="N206" s="350">
        <f t="shared" ref="N206:N224" si="122">VLOOKUP($A206,$A$4:$AY$132,14,FALSE)</f>
        <v>0</v>
      </c>
      <c r="O206" s="350">
        <f t="shared" ref="O206:O224" si="123">VLOOKUP($A206,$A$4:$AY$132,15,FALSE)</f>
        <v>15502</v>
      </c>
      <c r="P206" s="350">
        <v>40421</v>
      </c>
      <c r="Q206" s="350">
        <f t="shared" ref="Q206:Q224" si="124">VLOOKUP($A206,$A$4:$AY$132,17,FALSE)</f>
        <v>0</v>
      </c>
      <c r="R206" s="350" t="str">
        <f t="shared" ref="R206:R224" si="125">VLOOKUP($A206,$A$4:$AY$132,18,FALSE)</f>
        <v>Ballina Waste Management Centre</v>
      </c>
      <c r="S206" s="350">
        <f t="shared" ref="S206:S224" si="126">VLOOKUP($A206,$A$4:$AY$132,19,FALSE)</f>
        <v>0</v>
      </c>
      <c r="T206" s="350">
        <f t="shared" ref="T206:T224" si="127">VLOOKUP($A206,$A$4:$AY$132,20,FALSE)</f>
        <v>0</v>
      </c>
      <c r="U206" s="350">
        <f t="shared" ref="U206:U224" si="128">VLOOKUP($A206,$A$4:$AY$132,21,FALSE)</f>
        <v>0</v>
      </c>
      <c r="V206" s="350">
        <f t="shared" ref="V206:V224" si="129">VLOOKUP($A206,$A$4:$AY$132,22,FALSE)</f>
        <v>0</v>
      </c>
      <c r="W206" s="350">
        <f t="shared" ref="W206:W224" si="130">VLOOKUP($A206,$A$4:$AY$132,23,FALSE)</f>
        <v>0</v>
      </c>
      <c r="X206" s="350">
        <f t="shared" ref="X206:X224" si="131">VLOOKUP($A206,$A$4:$AY$132,24,FALSE)</f>
        <v>0</v>
      </c>
      <c r="Y206" s="350">
        <f t="shared" ref="Y206:Y224" si="132">VLOOKUP($A206,$A$4:$AY$132,25,FALSE)</f>
        <v>0</v>
      </c>
      <c r="Z206" s="350">
        <f t="shared" ref="Z206:Z224" si="133">VLOOKUP($A206,$A$4:$AY$132,26,FALSE)</f>
        <v>0</v>
      </c>
      <c r="AA206" s="350">
        <f t="shared" ref="AA206:AA224" si="134">VLOOKUP($A206,$A$4:$AY$132,27,FALSE)</f>
        <v>0</v>
      </c>
      <c r="AB206" s="350">
        <f t="shared" ref="AB206:AB224" si="135">VLOOKUP($A206,$A$4:$AY$132,28,FALSE)</f>
        <v>0</v>
      </c>
      <c r="AC206" s="350">
        <f t="shared" ref="AC206:AC224" si="136">VLOOKUP($A206,$A$4:$AY$132,29,FALSE)</f>
        <v>0</v>
      </c>
      <c r="AD206" s="350">
        <f t="shared" ref="AD206:AD224" si="137">VLOOKUP($A206,$A$4:$AY$132,30,FALSE)</f>
        <v>0</v>
      </c>
      <c r="AE206" s="350">
        <f t="shared" ref="AE206:AE224" si="138">VLOOKUP($A206,$A$4:$AY$132,31,FALSE)</f>
        <v>0</v>
      </c>
      <c r="AF206" s="350">
        <f t="shared" ref="AF206:AF224" si="139">VLOOKUP($A206,$A$4:$AY$132,32,FALSE)</f>
        <v>0</v>
      </c>
      <c r="AG206" s="350">
        <f t="shared" ref="AG206:AG224" si="140">VLOOKUP($A206,$A$4:$AY$132,33,FALSE)</f>
        <v>0</v>
      </c>
      <c r="AH206" s="350">
        <f t="shared" ref="AH206:AH224" si="141">VLOOKUP($A206,$A$4:$AY$132,34,FALSE)</f>
        <v>0</v>
      </c>
      <c r="AI206" s="350">
        <f t="shared" ref="AI206:AI224" si="142">VLOOKUP($A206,$A$4:$AY$132,35,FALSE)</f>
        <v>0</v>
      </c>
      <c r="AJ206" s="350">
        <f t="shared" ref="AJ206:AJ224" si="143">VLOOKUP($A206,$A$4:$AY$132,36,FALSE)</f>
        <v>0</v>
      </c>
      <c r="AK206" s="350">
        <f t="shared" ref="AK206:AK224" si="144">VLOOKUP($A206,$A$4:$AY$132,37,FALSE)</f>
        <v>0</v>
      </c>
      <c r="AL206" s="350">
        <f t="shared" ref="AL206:AL224" si="145">VLOOKUP($A206,$A$4:$AY$132,38,FALSE)</f>
        <v>0</v>
      </c>
      <c r="AM206" s="350">
        <f t="shared" ref="AM206:AM224" si="146">VLOOKUP($A206,$A$4:$AY$132,39,FALSE)</f>
        <v>0</v>
      </c>
      <c r="AN206" s="457">
        <f t="shared" ref="AN206:AN224" si="147">VLOOKUP($A206,$A$4:$AY$132,40,FALSE)</f>
        <v>0</v>
      </c>
      <c r="AO206" s="350">
        <f t="shared" ref="AO206:AO224" si="148">VLOOKUP($A206,$A$4:$AY$132,41,FALSE)</f>
        <v>0</v>
      </c>
      <c r="AP206" s="350">
        <f t="shared" ref="AP206:AP224" si="149">VLOOKUP($A206,$A$4:$AY$132,42,FALSE)</f>
        <v>0</v>
      </c>
      <c r="AQ206" s="350">
        <f t="shared" ref="AQ206:AQ224" si="150">VLOOKUP($A206,$A$4:$AY$132,43,FALSE)</f>
        <v>0</v>
      </c>
      <c r="AR206" s="350">
        <f t="shared" ref="AR206:AR224" si="151">VLOOKUP($A206,$A$4:$AY$132,44,FALSE)</f>
        <v>0</v>
      </c>
      <c r="AS206" s="350">
        <f t="shared" ref="AS206:AS224" si="152">VLOOKUP($A206,$A$4:$AY$132,45,FALSE)</f>
        <v>0</v>
      </c>
      <c r="AT206" s="350">
        <f t="shared" ref="AT206:AT224" si="153">VLOOKUP($A206,$A$4:$AY$132,46,FALSE)</f>
        <v>0</v>
      </c>
      <c r="AU206" s="350">
        <f t="shared" ref="AU206:AU224" si="154">VLOOKUP($A206,$A$4:$AY$132,47,FALSE)</f>
        <v>0</v>
      </c>
      <c r="AV206" s="350">
        <f t="shared" ref="AV206:AV224" si="155">VLOOKUP($A206,$A$4:$AY$132,48,FALSE)</f>
        <v>0</v>
      </c>
      <c r="AW206" s="350">
        <f t="shared" ref="AW206:AW224" si="156">VLOOKUP($A206,$A$4:$AY$132,49,FALSE)</f>
        <v>0</v>
      </c>
      <c r="AX206" s="350">
        <f t="shared" ref="AX206:AX224" si="157">VLOOKUP($A206,$A$4:$AY$132,50,FALSE)</f>
        <v>0</v>
      </c>
      <c r="AY206" s="350">
        <f t="shared" ref="AY206:AY224" si="158">VLOOKUP($A206,$A$4:$AY$132,51,FALSE)</f>
        <v>0</v>
      </c>
    </row>
    <row r="207" spans="1:51" x14ac:dyDescent="0.2">
      <c r="A207" s="347">
        <v>10600</v>
      </c>
      <c r="B207" s="349" t="str">
        <f t="shared" si="112"/>
        <v>Bellingen (A)</v>
      </c>
      <c r="C207" s="348" t="str">
        <f t="shared" si="113"/>
        <v>MidWaste</v>
      </c>
      <c r="D207" s="470" t="str">
        <f t="shared" si="114"/>
        <v>R</v>
      </c>
      <c r="E207" s="470"/>
      <c r="F207"/>
      <c r="G207" s="350">
        <f t="shared" si="115"/>
        <v>12963</v>
      </c>
      <c r="H207" s="350">
        <f t="shared" si="116"/>
        <v>7944</v>
      </c>
      <c r="I207" s="350">
        <f t="shared" si="117"/>
        <v>679</v>
      </c>
      <c r="J207" s="350" t="str">
        <f t="shared" si="118"/>
        <v>Y</v>
      </c>
      <c r="K207" s="350">
        <f t="shared" si="119"/>
        <v>4260</v>
      </c>
      <c r="L207" s="350">
        <f t="shared" si="120"/>
        <v>0</v>
      </c>
      <c r="M207" s="350">
        <f t="shared" si="121"/>
        <v>4260</v>
      </c>
      <c r="N207" s="350">
        <f t="shared" si="122"/>
        <v>0</v>
      </c>
      <c r="O207" s="350">
        <f t="shared" si="123"/>
        <v>4260</v>
      </c>
      <c r="P207" s="350">
        <v>4838</v>
      </c>
      <c r="Q207" s="350">
        <f t="shared" si="124"/>
        <v>0</v>
      </c>
      <c r="R207" s="350" t="str">
        <f t="shared" si="125"/>
        <v>Raleigh Waste Management Centre</v>
      </c>
      <c r="S207" s="350" t="str">
        <f t="shared" si="126"/>
        <v>Bellingen Transfer Station</v>
      </c>
      <c r="T207" s="350" t="str">
        <f t="shared" si="127"/>
        <v>Dorrigo Waste Management Centre</v>
      </c>
      <c r="U207" s="350">
        <f t="shared" si="128"/>
        <v>0</v>
      </c>
      <c r="V207" s="350">
        <f t="shared" si="129"/>
        <v>0</v>
      </c>
      <c r="W207" s="350">
        <f t="shared" si="130"/>
        <v>0</v>
      </c>
      <c r="X207" s="350">
        <f t="shared" si="131"/>
        <v>0</v>
      </c>
      <c r="Y207" s="350">
        <f t="shared" si="132"/>
        <v>0</v>
      </c>
      <c r="Z207" s="350">
        <f t="shared" si="133"/>
        <v>0</v>
      </c>
      <c r="AA207" s="350">
        <f t="shared" si="134"/>
        <v>0</v>
      </c>
      <c r="AB207" s="350">
        <f t="shared" si="135"/>
        <v>0</v>
      </c>
      <c r="AC207" s="350">
        <f t="shared" si="136"/>
        <v>0</v>
      </c>
      <c r="AD207" s="350">
        <f t="shared" si="137"/>
        <v>0</v>
      </c>
      <c r="AE207" s="350">
        <f t="shared" si="138"/>
        <v>0</v>
      </c>
      <c r="AF207" s="350">
        <f t="shared" si="139"/>
        <v>0</v>
      </c>
      <c r="AG207" s="350">
        <f t="shared" si="140"/>
        <v>0</v>
      </c>
      <c r="AH207" s="350">
        <f t="shared" si="141"/>
        <v>0</v>
      </c>
      <c r="AI207" s="350">
        <f t="shared" si="142"/>
        <v>0</v>
      </c>
      <c r="AJ207" s="350">
        <f t="shared" si="143"/>
        <v>0</v>
      </c>
      <c r="AK207" s="350">
        <f t="shared" si="144"/>
        <v>0</v>
      </c>
      <c r="AL207" s="350">
        <f t="shared" si="145"/>
        <v>0</v>
      </c>
      <c r="AM207" s="350">
        <f t="shared" si="146"/>
        <v>0</v>
      </c>
      <c r="AN207" s="457">
        <f t="shared" si="147"/>
        <v>0</v>
      </c>
      <c r="AO207" s="350">
        <f t="shared" si="148"/>
        <v>0</v>
      </c>
      <c r="AP207" s="350">
        <f t="shared" si="149"/>
        <v>0</v>
      </c>
      <c r="AQ207" s="350">
        <f t="shared" si="150"/>
        <v>0</v>
      </c>
      <c r="AR207" s="350">
        <f t="shared" si="151"/>
        <v>0</v>
      </c>
      <c r="AS207" s="350">
        <f t="shared" si="152"/>
        <v>0</v>
      </c>
      <c r="AT207" s="350">
        <f t="shared" si="153"/>
        <v>0</v>
      </c>
      <c r="AU207" s="350">
        <f t="shared" si="154"/>
        <v>0</v>
      </c>
      <c r="AV207" s="350">
        <f t="shared" si="155"/>
        <v>0</v>
      </c>
      <c r="AW207" s="350">
        <f t="shared" si="156"/>
        <v>0</v>
      </c>
      <c r="AX207" s="350">
        <f t="shared" si="157"/>
        <v>0</v>
      </c>
      <c r="AY207" s="350">
        <f t="shared" si="158"/>
        <v>0</v>
      </c>
    </row>
    <row r="208" spans="1:51" x14ac:dyDescent="0.2">
      <c r="A208" s="347">
        <v>10900</v>
      </c>
      <c r="B208" s="349" t="str">
        <f t="shared" si="112"/>
        <v>Blue Mountains (C)</v>
      </c>
      <c r="C208" s="348" t="str">
        <f t="shared" si="113"/>
        <v>WSROC</v>
      </c>
      <c r="D208" s="470" t="str">
        <f t="shared" si="114"/>
        <v>R</v>
      </c>
      <c r="E208" s="470"/>
      <c r="F208"/>
      <c r="G208" s="350">
        <f t="shared" si="115"/>
        <v>79260</v>
      </c>
      <c r="H208" s="350">
        <f t="shared" si="116"/>
        <v>38285</v>
      </c>
      <c r="I208" s="350">
        <f t="shared" si="117"/>
        <v>401.5</v>
      </c>
      <c r="J208" s="350" t="str">
        <f t="shared" si="118"/>
        <v>Y</v>
      </c>
      <c r="K208" s="350">
        <f t="shared" si="119"/>
        <v>33336</v>
      </c>
      <c r="L208" s="350">
        <f t="shared" si="120"/>
        <v>0</v>
      </c>
      <c r="M208" s="350">
        <f t="shared" si="121"/>
        <v>33336</v>
      </c>
      <c r="N208" s="350">
        <f t="shared" si="122"/>
        <v>33336</v>
      </c>
      <c r="O208" s="350">
        <f t="shared" si="123"/>
        <v>0</v>
      </c>
      <c r="P208" s="350">
        <v>0</v>
      </c>
      <c r="Q208" s="350">
        <f t="shared" si="124"/>
        <v>38285</v>
      </c>
      <c r="R208" s="350" t="str">
        <f t="shared" si="125"/>
        <v xml:space="preserve">Katoomba Waste and Resource Recovery Facility  </v>
      </c>
      <c r="S208" s="350" t="str">
        <f t="shared" si="126"/>
        <v>Blaxland Waste and Resource Recovery Facility</v>
      </c>
      <c r="T208" s="350">
        <f t="shared" si="127"/>
        <v>0</v>
      </c>
      <c r="U208" s="350">
        <f t="shared" si="128"/>
        <v>0</v>
      </c>
      <c r="V208" s="350">
        <f t="shared" si="129"/>
        <v>0</v>
      </c>
      <c r="W208" s="350">
        <f t="shared" si="130"/>
        <v>0</v>
      </c>
      <c r="X208" s="350">
        <f t="shared" si="131"/>
        <v>0</v>
      </c>
      <c r="Y208" s="350">
        <f t="shared" si="132"/>
        <v>0</v>
      </c>
      <c r="Z208" s="350">
        <f t="shared" si="133"/>
        <v>0</v>
      </c>
      <c r="AA208" s="350">
        <f t="shared" si="134"/>
        <v>0</v>
      </c>
      <c r="AB208" s="350">
        <f t="shared" si="135"/>
        <v>0</v>
      </c>
      <c r="AC208" s="350">
        <f t="shared" si="136"/>
        <v>0</v>
      </c>
      <c r="AD208" s="350">
        <f t="shared" si="137"/>
        <v>0</v>
      </c>
      <c r="AE208" s="350">
        <f t="shared" si="138"/>
        <v>0</v>
      </c>
      <c r="AF208" s="350">
        <f t="shared" si="139"/>
        <v>0</v>
      </c>
      <c r="AG208" s="350">
        <f t="shared" si="140"/>
        <v>0</v>
      </c>
      <c r="AH208" s="350">
        <f t="shared" si="141"/>
        <v>0</v>
      </c>
      <c r="AI208" s="350">
        <f t="shared" si="142"/>
        <v>0</v>
      </c>
      <c r="AJ208" s="350">
        <f t="shared" si="143"/>
        <v>0</v>
      </c>
      <c r="AK208" s="350">
        <f t="shared" si="144"/>
        <v>0</v>
      </c>
      <c r="AL208" s="350">
        <f t="shared" si="145"/>
        <v>0</v>
      </c>
      <c r="AM208" s="350">
        <f t="shared" si="146"/>
        <v>0</v>
      </c>
      <c r="AN208" s="457">
        <f t="shared" si="147"/>
        <v>0</v>
      </c>
      <c r="AO208" s="350">
        <f t="shared" si="148"/>
        <v>0</v>
      </c>
      <c r="AP208" s="350">
        <f t="shared" si="149"/>
        <v>0</v>
      </c>
      <c r="AQ208" s="350">
        <f t="shared" si="150"/>
        <v>0</v>
      </c>
      <c r="AR208" s="350">
        <f t="shared" si="151"/>
        <v>0</v>
      </c>
      <c r="AS208" s="350">
        <f t="shared" si="152"/>
        <v>0</v>
      </c>
      <c r="AT208" s="350">
        <f t="shared" si="153"/>
        <v>0</v>
      </c>
      <c r="AU208" s="350">
        <f t="shared" si="154"/>
        <v>0</v>
      </c>
      <c r="AV208" s="350">
        <f t="shared" si="155"/>
        <v>0</v>
      </c>
      <c r="AW208" s="350">
        <f t="shared" si="156"/>
        <v>0</v>
      </c>
      <c r="AX208" s="350">
        <f t="shared" si="157"/>
        <v>0</v>
      </c>
      <c r="AY208" s="350">
        <f t="shared" si="158"/>
        <v>0</v>
      </c>
    </row>
    <row r="209" spans="1:51" x14ac:dyDescent="0.2">
      <c r="A209" s="347">
        <v>11350</v>
      </c>
      <c r="B209" s="349" t="str">
        <f t="shared" si="112"/>
        <v>Byron (A)</v>
      </c>
      <c r="C209" s="348" t="str">
        <f t="shared" si="113"/>
        <v>NEWF</v>
      </c>
      <c r="D209" s="470" t="str">
        <f t="shared" si="114"/>
        <v>R</v>
      </c>
      <c r="E209" s="470"/>
      <c r="F209"/>
      <c r="G209" s="350">
        <f t="shared" si="115"/>
        <v>34574</v>
      </c>
      <c r="H209" s="350">
        <f t="shared" si="116"/>
        <v>14266</v>
      </c>
      <c r="I209" s="350">
        <f t="shared" si="117"/>
        <v>278</v>
      </c>
      <c r="J209" s="350" t="str">
        <f t="shared" si="118"/>
        <v>Y</v>
      </c>
      <c r="K209" s="350">
        <f t="shared" si="119"/>
        <v>13745</v>
      </c>
      <c r="L209" s="350">
        <f t="shared" si="120"/>
        <v>0</v>
      </c>
      <c r="M209" s="350">
        <f t="shared" si="121"/>
        <v>13887</v>
      </c>
      <c r="N209" s="350">
        <f t="shared" si="122"/>
        <v>0</v>
      </c>
      <c r="O209" s="350">
        <f t="shared" si="123"/>
        <v>10598</v>
      </c>
      <c r="P209" s="350">
        <v>0</v>
      </c>
      <c r="Q209" s="350">
        <f t="shared" si="124"/>
        <v>14266</v>
      </c>
      <c r="R209" s="350" t="str">
        <f t="shared" si="125"/>
        <v>Byron Resource Recovery Facility</v>
      </c>
      <c r="S209" s="350">
        <f t="shared" si="126"/>
        <v>0</v>
      </c>
      <c r="T209" s="350">
        <f t="shared" si="127"/>
        <v>0</v>
      </c>
      <c r="U209" s="350">
        <f t="shared" si="128"/>
        <v>0</v>
      </c>
      <c r="V209" s="350">
        <f t="shared" si="129"/>
        <v>0</v>
      </c>
      <c r="W209" s="350">
        <f t="shared" si="130"/>
        <v>0</v>
      </c>
      <c r="X209" s="350">
        <f t="shared" si="131"/>
        <v>0</v>
      </c>
      <c r="Y209" s="350">
        <f t="shared" si="132"/>
        <v>0</v>
      </c>
      <c r="Z209" s="350">
        <f t="shared" si="133"/>
        <v>0</v>
      </c>
      <c r="AA209" s="350">
        <f t="shared" si="134"/>
        <v>0</v>
      </c>
      <c r="AB209" s="350">
        <f t="shared" si="135"/>
        <v>0</v>
      </c>
      <c r="AC209" s="350">
        <f t="shared" si="136"/>
        <v>0</v>
      </c>
      <c r="AD209" s="350">
        <f t="shared" si="137"/>
        <v>0</v>
      </c>
      <c r="AE209" s="350">
        <f t="shared" si="138"/>
        <v>0</v>
      </c>
      <c r="AF209" s="350">
        <f t="shared" si="139"/>
        <v>0</v>
      </c>
      <c r="AG209" s="350">
        <f t="shared" si="140"/>
        <v>0</v>
      </c>
      <c r="AH209" s="350">
        <f t="shared" si="141"/>
        <v>0</v>
      </c>
      <c r="AI209" s="350">
        <f t="shared" si="142"/>
        <v>0</v>
      </c>
      <c r="AJ209" s="350">
        <f t="shared" si="143"/>
        <v>0</v>
      </c>
      <c r="AK209" s="350">
        <f t="shared" si="144"/>
        <v>0</v>
      </c>
      <c r="AL209" s="350">
        <f t="shared" si="145"/>
        <v>0</v>
      </c>
      <c r="AM209" s="350">
        <f t="shared" si="146"/>
        <v>0</v>
      </c>
      <c r="AN209" s="457">
        <f t="shared" si="147"/>
        <v>0</v>
      </c>
      <c r="AO209" s="350">
        <f t="shared" si="148"/>
        <v>0</v>
      </c>
      <c r="AP209" s="350">
        <f t="shared" si="149"/>
        <v>0</v>
      </c>
      <c r="AQ209" s="350">
        <f t="shared" si="150"/>
        <v>0</v>
      </c>
      <c r="AR209" s="350">
        <f t="shared" si="151"/>
        <v>0</v>
      </c>
      <c r="AS209" s="350">
        <f t="shared" si="152"/>
        <v>0</v>
      </c>
      <c r="AT209" s="350">
        <f t="shared" si="153"/>
        <v>0</v>
      </c>
      <c r="AU209" s="350">
        <f t="shared" si="154"/>
        <v>0</v>
      </c>
      <c r="AV209" s="350">
        <f t="shared" si="155"/>
        <v>0</v>
      </c>
      <c r="AW209" s="350">
        <f t="shared" si="156"/>
        <v>0</v>
      </c>
      <c r="AX209" s="350">
        <f t="shared" si="157"/>
        <v>0</v>
      </c>
      <c r="AY209" s="350">
        <f t="shared" si="158"/>
        <v>0</v>
      </c>
    </row>
    <row r="210" spans="1:51" x14ac:dyDescent="0.2">
      <c r="A210" s="347">
        <v>11730</v>
      </c>
      <c r="B210" s="349" t="str">
        <f t="shared" si="112"/>
        <v>Clarence Valley (A)</v>
      </c>
      <c r="C210" s="348" t="str">
        <f t="shared" si="113"/>
        <v>NEWF</v>
      </c>
      <c r="D210" s="470" t="str">
        <f t="shared" si="114"/>
        <v>R</v>
      </c>
      <c r="E210" s="470"/>
      <c r="F210"/>
      <c r="G210" s="350">
        <f t="shared" si="115"/>
        <v>51647</v>
      </c>
      <c r="H210" s="350">
        <f t="shared" si="116"/>
        <v>26602</v>
      </c>
      <c r="I210" s="350">
        <f t="shared" si="117"/>
        <v>346</v>
      </c>
      <c r="J210" s="350" t="str">
        <f t="shared" si="118"/>
        <v>Y</v>
      </c>
      <c r="K210" s="350">
        <f t="shared" si="119"/>
        <v>21753</v>
      </c>
      <c r="L210" s="350">
        <f t="shared" si="120"/>
        <v>0</v>
      </c>
      <c r="M210" s="350">
        <f t="shared" si="121"/>
        <v>21753</v>
      </c>
      <c r="N210" s="350">
        <f t="shared" si="122"/>
        <v>0</v>
      </c>
      <c r="O210" s="350">
        <f t="shared" si="123"/>
        <v>17884</v>
      </c>
      <c r="P210" s="350">
        <v>24967</v>
      </c>
      <c r="Q210" s="350">
        <f t="shared" si="124"/>
        <v>26602</v>
      </c>
      <c r="R210" s="350" t="str">
        <f t="shared" si="125"/>
        <v>Grafton Landfill</v>
      </c>
      <c r="S210" s="350" t="str">
        <f t="shared" si="126"/>
        <v>Glenreagh WTS</v>
      </c>
      <c r="T210" s="350" t="str">
        <f t="shared" si="127"/>
        <v>Grafton WTS</v>
      </c>
      <c r="U210" s="350" t="str">
        <f t="shared" si="128"/>
        <v>Maclean WTS</v>
      </c>
      <c r="V210" s="350" t="str">
        <f t="shared" si="129"/>
        <v>Tyringham WTS</v>
      </c>
      <c r="W210" s="350" t="str">
        <f t="shared" si="130"/>
        <v>Copmanhurst &amp; Iluka &amp; Baryulgil</v>
      </c>
      <c r="X210" s="350">
        <f t="shared" si="131"/>
        <v>0</v>
      </c>
      <c r="Y210" s="350">
        <f t="shared" si="132"/>
        <v>0</v>
      </c>
      <c r="Z210" s="350">
        <f t="shared" si="133"/>
        <v>0</v>
      </c>
      <c r="AA210" s="350">
        <f t="shared" si="134"/>
        <v>0</v>
      </c>
      <c r="AB210" s="350">
        <f t="shared" si="135"/>
        <v>0</v>
      </c>
      <c r="AC210" s="350">
        <f t="shared" si="136"/>
        <v>0</v>
      </c>
      <c r="AD210" s="350">
        <f t="shared" si="137"/>
        <v>0</v>
      </c>
      <c r="AE210" s="350">
        <f t="shared" si="138"/>
        <v>0</v>
      </c>
      <c r="AF210" s="350">
        <f t="shared" si="139"/>
        <v>0</v>
      </c>
      <c r="AG210" s="350">
        <f t="shared" si="140"/>
        <v>0</v>
      </c>
      <c r="AH210" s="350">
        <f t="shared" si="141"/>
        <v>0</v>
      </c>
      <c r="AI210" s="350">
        <f t="shared" si="142"/>
        <v>0</v>
      </c>
      <c r="AJ210" s="350">
        <f t="shared" si="143"/>
        <v>0</v>
      </c>
      <c r="AK210" s="350">
        <f t="shared" si="144"/>
        <v>0</v>
      </c>
      <c r="AL210" s="350">
        <f t="shared" si="145"/>
        <v>0</v>
      </c>
      <c r="AM210" s="350">
        <f t="shared" si="146"/>
        <v>0</v>
      </c>
      <c r="AN210" s="457">
        <f t="shared" si="147"/>
        <v>0</v>
      </c>
      <c r="AO210" s="350">
        <f t="shared" si="148"/>
        <v>0</v>
      </c>
      <c r="AP210" s="350">
        <f t="shared" si="149"/>
        <v>0</v>
      </c>
      <c r="AQ210" s="350">
        <f t="shared" si="150"/>
        <v>0</v>
      </c>
      <c r="AR210" s="350">
        <f t="shared" si="151"/>
        <v>0</v>
      </c>
      <c r="AS210" s="350">
        <f t="shared" si="152"/>
        <v>0</v>
      </c>
      <c r="AT210" s="350">
        <f t="shared" si="153"/>
        <v>0</v>
      </c>
      <c r="AU210" s="350">
        <f t="shared" si="154"/>
        <v>0</v>
      </c>
      <c r="AV210" s="350">
        <f t="shared" si="155"/>
        <v>0</v>
      </c>
      <c r="AW210" s="350">
        <f t="shared" si="156"/>
        <v>0</v>
      </c>
      <c r="AX210" s="350">
        <f t="shared" si="157"/>
        <v>0</v>
      </c>
      <c r="AY210" s="350">
        <f t="shared" si="158"/>
        <v>0</v>
      </c>
    </row>
    <row r="211" spans="1:51" x14ac:dyDescent="0.2">
      <c r="A211" s="347">
        <v>11800</v>
      </c>
      <c r="B211" s="349" t="str">
        <f t="shared" si="112"/>
        <v>Coffs Harbour (C)</v>
      </c>
      <c r="C211" s="348" t="str">
        <f t="shared" si="113"/>
        <v>MidWaste</v>
      </c>
      <c r="D211" s="470" t="str">
        <f t="shared" si="114"/>
        <v>R</v>
      </c>
      <c r="E211" s="470"/>
      <c r="F211"/>
      <c r="G211" s="350">
        <f t="shared" si="115"/>
        <v>76551</v>
      </c>
      <c r="H211" s="350">
        <f t="shared" si="116"/>
        <v>33056</v>
      </c>
      <c r="I211" s="350">
        <f t="shared" si="117"/>
        <v>675</v>
      </c>
      <c r="J211" s="350" t="str">
        <f t="shared" si="118"/>
        <v>Y</v>
      </c>
      <c r="K211" s="350">
        <f t="shared" si="119"/>
        <v>25826</v>
      </c>
      <c r="L211" s="350">
        <f t="shared" si="120"/>
        <v>0</v>
      </c>
      <c r="M211" s="350">
        <f t="shared" si="121"/>
        <v>25826</v>
      </c>
      <c r="N211" s="350">
        <f t="shared" si="122"/>
        <v>0</v>
      </c>
      <c r="O211" s="350">
        <f t="shared" si="123"/>
        <v>25826</v>
      </c>
      <c r="P211" s="350">
        <v>0</v>
      </c>
      <c r="Q211" s="350">
        <f t="shared" si="124"/>
        <v>33056</v>
      </c>
      <c r="R211" s="350" t="str">
        <f t="shared" si="125"/>
        <v>Coramba Transfer Station</v>
      </c>
      <c r="S211" s="350" t="str">
        <f t="shared" si="126"/>
        <v>Lowanna Transfer Station</v>
      </c>
      <c r="T211" s="350" t="str">
        <f t="shared" si="127"/>
        <v>Woolgoolga Transfer Station</v>
      </c>
      <c r="U211" s="350" t="str">
        <f t="shared" si="128"/>
        <v xml:space="preserve">Englands Road Waste Management Facility </v>
      </c>
      <c r="V211" s="350">
        <f t="shared" si="129"/>
        <v>0</v>
      </c>
      <c r="W211" s="350">
        <f t="shared" si="130"/>
        <v>0</v>
      </c>
      <c r="X211" s="350">
        <f t="shared" si="131"/>
        <v>0</v>
      </c>
      <c r="Y211" s="350">
        <f t="shared" si="132"/>
        <v>0</v>
      </c>
      <c r="Z211" s="350">
        <f t="shared" si="133"/>
        <v>0</v>
      </c>
      <c r="AA211" s="350">
        <f t="shared" si="134"/>
        <v>0</v>
      </c>
      <c r="AB211" s="350">
        <f t="shared" si="135"/>
        <v>0</v>
      </c>
      <c r="AC211" s="350">
        <f t="shared" si="136"/>
        <v>0</v>
      </c>
      <c r="AD211" s="350">
        <f t="shared" si="137"/>
        <v>0</v>
      </c>
      <c r="AE211" s="350">
        <f t="shared" si="138"/>
        <v>0</v>
      </c>
      <c r="AF211" s="350">
        <f t="shared" si="139"/>
        <v>0</v>
      </c>
      <c r="AG211" s="350">
        <f t="shared" si="140"/>
        <v>0</v>
      </c>
      <c r="AH211" s="350">
        <f t="shared" si="141"/>
        <v>0</v>
      </c>
      <c r="AI211" s="350">
        <f t="shared" si="142"/>
        <v>0</v>
      </c>
      <c r="AJ211" s="350">
        <f t="shared" si="143"/>
        <v>0</v>
      </c>
      <c r="AK211" s="350">
        <f t="shared" si="144"/>
        <v>0</v>
      </c>
      <c r="AL211" s="350">
        <f t="shared" si="145"/>
        <v>0</v>
      </c>
      <c r="AM211" s="350">
        <f t="shared" si="146"/>
        <v>0</v>
      </c>
      <c r="AN211" s="457">
        <f t="shared" si="147"/>
        <v>0</v>
      </c>
      <c r="AO211" s="350">
        <f t="shared" si="148"/>
        <v>0</v>
      </c>
      <c r="AP211" s="350">
        <f t="shared" si="149"/>
        <v>0</v>
      </c>
      <c r="AQ211" s="350">
        <f t="shared" si="150"/>
        <v>0</v>
      </c>
      <c r="AR211" s="350">
        <f t="shared" si="151"/>
        <v>0</v>
      </c>
      <c r="AS211" s="350">
        <f t="shared" si="152"/>
        <v>0</v>
      </c>
      <c r="AT211" s="350">
        <f t="shared" si="153"/>
        <v>0</v>
      </c>
      <c r="AU211" s="350">
        <f t="shared" si="154"/>
        <v>0</v>
      </c>
      <c r="AV211" s="350">
        <f t="shared" si="155"/>
        <v>0</v>
      </c>
      <c r="AW211" s="350">
        <f t="shared" si="156"/>
        <v>0</v>
      </c>
      <c r="AX211" s="350">
        <f t="shared" si="157"/>
        <v>0</v>
      </c>
      <c r="AY211" s="350">
        <f t="shared" si="158"/>
        <v>0</v>
      </c>
    </row>
    <row r="212" spans="1:51" x14ac:dyDescent="0.2">
      <c r="A212" s="347">
        <v>12700</v>
      </c>
      <c r="B212" s="349" t="str">
        <f t="shared" si="112"/>
        <v>Dungog (A)</v>
      </c>
      <c r="C212" s="348" t="str">
        <f t="shared" si="113"/>
        <v>Hunter</v>
      </c>
      <c r="D212" s="470" t="str">
        <f t="shared" si="114"/>
        <v>R</v>
      </c>
      <c r="E212" s="470"/>
      <c r="F212"/>
      <c r="G212" s="350">
        <f t="shared" si="115"/>
        <v>9346</v>
      </c>
      <c r="H212" s="350">
        <f t="shared" si="116"/>
        <v>5204</v>
      </c>
      <c r="I212" s="350">
        <f t="shared" si="117"/>
        <v>442</v>
      </c>
      <c r="J212" s="350" t="str">
        <f t="shared" si="118"/>
        <v>Y</v>
      </c>
      <c r="K212" s="350">
        <f t="shared" si="119"/>
        <v>3671</v>
      </c>
      <c r="L212" s="350">
        <f t="shared" si="120"/>
        <v>0</v>
      </c>
      <c r="M212" s="350">
        <f t="shared" si="121"/>
        <v>3648</v>
      </c>
      <c r="N212" s="350">
        <f t="shared" si="122"/>
        <v>0</v>
      </c>
      <c r="O212" s="350">
        <f t="shared" si="123"/>
        <v>0</v>
      </c>
      <c r="P212" s="350">
        <v>0</v>
      </c>
      <c r="Q212" s="350">
        <f t="shared" si="124"/>
        <v>5204</v>
      </c>
      <c r="R212" s="350" t="str">
        <f t="shared" si="125"/>
        <v>Dungog Waste Management facility</v>
      </c>
      <c r="S212" s="350">
        <f t="shared" si="126"/>
        <v>0</v>
      </c>
      <c r="T212" s="350">
        <f t="shared" si="127"/>
        <v>0</v>
      </c>
      <c r="U212" s="350">
        <f t="shared" si="128"/>
        <v>0</v>
      </c>
      <c r="V212" s="350">
        <f t="shared" si="129"/>
        <v>0</v>
      </c>
      <c r="W212" s="350">
        <f t="shared" si="130"/>
        <v>0</v>
      </c>
      <c r="X212" s="350">
        <f t="shared" si="131"/>
        <v>0</v>
      </c>
      <c r="Y212" s="350">
        <f t="shared" si="132"/>
        <v>0</v>
      </c>
      <c r="Z212" s="350">
        <f t="shared" si="133"/>
        <v>0</v>
      </c>
      <c r="AA212" s="350">
        <f t="shared" si="134"/>
        <v>0</v>
      </c>
      <c r="AB212" s="350">
        <f t="shared" si="135"/>
        <v>0</v>
      </c>
      <c r="AC212" s="350">
        <f t="shared" si="136"/>
        <v>0</v>
      </c>
      <c r="AD212" s="350">
        <f t="shared" si="137"/>
        <v>0</v>
      </c>
      <c r="AE212" s="350">
        <f t="shared" si="138"/>
        <v>0</v>
      </c>
      <c r="AF212" s="350">
        <f t="shared" si="139"/>
        <v>0</v>
      </c>
      <c r="AG212" s="350">
        <f t="shared" si="140"/>
        <v>0</v>
      </c>
      <c r="AH212" s="350">
        <f t="shared" si="141"/>
        <v>0</v>
      </c>
      <c r="AI212" s="350">
        <f t="shared" si="142"/>
        <v>0</v>
      </c>
      <c r="AJ212" s="350">
        <f t="shared" si="143"/>
        <v>0</v>
      </c>
      <c r="AK212" s="350">
        <f t="shared" si="144"/>
        <v>0</v>
      </c>
      <c r="AL212" s="350">
        <f t="shared" si="145"/>
        <v>0</v>
      </c>
      <c r="AM212" s="350">
        <f t="shared" si="146"/>
        <v>0</v>
      </c>
      <c r="AN212" s="457">
        <f t="shared" si="147"/>
        <v>0</v>
      </c>
      <c r="AO212" s="350">
        <f t="shared" si="148"/>
        <v>0</v>
      </c>
      <c r="AP212" s="350">
        <f t="shared" si="149"/>
        <v>0</v>
      </c>
      <c r="AQ212" s="350">
        <f t="shared" si="150"/>
        <v>0</v>
      </c>
      <c r="AR212" s="350">
        <f t="shared" si="151"/>
        <v>0</v>
      </c>
      <c r="AS212" s="350">
        <f t="shared" si="152"/>
        <v>0</v>
      </c>
      <c r="AT212" s="350">
        <f t="shared" si="153"/>
        <v>0</v>
      </c>
      <c r="AU212" s="350">
        <f t="shared" si="154"/>
        <v>0</v>
      </c>
      <c r="AV212" s="350">
        <f t="shared" si="155"/>
        <v>0</v>
      </c>
      <c r="AW212" s="350">
        <f t="shared" si="156"/>
        <v>0</v>
      </c>
      <c r="AX212" s="350">
        <f t="shared" si="157"/>
        <v>0</v>
      </c>
      <c r="AY212" s="350">
        <f t="shared" si="158"/>
        <v>0</v>
      </c>
    </row>
    <row r="213" spans="1:51" x14ac:dyDescent="0.2">
      <c r="A213" s="347">
        <v>14350</v>
      </c>
      <c r="B213" s="349" t="str">
        <f t="shared" si="112"/>
        <v>Kempsey (A)</v>
      </c>
      <c r="C213" s="348" t="str">
        <f t="shared" si="113"/>
        <v>MidWaste</v>
      </c>
      <c r="D213" s="470" t="str">
        <f t="shared" si="114"/>
        <v>R</v>
      </c>
      <c r="E213" s="470"/>
      <c r="F213"/>
      <c r="G213" s="350">
        <f t="shared" si="115"/>
        <v>29665</v>
      </c>
      <c r="H213" s="350">
        <f t="shared" si="116"/>
        <v>13743</v>
      </c>
      <c r="I213" s="350">
        <f t="shared" si="117"/>
        <v>403</v>
      </c>
      <c r="J213" s="350" t="str">
        <f t="shared" si="118"/>
        <v>Y</v>
      </c>
      <c r="K213" s="350">
        <f t="shared" si="119"/>
        <v>11720</v>
      </c>
      <c r="L213" s="350">
        <f t="shared" si="120"/>
        <v>0</v>
      </c>
      <c r="M213" s="350">
        <f t="shared" si="121"/>
        <v>11586</v>
      </c>
      <c r="N213" s="350">
        <f t="shared" si="122"/>
        <v>0</v>
      </c>
      <c r="O213" s="350">
        <f t="shared" si="123"/>
        <v>11426</v>
      </c>
      <c r="P213" s="350">
        <v>997</v>
      </c>
      <c r="Q213" s="350">
        <f t="shared" si="124"/>
        <v>13743</v>
      </c>
      <c r="R213" s="350" t="str">
        <f t="shared" si="125"/>
        <v>Kempsey Waste Management Centre</v>
      </c>
      <c r="S213" s="350" t="str">
        <f t="shared" si="126"/>
        <v>South West Rocks Transfer Station</v>
      </c>
      <c r="T213" s="350" t="str">
        <f t="shared" si="127"/>
        <v>Stuarts Point Transfer Station</v>
      </c>
      <c r="U213" s="350" t="str">
        <f t="shared" si="128"/>
        <v>Bellbrook Transfer Station</v>
      </c>
      <c r="V213" s="350">
        <f t="shared" si="129"/>
        <v>0</v>
      </c>
      <c r="W213" s="350">
        <f t="shared" si="130"/>
        <v>0</v>
      </c>
      <c r="X213" s="350">
        <f t="shared" si="131"/>
        <v>0</v>
      </c>
      <c r="Y213" s="350">
        <f t="shared" si="132"/>
        <v>0</v>
      </c>
      <c r="Z213" s="350">
        <f t="shared" si="133"/>
        <v>0</v>
      </c>
      <c r="AA213" s="350">
        <f t="shared" si="134"/>
        <v>0</v>
      </c>
      <c r="AB213" s="350">
        <f t="shared" si="135"/>
        <v>0</v>
      </c>
      <c r="AC213" s="350">
        <f t="shared" si="136"/>
        <v>0</v>
      </c>
      <c r="AD213" s="350">
        <f t="shared" si="137"/>
        <v>0</v>
      </c>
      <c r="AE213" s="350">
        <f t="shared" si="138"/>
        <v>0</v>
      </c>
      <c r="AF213" s="350">
        <f t="shared" si="139"/>
        <v>0</v>
      </c>
      <c r="AG213" s="350">
        <f t="shared" si="140"/>
        <v>0</v>
      </c>
      <c r="AH213" s="350">
        <f t="shared" si="141"/>
        <v>0</v>
      </c>
      <c r="AI213" s="350">
        <f t="shared" si="142"/>
        <v>0</v>
      </c>
      <c r="AJ213" s="350">
        <f t="shared" si="143"/>
        <v>0</v>
      </c>
      <c r="AK213" s="350">
        <f t="shared" si="144"/>
        <v>0</v>
      </c>
      <c r="AL213" s="350">
        <f t="shared" si="145"/>
        <v>0</v>
      </c>
      <c r="AM213" s="350">
        <f t="shared" si="146"/>
        <v>0</v>
      </c>
      <c r="AN213" s="457">
        <f t="shared" si="147"/>
        <v>0</v>
      </c>
      <c r="AO213" s="350">
        <f t="shared" si="148"/>
        <v>0</v>
      </c>
      <c r="AP213" s="350">
        <f t="shared" si="149"/>
        <v>0</v>
      </c>
      <c r="AQ213" s="350">
        <f t="shared" si="150"/>
        <v>0</v>
      </c>
      <c r="AR213" s="350">
        <f t="shared" si="151"/>
        <v>0</v>
      </c>
      <c r="AS213" s="350">
        <f t="shared" si="152"/>
        <v>0</v>
      </c>
      <c r="AT213" s="350">
        <f t="shared" si="153"/>
        <v>0</v>
      </c>
      <c r="AU213" s="350">
        <f t="shared" si="154"/>
        <v>0</v>
      </c>
      <c r="AV213" s="350">
        <f t="shared" si="155"/>
        <v>0</v>
      </c>
      <c r="AW213" s="350">
        <f t="shared" si="156"/>
        <v>0</v>
      </c>
      <c r="AX213" s="350">
        <f t="shared" si="157"/>
        <v>0</v>
      </c>
      <c r="AY213" s="350">
        <f t="shared" si="158"/>
        <v>0</v>
      </c>
    </row>
    <row r="214" spans="1:51" x14ac:dyDescent="0.2">
      <c r="A214" s="347">
        <v>14550</v>
      </c>
      <c r="B214" s="349" t="str">
        <f t="shared" si="112"/>
        <v>Kyogle (A)</v>
      </c>
      <c r="C214" s="348" t="str">
        <f t="shared" si="113"/>
        <v>NEWF</v>
      </c>
      <c r="D214" s="470" t="str">
        <f t="shared" si="114"/>
        <v>R</v>
      </c>
      <c r="E214" s="470"/>
      <c r="F214"/>
      <c r="G214" s="350">
        <f t="shared" si="115"/>
        <v>8870</v>
      </c>
      <c r="H214" s="350">
        <f t="shared" si="116"/>
        <v>4023</v>
      </c>
      <c r="I214" s="350">
        <f t="shared" si="117"/>
        <v>468</v>
      </c>
      <c r="J214" s="350" t="str">
        <f t="shared" si="118"/>
        <v>Y</v>
      </c>
      <c r="K214" s="350">
        <f t="shared" si="119"/>
        <v>1955</v>
      </c>
      <c r="L214" s="350">
        <f t="shared" si="120"/>
        <v>0</v>
      </c>
      <c r="M214" s="350">
        <f t="shared" si="121"/>
        <v>1955</v>
      </c>
      <c r="N214" s="350">
        <f t="shared" si="122"/>
        <v>0</v>
      </c>
      <c r="O214" s="350">
        <f t="shared" si="123"/>
        <v>0</v>
      </c>
      <c r="P214" s="350">
        <v>3036</v>
      </c>
      <c r="Q214" s="350">
        <f t="shared" si="124"/>
        <v>4023</v>
      </c>
      <c r="R214" s="350" t="str">
        <f t="shared" si="125"/>
        <v>Kyogle Landfill</v>
      </c>
      <c r="S214" s="350" t="str">
        <f t="shared" si="126"/>
        <v>Woodenbong Landfill</v>
      </c>
      <c r="T214" s="350">
        <f t="shared" si="127"/>
        <v>0</v>
      </c>
      <c r="U214" s="350">
        <f t="shared" si="128"/>
        <v>0</v>
      </c>
      <c r="V214" s="350">
        <f t="shared" si="129"/>
        <v>0</v>
      </c>
      <c r="W214" s="350">
        <f t="shared" si="130"/>
        <v>0</v>
      </c>
      <c r="X214" s="350">
        <f t="shared" si="131"/>
        <v>0</v>
      </c>
      <c r="Y214" s="350">
        <f t="shared" si="132"/>
        <v>0</v>
      </c>
      <c r="Z214" s="350">
        <f t="shared" si="133"/>
        <v>0</v>
      </c>
      <c r="AA214" s="350">
        <f t="shared" si="134"/>
        <v>0</v>
      </c>
      <c r="AB214" s="350">
        <f t="shared" si="135"/>
        <v>0</v>
      </c>
      <c r="AC214" s="350">
        <f t="shared" si="136"/>
        <v>0</v>
      </c>
      <c r="AD214" s="350">
        <f t="shared" si="137"/>
        <v>0</v>
      </c>
      <c r="AE214" s="350">
        <f t="shared" si="138"/>
        <v>0</v>
      </c>
      <c r="AF214" s="350">
        <f t="shared" si="139"/>
        <v>0</v>
      </c>
      <c r="AG214" s="350">
        <f t="shared" si="140"/>
        <v>0</v>
      </c>
      <c r="AH214" s="350">
        <f t="shared" si="141"/>
        <v>0</v>
      </c>
      <c r="AI214" s="350">
        <f t="shared" si="142"/>
        <v>0</v>
      </c>
      <c r="AJ214" s="350">
        <f t="shared" si="143"/>
        <v>0</v>
      </c>
      <c r="AK214" s="350">
        <f t="shared" si="144"/>
        <v>0</v>
      </c>
      <c r="AL214" s="350">
        <f t="shared" si="145"/>
        <v>0</v>
      </c>
      <c r="AM214" s="350">
        <f t="shared" si="146"/>
        <v>0</v>
      </c>
      <c r="AN214" s="457">
        <f t="shared" si="147"/>
        <v>0</v>
      </c>
      <c r="AO214" s="350">
        <f t="shared" si="148"/>
        <v>0</v>
      </c>
      <c r="AP214" s="350">
        <f t="shared" si="149"/>
        <v>0</v>
      </c>
      <c r="AQ214" s="350">
        <f t="shared" si="150"/>
        <v>0</v>
      </c>
      <c r="AR214" s="350">
        <f t="shared" si="151"/>
        <v>0</v>
      </c>
      <c r="AS214" s="350">
        <f t="shared" si="152"/>
        <v>0</v>
      </c>
      <c r="AT214" s="350">
        <f t="shared" si="153"/>
        <v>0</v>
      </c>
      <c r="AU214" s="350">
        <f t="shared" si="154"/>
        <v>0</v>
      </c>
      <c r="AV214" s="350">
        <f t="shared" si="155"/>
        <v>0</v>
      </c>
      <c r="AW214" s="350">
        <f t="shared" si="156"/>
        <v>0</v>
      </c>
      <c r="AX214" s="350">
        <f t="shared" si="157"/>
        <v>0</v>
      </c>
      <c r="AY214" s="350">
        <f t="shared" si="158"/>
        <v>0</v>
      </c>
    </row>
    <row r="215" spans="1:51" x14ac:dyDescent="0.2">
      <c r="A215" s="347">
        <v>14850</v>
      </c>
      <c r="B215" s="349" t="str">
        <f t="shared" si="112"/>
        <v>Lismore (C)</v>
      </c>
      <c r="C215" s="348" t="str">
        <f t="shared" si="113"/>
        <v>NEWF</v>
      </c>
      <c r="D215" s="470" t="str">
        <f t="shared" si="114"/>
        <v>R</v>
      </c>
      <c r="E215" s="470"/>
      <c r="F215"/>
      <c r="G215" s="350">
        <f t="shared" si="115"/>
        <v>43843</v>
      </c>
      <c r="H215" s="350">
        <f t="shared" si="116"/>
        <v>18283</v>
      </c>
      <c r="I215" s="350">
        <f t="shared" si="117"/>
        <v>305.14999999999998</v>
      </c>
      <c r="J215" s="350" t="str">
        <f t="shared" si="118"/>
        <v>Y</v>
      </c>
      <c r="K215" s="350">
        <f t="shared" si="119"/>
        <v>14776</v>
      </c>
      <c r="L215" s="350">
        <f t="shared" si="120"/>
        <v>0</v>
      </c>
      <c r="M215" s="350">
        <f t="shared" si="121"/>
        <v>14776</v>
      </c>
      <c r="N215" s="350">
        <f t="shared" si="122"/>
        <v>0</v>
      </c>
      <c r="O215" s="350">
        <f t="shared" si="123"/>
        <v>12670</v>
      </c>
      <c r="P215" s="350">
        <v>29399</v>
      </c>
      <c r="Q215" s="350">
        <f t="shared" si="124"/>
        <v>18283</v>
      </c>
      <c r="R215" s="350" t="str">
        <f t="shared" si="125"/>
        <v>Nimbin Transfer Station</v>
      </c>
      <c r="S215" s="350" t="str">
        <f t="shared" si="126"/>
        <v>Brewster Street Drop Off Centre</v>
      </c>
      <c r="T215" s="350" t="str">
        <f t="shared" si="127"/>
        <v>Lismore Recycling and Recovery Centre</v>
      </c>
      <c r="U215" s="350">
        <f t="shared" si="128"/>
        <v>0</v>
      </c>
      <c r="V215" s="350">
        <f t="shared" si="129"/>
        <v>0</v>
      </c>
      <c r="W215" s="350">
        <f t="shared" si="130"/>
        <v>0</v>
      </c>
      <c r="X215" s="350">
        <f t="shared" si="131"/>
        <v>0</v>
      </c>
      <c r="Y215" s="350">
        <f t="shared" si="132"/>
        <v>0</v>
      </c>
      <c r="Z215" s="350">
        <f t="shared" si="133"/>
        <v>0</v>
      </c>
      <c r="AA215" s="350">
        <f t="shared" si="134"/>
        <v>0</v>
      </c>
      <c r="AB215" s="350">
        <f t="shared" si="135"/>
        <v>0</v>
      </c>
      <c r="AC215" s="350">
        <f t="shared" si="136"/>
        <v>0</v>
      </c>
      <c r="AD215" s="350">
        <f t="shared" si="137"/>
        <v>0</v>
      </c>
      <c r="AE215" s="350">
        <f t="shared" si="138"/>
        <v>0</v>
      </c>
      <c r="AF215" s="350">
        <f t="shared" si="139"/>
        <v>0</v>
      </c>
      <c r="AG215" s="350">
        <f t="shared" si="140"/>
        <v>0</v>
      </c>
      <c r="AH215" s="350">
        <f t="shared" si="141"/>
        <v>0</v>
      </c>
      <c r="AI215" s="350">
        <f t="shared" si="142"/>
        <v>0</v>
      </c>
      <c r="AJ215" s="350">
        <f t="shared" si="143"/>
        <v>0</v>
      </c>
      <c r="AK215" s="350">
        <f t="shared" si="144"/>
        <v>0</v>
      </c>
      <c r="AL215" s="350">
        <f t="shared" si="145"/>
        <v>0</v>
      </c>
      <c r="AM215" s="350">
        <f t="shared" si="146"/>
        <v>0</v>
      </c>
      <c r="AN215" s="457">
        <f t="shared" si="147"/>
        <v>0</v>
      </c>
      <c r="AO215" s="350">
        <f t="shared" si="148"/>
        <v>0</v>
      </c>
      <c r="AP215" s="350">
        <f t="shared" si="149"/>
        <v>0</v>
      </c>
      <c r="AQ215" s="350">
        <f t="shared" si="150"/>
        <v>0</v>
      </c>
      <c r="AR215" s="350">
        <f t="shared" si="151"/>
        <v>0</v>
      </c>
      <c r="AS215" s="350">
        <f t="shared" si="152"/>
        <v>0</v>
      </c>
      <c r="AT215" s="350">
        <f t="shared" si="153"/>
        <v>0</v>
      </c>
      <c r="AU215" s="350">
        <f t="shared" si="154"/>
        <v>0</v>
      </c>
      <c r="AV215" s="350">
        <f t="shared" si="155"/>
        <v>0</v>
      </c>
      <c r="AW215" s="350">
        <f t="shared" si="156"/>
        <v>0</v>
      </c>
      <c r="AX215" s="350">
        <f t="shared" si="157"/>
        <v>0</v>
      </c>
      <c r="AY215" s="350">
        <f t="shared" si="158"/>
        <v>0</v>
      </c>
    </row>
    <row r="216" spans="1:51" x14ac:dyDescent="0.2">
      <c r="A216" s="347">
        <v>15240</v>
      </c>
      <c r="B216" s="349" t="str">
        <f t="shared" si="112"/>
        <v>Mid-Coast (A)</v>
      </c>
      <c r="C216" s="348" t="str">
        <f t="shared" si="113"/>
        <v>MidWaste</v>
      </c>
      <c r="D216" s="470" t="str">
        <f t="shared" si="114"/>
        <v>R</v>
      </c>
      <c r="E216" s="470"/>
      <c r="F216"/>
      <c r="G216" s="350">
        <f t="shared" si="115"/>
        <v>93288</v>
      </c>
      <c r="H216" s="350">
        <f t="shared" si="116"/>
        <v>53179</v>
      </c>
      <c r="I216" s="350">
        <f t="shared" si="117"/>
        <v>432</v>
      </c>
      <c r="J216" s="350" t="str">
        <f t="shared" si="118"/>
        <v>Y</v>
      </c>
      <c r="K216" s="350">
        <f t="shared" si="119"/>
        <v>51056</v>
      </c>
      <c r="L216" s="350">
        <f t="shared" si="120"/>
        <v>0</v>
      </c>
      <c r="M216" s="350">
        <f t="shared" si="121"/>
        <v>51618</v>
      </c>
      <c r="N216" s="350">
        <f t="shared" si="122"/>
        <v>37151</v>
      </c>
      <c r="O216" s="350">
        <f t="shared" si="123"/>
        <v>0</v>
      </c>
      <c r="P216" s="350">
        <v>0</v>
      </c>
      <c r="Q216" s="350">
        <f t="shared" si="124"/>
        <v>53179</v>
      </c>
      <c r="R216" s="350" t="str">
        <f t="shared" si="125"/>
        <v>Bucketts Way Landfill</v>
      </c>
      <c r="S216" s="350" t="str">
        <f t="shared" si="126"/>
        <v>Gloucester Landfill</v>
      </c>
      <c r="T216" s="350" t="str">
        <f t="shared" si="127"/>
        <v>Tuncurry Waste Facility</v>
      </c>
      <c r="U216" s="350" t="str">
        <f t="shared" si="128"/>
        <v>Tea Gardens Transfer Station</v>
      </c>
      <c r="V216" s="350" t="str">
        <f t="shared" si="129"/>
        <v>Bulahdelah Transfer Station</v>
      </c>
      <c r="W216" s="350" t="str">
        <f t="shared" si="130"/>
        <v>Stroud Landfill</v>
      </c>
      <c r="X216" s="350">
        <f t="shared" si="131"/>
        <v>0</v>
      </c>
      <c r="Y216" s="350">
        <f t="shared" si="132"/>
        <v>0</v>
      </c>
      <c r="Z216" s="350">
        <f t="shared" si="133"/>
        <v>0</v>
      </c>
      <c r="AA216" s="350">
        <f t="shared" si="134"/>
        <v>0</v>
      </c>
      <c r="AB216" s="350">
        <f t="shared" si="135"/>
        <v>0</v>
      </c>
      <c r="AC216" s="350">
        <f t="shared" si="136"/>
        <v>0</v>
      </c>
      <c r="AD216" s="350">
        <f t="shared" si="137"/>
        <v>0</v>
      </c>
      <c r="AE216" s="350">
        <f t="shared" si="138"/>
        <v>0</v>
      </c>
      <c r="AF216" s="350">
        <f t="shared" si="139"/>
        <v>0</v>
      </c>
      <c r="AG216" s="350">
        <f t="shared" si="140"/>
        <v>0</v>
      </c>
      <c r="AH216" s="350">
        <f t="shared" si="141"/>
        <v>0</v>
      </c>
      <c r="AI216" s="350">
        <f t="shared" si="142"/>
        <v>0</v>
      </c>
      <c r="AJ216" s="350">
        <f t="shared" si="143"/>
        <v>0</v>
      </c>
      <c r="AK216" s="350">
        <f t="shared" si="144"/>
        <v>0</v>
      </c>
      <c r="AL216" s="350">
        <f t="shared" si="145"/>
        <v>0</v>
      </c>
      <c r="AM216" s="350">
        <f t="shared" si="146"/>
        <v>0</v>
      </c>
      <c r="AN216" s="457">
        <f t="shared" si="147"/>
        <v>0</v>
      </c>
      <c r="AO216" s="350">
        <f t="shared" si="148"/>
        <v>0</v>
      </c>
      <c r="AP216" s="350">
        <f t="shared" si="149"/>
        <v>0</v>
      </c>
      <c r="AQ216" s="350">
        <f t="shared" si="150"/>
        <v>0</v>
      </c>
      <c r="AR216" s="350">
        <f t="shared" si="151"/>
        <v>0</v>
      </c>
      <c r="AS216" s="350">
        <f t="shared" si="152"/>
        <v>0</v>
      </c>
      <c r="AT216" s="350">
        <f t="shared" si="153"/>
        <v>0</v>
      </c>
      <c r="AU216" s="350">
        <f t="shared" si="154"/>
        <v>0</v>
      </c>
      <c r="AV216" s="350">
        <f t="shared" si="155"/>
        <v>0</v>
      </c>
      <c r="AW216" s="350">
        <f t="shared" si="156"/>
        <v>0</v>
      </c>
      <c r="AX216" s="350">
        <f t="shared" si="157"/>
        <v>0</v>
      </c>
      <c r="AY216" s="350">
        <f t="shared" si="158"/>
        <v>0</v>
      </c>
    </row>
    <row r="217" spans="1:51" x14ac:dyDescent="0.2">
      <c r="A217" s="347">
        <v>15650</v>
      </c>
      <c r="B217" s="349" t="str">
        <f t="shared" si="112"/>
        <v>Muswellbrook (A)</v>
      </c>
      <c r="C217" s="348" t="str">
        <f t="shared" si="113"/>
        <v>Hunter</v>
      </c>
      <c r="D217" s="470" t="str">
        <f t="shared" si="114"/>
        <v>R</v>
      </c>
      <c r="E217" s="470"/>
      <c r="F217"/>
      <c r="G217" s="350">
        <f t="shared" si="115"/>
        <v>16383</v>
      </c>
      <c r="H217" s="350">
        <f t="shared" si="116"/>
        <v>8016</v>
      </c>
      <c r="I217" s="350">
        <f t="shared" si="117"/>
        <v>390</v>
      </c>
      <c r="J217" s="350" t="str">
        <f t="shared" si="118"/>
        <v>Y</v>
      </c>
      <c r="K217" s="350">
        <f t="shared" si="119"/>
        <v>6189</v>
      </c>
      <c r="L217" s="350">
        <f t="shared" si="120"/>
        <v>0</v>
      </c>
      <c r="M217" s="350">
        <f t="shared" si="121"/>
        <v>6087</v>
      </c>
      <c r="N217" s="350">
        <f t="shared" si="122"/>
        <v>5664</v>
      </c>
      <c r="O217" s="350">
        <f t="shared" si="123"/>
        <v>0</v>
      </c>
      <c r="P217" s="350">
        <v>2705</v>
      </c>
      <c r="Q217" s="350">
        <f t="shared" si="124"/>
        <v>8016</v>
      </c>
      <c r="R217" s="350" t="str">
        <f t="shared" si="125"/>
        <v>Muswellbrook Waste &amp; Recycling Facility</v>
      </c>
      <c r="S217" s="350" t="str">
        <f t="shared" si="126"/>
        <v>Denman Transfer Station</v>
      </c>
      <c r="T217" s="350">
        <f t="shared" si="127"/>
        <v>0</v>
      </c>
      <c r="U217" s="350">
        <f t="shared" si="128"/>
        <v>0</v>
      </c>
      <c r="V217" s="350">
        <f t="shared" si="129"/>
        <v>0</v>
      </c>
      <c r="W217" s="350">
        <f t="shared" si="130"/>
        <v>0</v>
      </c>
      <c r="X217" s="350">
        <f t="shared" si="131"/>
        <v>0</v>
      </c>
      <c r="Y217" s="350">
        <f t="shared" si="132"/>
        <v>0</v>
      </c>
      <c r="Z217" s="350">
        <f t="shared" si="133"/>
        <v>0</v>
      </c>
      <c r="AA217" s="350">
        <f t="shared" si="134"/>
        <v>0</v>
      </c>
      <c r="AB217" s="350">
        <f t="shared" si="135"/>
        <v>0</v>
      </c>
      <c r="AC217" s="350">
        <f t="shared" si="136"/>
        <v>0</v>
      </c>
      <c r="AD217" s="350">
        <f t="shared" si="137"/>
        <v>0</v>
      </c>
      <c r="AE217" s="350">
        <f t="shared" si="138"/>
        <v>0</v>
      </c>
      <c r="AF217" s="350">
        <f t="shared" si="139"/>
        <v>0</v>
      </c>
      <c r="AG217" s="350">
        <f t="shared" si="140"/>
        <v>0</v>
      </c>
      <c r="AH217" s="350">
        <f t="shared" si="141"/>
        <v>0</v>
      </c>
      <c r="AI217" s="350">
        <f t="shared" si="142"/>
        <v>0</v>
      </c>
      <c r="AJ217" s="350">
        <f t="shared" si="143"/>
        <v>0</v>
      </c>
      <c r="AK217" s="350">
        <f t="shared" si="144"/>
        <v>0</v>
      </c>
      <c r="AL217" s="350">
        <f t="shared" si="145"/>
        <v>0</v>
      </c>
      <c r="AM217" s="350">
        <f t="shared" si="146"/>
        <v>0</v>
      </c>
      <c r="AN217" s="457">
        <f t="shared" si="147"/>
        <v>0</v>
      </c>
      <c r="AO217" s="350">
        <f t="shared" si="148"/>
        <v>0</v>
      </c>
      <c r="AP217" s="350">
        <f t="shared" si="149"/>
        <v>0</v>
      </c>
      <c r="AQ217" s="350">
        <f t="shared" si="150"/>
        <v>0</v>
      </c>
      <c r="AR217" s="350">
        <f t="shared" si="151"/>
        <v>0</v>
      </c>
      <c r="AS217" s="350">
        <f t="shared" si="152"/>
        <v>0</v>
      </c>
      <c r="AT217" s="350">
        <f t="shared" si="153"/>
        <v>0</v>
      </c>
      <c r="AU217" s="350">
        <f t="shared" si="154"/>
        <v>0</v>
      </c>
      <c r="AV217" s="350">
        <f t="shared" si="155"/>
        <v>0</v>
      </c>
      <c r="AW217" s="350">
        <f t="shared" si="156"/>
        <v>0</v>
      </c>
      <c r="AX217" s="350">
        <f t="shared" si="157"/>
        <v>0</v>
      </c>
      <c r="AY217" s="350">
        <f t="shared" si="158"/>
        <v>0</v>
      </c>
    </row>
    <row r="218" spans="1:51" x14ac:dyDescent="0.2">
      <c r="A218" s="347">
        <v>15700</v>
      </c>
      <c r="B218" s="349" t="str">
        <f t="shared" si="112"/>
        <v>Nambucca (A)</v>
      </c>
      <c r="C218" s="348" t="str">
        <f t="shared" si="113"/>
        <v>MidWaste</v>
      </c>
      <c r="D218" s="470" t="str">
        <f t="shared" si="114"/>
        <v>R</v>
      </c>
      <c r="E218" s="470"/>
      <c r="F218"/>
      <c r="G218" s="350">
        <f t="shared" si="115"/>
        <v>19773</v>
      </c>
      <c r="H218" s="350">
        <f t="shared" si="116"/>
        <v>9900</v>
      </c>
      <c r="I218" s="350">
        <f t="shared" si="117"/>
        <v>543</v>
      </c>
      <c r="J218" s="350" t="str">
        <f t="shared" si="118"/>
        <v>Y</v>
      </c>
      <c r="K218" s="350">
        <f t="shared" si="119"/>
        <v>7404</v>
      </c>
      <c r="L218" s="350">
        <f t="shared" si="120"/>
        <v>0</v>
      </c>
      <c r="M218" s="350">
        <f t="shared" si="121"/>
        <v>7404</v>
      </c>
      <c r="N218" s="350">
        <f t="shared" si="122"/>
        <v>0</v>
      </c>
      <c r="O218" s="350">
        <f t="shared" si="123"/>
        <v>7404</v>
      </c>
      <c r="P218" s="350">
        <v>18900</v>
      </c>
      <c r="Q218" s="350">
        <f t="shared" si="124"/>
        <v>9900</v>
      </c>
      <c r="R218" s="350" t="str">
        <f t="shared" si="125"/>
        <v>Nambucca Waste Facility</v>
      </c>
      <c r="S218" s="350">
        <f t="shared" si="126"/>
        <v>0</v>
      </c>
      <c r="T218" s="350">
        <f t="shared" si="127"/>
        <v>0</v>
      </c>
      <c r="U218" s="350">
        <f t="shared" si="128"/>
        <v>0</v>
      </c>
      <c r="V218" s="350">
        <f t="shared" si="129"/>
        <v>0</v>
      </c>
      <c r="W218" s="350">
        <f t="shared" si="130"/>
        <v>0</v>
      </c>
      <c r="X218" s="350">
        <f t="shared" si="131"/>
        <v>0</v>
      </c>
      <c r="Y218" s="350">
        <f t="shared" si="132"/>
        <v>0</v>
      </c>
      <c r="Z218" s="350">
        <f t="shared" si="133"/>
        <v>0</v>
      </c>
      <c r="AA218" s="350">
        <f t="shared" si="134"/>
        <v>0</v>
      </c>
      <c r="AB218" s="350">
        <f t="shared" si="135"/>
        <v>0</v>
      </c>
      <c r="AC218" s="350">
        <f t="shared" si="136"/>
        <v>0</v>
      </c>
      <c r="AD218" s="350">
        <f t="shared" si="137"/>
        <v>0</v>
      </c>
      <c r="AE218" s="350">
        <f t="shared" si="138"/>
        <v>0</v>
      </c>
      <c r="AF218" s="350">
        <f t="shared" si="139"/>
        <v>0</v>
      </c>
      <c r="AG218" s="350">
        <f t="shared" si="140"/>
        <v>0</v>
      </c>
      <c r="AH218" s="350">
        <f t="shared" si="141"/>
        <v>0</v>
      </c>
      <c r="AI218" s="350">
        <f t="shared" si="142"/>
        <v>0</v>
      </c>
      <c r="AJ218" s="350">
        <f t="shared" si="143"/>
        <v>0</v>
      </c>
      <c r="AK218" s="350">
        <f t="shared" si="144"/>
        <v>0</v>
      </c>
      <c r="AL218" s="350">
        <f t="shared" si="145"/>
        <v>0</v>
      </c>
      <c r="AM218" s="350">
        <f t="shared" si="146"/>
        <v>0</v>
      </c>
      <c r="AN218" s="457">
        <f t="shared" si="147"/>
        <v>0</v>
      </c>
      <c r="AO218" s="350">
        <f t="shared" si="148"/>
        <v>0</v>
      </c>
      <c r="AP218" s="350">
        <f t="shared" si="149"/>
        <v>0</v>
      </c>
      <c r="AQ218" s="350">
        <f t="shared" si="150"/>
        <v>0</v>
      </c>
      <c r="AR218" s="350">
        <f t="shared" si="151"/>
        <v>0</v>
      </c>
      <c r="AS218" s="350">
        <f t="shared" si="152"/>
        <v>0</v>
      </c>
      <c r="AT218" s="350">
        <f t="shared" si="153"/>
        <v>0</v>
      </c>
      <c r="AU218" s="350">
        <f t="shared" si="154"/>
        <v>0</v>
      </c>
      <c r="AV218" s="350">
        <f t="shared" si="155"/>
        <v>0</v>
      </c>
      <c r="AW218" s="350">
        <f t="shared" si="156"/>
        <v>0</v>
      </c>
      <c r="AX218" s="350">
        <f t="shared" si="157"/>
        <v>0</v>
      </c>
      <c r="AY218" s="350">
        <f t="shared" si="158"/>
        <v>0</v>
      </c>
    </row>
    <row r="219" spans="1:51" x14ac:dyDescent="0.2">
      <c r="A219" s="347">
        <v>16380</v>
      </c>
      <c r="B219" s="349" t="str">
        <f t="shared" si="112"/>
        <v>Port Macquarie-Hastings (A)</v>
      </c>
      <c r="C219" s="348" t="str">
        <f t="shared" si="113"/>
        <v>MidWaste</v>
      </c>
      <c r="D219" s="470" t="str">
        <f t="shared" si="114"/>
        <v>R</v>
      </c>
      <c r="E219" s="470"/>
      <c r="F219"/>
      <c r="G219" s="350">
        <f t="shared" si="115"/>
        <v>83131</v>
      </c>
      <c r="H219" s="350">
        <f t="shared" si="116"/>
        <v>38354</v>
      </c>
      <c r="I219" s="350">
        <f t="shared" si="117"/>
        <v>447</v>
      </c>
      <c r="J219" s="350" t="str">
        <f t="shared" si="118"/>
        <v>Y</v>
      </c>
      <c r="K219" s="350">
        <f t="shared" si="119"/>
        <v>30760</v>
      </c>
      <c r="L219" s="350">
        <f t="shared" si="120"/>
        <v>0</v>
      </c>
      <c r="M219" s="350">
        <f t="shared" si="121"/>
        <v>31389</v>
      </c>
      <c r="N219" s="350">
        <f t="shared" si="122"/>
        <v>0</v>
      </c>
      <c r="O219" s="350">
        <f t="shared" si="123"/>
        <v>30005</v>
      </c>
      <c r="P219" s="350">
        <v>29827</v>
      </c>
      <c r="Q219" s="350">
        <f t="shared" si="124"/>
        <v>38354</v>
      </c>
      <c r="R219" s="350" t="str">
        <f t="shared" si="125"/>
        <v>Cairncross Waste Management Facility</v>
      </c>
      <c r="S219" s="350" t="str">
        <f t="shared" si="126"/>
        <v>Port Macquarie Waste Management Facility (transfer station)</v>
      </c>
      <c r="T219" s="350" t="str">
        <f t="shared" si="127"/>
        <v>Wauchope Transfer station</v>
      </c>
      <c r="U219" s="350" t="str">
        <f t="shared" si="128"/>
        <v>Kew Transfer station</v>
      </c>
      <c r="V219" s="350" t="str">
        <f t="shared" si="129"/>
        <v>Dunbogan Landfill</v>
      </c>
      <c r="W219" s="350" t="str">
        <f t="shared" si="130"/>
        <v>Comboyne drop off</v>
      </c>
      <c r="X219" s="350">
        <f t="shared" si="131"/>
        <v>0</v>
      </c>
      <c r="Y219" s="350">
        <f t="shared" si="132"/>
        <v>0</v>
      </c>
      <c r="Z219" s="350">
        <f t="shared" si="133"/>
        <v>0</v>
      </c>
      <c r="AA219" s="350">
        <f t="shared" si="134"/>
        <v>0</v>
      </c>
      <c r="AB219" s="350">
        <f t="shared" si="135"/>
        <v>0</v>
      </c>
      <c r="AC219" s="350">
        <f t="shared" si="136"/>
        <v>0</v>
      </c>
      <c r="AD219" s="350">
        <f t="shared" si="137"/>
        <v>0</v>
      </c>
      <c r="AE219" s="350">
        <f t="shared" si="138"/>
        <v>0</v>
      </c>
      <c r="AF219" s="350">
        <f t="shared" si="139"/>
        <v>0</v>
      </c>
      <c r="AG219" s="350">
        <f t="shared" si="140"/>
        <v>0</v>
      </c>
      <c r="AH219" s="350">
        <f t="shared" si="141"/>
        <v>0</v>
      </c>
      <c r="AI219" s="350">
        <f t="shared" si="142"/>
        <v>0</v>
      </c>
      <c r="AJ219" s="350">
        <f t="shared" si="143"/>
        <v>0</v>
      </c>
      <c r="AK219" s="350">
        <f t="shared" si="144"/>
        <v>0</v>
      </c>
      <c r="AL219" s="350">
        <f t="shared" si="145"/>
        <v>0</v>
      </c>
      <c r="AM219" s="350">
        <f t="shared" si="146"/>
        <v>0</v>
      </c>
      <c r="AN219" s="457">
        <f t="shared" si="147"/>
        <v>0</v>
      </c>
      <c r="AO219" s="350">
        <f t="shared" si="148"/>
        <v>0</v>
      </c>
      <c r="AP219" s="350">
        <f t="shared" si="149"/>
        <v>0</v>
      </c>
      <c r="AQ219" s="350">
        <f t="shared" si="150"/>
        <v>0</v>
      </c>
      <c r="AR219" s="350">
        <f t="shared" si="151"/>
        <v>0</v>
      </c>
      <c r="AS219" s="350">
        <f t="shared" si="152"/>
        <v>0</v>
      </c>
      <c r="AT219" s="350">
        <f t="shared" si="153"/>
        <v>0</v>
      </c>
      <c r="AU219" s="350">
        <f t="shared" si="154"/>
        <v>0</v>
      </c>
      <c r="AV219" s="350">
        <f t="shared" si="155"/>
        <v>0</v>
      </c>
      <c r="AW219" s="350">
        <f t="shared" si="156"/>
        <v>0</v>
      </c>
      <c r="AX219" s="350">
        <f t="shared" si="157"/>
        <v>0</v>
      </c>
      <c r="AY219" s="350">
        <f t="shared" si="158"/>
        <v>0</v>
      </c>
    </row>
    <row r="220" spans="1:51" x14ac:dyDescent="0.2">
      <c r="A220" s="347">
        <v>16610</v>
      </c>
      <c r="B220" s="349" t="str">
        <f t="shared" si="112"/>
        <v>Richmond Valley (A)</v>
      </c>
      <c r="C220" s="348" t="str">
        <f t="shared" si="113"/>
        <v>NEWF</v>
      </c>
      <c r="D220" s="470" t="str">
        <f t="shared" si="114"/>
        <v>R</v>
      </c>
      <c r="E220" s="470"/>
      <c r="F220"/>
      <c r="G220" s="350">
        <f t="shared" si="115"/>
        <v>23399</v>
      </c>
      <c r="H220" s="350">
        <f t="shared" si="116"/>
        <v>10660</v>
      </c>
      <c r="I220" s="350">
        <f t="shared" si="117"/>
        <v>564</v>
      </c>
      <c r="J220" s="350" t="str">
        <f t="shared" si="118"/>
        <v>Y</v>
      </c>
      <c r="K220" s="350">
        <f t="shared" si="119"/>
        <v>7541</v>
      </c>
      <c r="L220" s="350">
        <f t="shared" si="120"/>
        <v>0</v>
      </c>
      <c r="M220" s="350">
        <f t="shared" si="121"/>
        <v>7533</v>
      </c>
      <c r="N220" s="350">
        <f t="shared" si="122"/>
        <v>0</v>
      </c>
      <c r="O220" s="350">
        <f t="shared" si="123"/>
        <v>7541</v>
      </c>
      <c r="P220" s="350">
        <v>19100</v>
      </c>
      <c r="Q220" s="350">
        <f t="shared" si="124"/>
        <v>10660</v>
      </c>
      <c r="R220" s="350" t="str">
        <f t="shared" si="125"/>
        <v>Nammoona Waste Facility</v>
      </c>
      <c r="S220" s="350" t="str">
        <f t="shared" si="126"/>
        <v>Evans Head Transfer Station</v>
      </c>
      <c r="T220" s="350" t="str">
        <f t="shared" si="127"/>
        <v>Bora Ridge Transfer Station</v>
      </c>
      <c r="U220" s="350" t="str">
        <f t="shared" si="128"/>
        <v>Rappville Transfer Station</v>
      </c>
      <c r="V220" s="350">
        <f t="shared" si="129"/>
        <v>0</v>
      </c>
      <c r="W220" s="350">
        <f t="shared" si="130"/>
        <v>0</v>
      </c>
      <c r="X220" s="350">
        <f t="shared" si="131"/>
        <v>0</v>
      </c>
      <c r="Y220" s="350">
        <f t="shared" si="132"/>
        <v>0</v>
      </c>
      <c r="Z220" s="350">
        <f t="shared" si="133"/>
        <v>0</v>
      </c>
      <c r="AA220" s="350">
        <f t="shared" si="134"/>
        <v>0</v>
      </c>
      <c r="AB220" s="350">
        <f t="shared" si="135"/>
        <v>0</v>
      </c>
      <c r="AC220" s="350">
        <f t="shared" si="136"/>
        <v>0</v>
      </c>
      <c r="AD220" s="350">
        <f t="shared" si="137"/>
        <v>0</v>
      </c>
      <c r="AE220" s="350">
        <f t="shared" si="138"/>
        <v>0</v>
      </c>
      <c r="AF220" s="350">
        <f t="shared" si="139"/>
        <v>0</v>
      </c>
      <c r="AG220" s="350">
        <f t="shared" si="140"/>
        <v>0</v>
      </c>
      <c r="AH220" s="350">
        <f t="shared" si="141"/>
        <v>0</v>
      </c>
      <c r="AI220" s="350">
        <f t="shared" si="142"/>
        <v>0</v>
      </c>
      <c r="AJ220" s="350">
        <f t="shared" si="143"/>
        <v>0</v>
      </c>
      <c r="AK220" s="350">
        <f t="shared" si="144"/>
        <v>0</v>
      </c>
      <c r="AL220" s="350">
        <f t="shared" si="145"/>
        <v>0</v>
      </c>
      <c r="AM220" s="350">
        <f t="shared" si="146"/>
        <v>0</v>
      </c>
      <c r="AN220" s="457">
        <f t="shared" si="147"/>
        <v>0</v>
      </c>
      <c r="AO220" s="350">
        <f t="shared" si="148"/>
        <v>0</v>
      </c>
      <c r="AP220" s="350">
        <f t="shared" si="149"/>
        <v>0</v>
      </c>
      <c r="AQ220" s="350">
        <f t="shared" si="150"/>
        <v>0</v>
      </c>
      <c r="AR220" s="350">
        <f t="shared" si="151"/>
        <v>0</v>
      </c>
      <c r="AS220" s="350">
        <f t="shared" si="152"/>
        <v>0</v>
      </c>
      <c r="AT220" s="350">
        <f t="shared" si="153"/>
        <v>0</v>
      </c>
      <c r="AU220" s="350">
        <f t="shared" si="154"/>
        <v>0</v>
      </c>
      <c r="AV220" s="350">
        <f t="shared" si="155"/>
        <v>0</v>
      </c>
      <c r="AW220" s="350">
        <f t="shared" si="156"/>
        <v>0</v>
      </c>
      <c r="AX220" s="350">
        <f t="shared" si="157"/>
        <v>0</v>
      </c>
      <c r="AY220" s="350">
        <f t="shared" si="158"/>
        <v>0</v>
      </c>
    </row>
    <row r="221" spans="1:51" x14ac:dyDescent="0.2">
      <c r="A221" s="347">
        <v>17000</v>
      </c>
      <c r="B221" s="349" t="str">
        <f t="shared" si="112"/>
        <v>Singleton (A)</v>
      </c>
      <c r="C221" s="348" t="str">
        <f t="shared" si="113"/>
        <v>Hunter</v>
      </c>
      <c r="D221" s="470" t="str">
        <f t="shared" si="114"/>
        <v>R</v>
      </c>
      <c r="E221" s="470"/>
      <c r="F221"/>
      <c r="G221" s="350">
        <f t="shared" si="115"/>
        <v>23422</v>
      </c>
      <c r="H221" s="350">
        <f t="shared" si="116"/>
        <v>11150</v>
      </c>
      <c r="I221" s="350">
        <f t="shared" si="117"/>
        <v>440</v>
      </c>
      <c r="J221" s="350" t="str">
        <f t="shared" si="118"/>
        <v>Y</v>
      </c>
      <c r="K221" s="350">
        <f t="shared" si="119"/>
        <v>8263</v>
      </c>
      <c r="L221" s="350">
        <f t="shared" si="120"/>
        <v>0</v>
      </c>
      <c r="M221" s="350">
        <f t="shared" si="121"/>
        <v>8381</v>
      </c>
      <c r="N221" s="350">
        <f t="shared" si="122"/>
        <v>6451</v>
      </c>
      <c r="O221" s="350">
        <f t="shared" si="123"/>
        <v>0</v>
      </c>
      <c r="P221" s="350">
        <v>13183</v>
      </c>
      <c r="Q221" s="350">
        <f t="shared" si="124"/>
        <v>11150</v>
      </c>
      <c r="R221" s="350" t="str">
        <f t="shared" si="125"/>
        <v>Singleton Waste Management Facility</v>
      </c>
      <c r="S221" s="350">
        <f t="shared" si="126"/>
        <v>0</v>
      </c>
      <c r="T221" s="350">
        <f t="shared" si="127"/>
        <v>0</v>
      </c>
      <c r="U221" s="350">
        <f t="shared" si="128"/>
        <v>0</v>
      </c>
      <c r="V221" s="350">
        <f t="shared" si="129"/>
        <v>0</v>
      </c>
      <c r="W221" s="350">
        <f t="shared" si="130"/>
        <v>0</v>
      </c>
      <c r="X221" s="350">
        <f t="shared" si="131"/>
        <v>0</v>
      </c>
      <c r="Y221" s="350">
        <f t="shared" si="132"/>
        <v>0</v>
      </c>
      <c r="Z221" s="350">
        <f t="shared" si="133"/>
        <v>0</v>
      </c>
      <c r="AA221" s="350">
        <f t="shared" si="134"/>
        <v>0</v>
      </c>
      <c r="AB221" s="350">
        <f t="shared" si="135"/>
        <v>0</v>
      </c>
      <c r="AC221" s="350">
        <f t="shared" si="136"/>
        <v>0</v>
      </c>
      <c r="AD221" s="350">
        <f t="shared" si="137"/>
        <v>0</v>
      </c>
      <c r="AE221" s="350">
        <f t="shared" si="138"/>
        <v>0</v>
      </c>
      <c r="AF221" s="350">
        <f t="shared" si="139"/>
        <v>0</v>
      </c>
      <c r="AG221" s="350">
        <f t="shared" si="140"/>
        <v>0</v>
      </c>
      <c r="AH221" s="350">
        <f t="shared" si="141"/>
        <v>0</v>
      </c>
      <c r="AI221" s="350">
        <f t="shared" si="142"/>
        <v>0</v>
      </c>
      <c r="AJ221" s="350">
        <f t="shared" si="143"/>
        <v>0</v>
      </c>
      <c r="AK221" s="350">
        <f t="shared" si="144"/>
        <v>0</v>
      </c>
      <c r="AL221" s="350">
        <f t="shared" si="145"/>
        <v>0</v>
      </c>
      <c r="AM221" s="350">
        <f t="shared" si="146"/>
        <v>0</v>
      </c>
      <c r="AN221" s="457">
        <f t="shared" si="147"/>
        <v>0</v>
      </c>
      <c r="AO221" s="350">
        <f t="shared" si="148"/>
        <v>0</v>
      </c>
      <c r="AP221" s="350">
        <f t="shared" si="149"/>
        <v>0</v>
      </c>
      <c r="AQ221" s="350">
        <f t="shared" si="150"/>
        <v>0</v>
      </c>
      <c r="AR221" s="350">
        <f t="shared" si="151"/>
        <v>0</v>
      </c>
      <c r="AS221" s="350">
        <f t="shared" si="152"/>
        <v>0</v>
      </c>
      <c r="AT221" s="350">
        <f t="shared" si="153"/>
        <v>0</v>
      </c>
      <c r="AU221" s="350">
        <f t="shared" si="154"/>
        <v>0</v>
      </c>
      <c r="AV221" s="350">
        <f t="shared" si="155"/>
        <v>0</v>
      </c>
      <c r="AW221" s="350">
        <f t="shared" si="156"/>
        <v>0</v>
      </c>
      <c r="AX221" s="350">
        <f t="shared" si="157"/>
        <v>0</v>
      </c>
      <c r="AY221" s="350">
        <f t="shared" si="158"/>
        <v>0</v>
      </c>
    </row>
    <row r="222" spans="1:51" x14ac:dyDescent="0.2">
      <c r="A222" s="347">
        <v>17550</v>
      </c>
      <c r="B222" s="349" t="str">
        <f t="shared" si="112"/>
        <v>Tweed (A)</v>
      </c>
      <c r="C222" s="348" t="str">
        <f t="shared" si="113"/>
        <v>NEWF</v>
      </c>
      <c r="D222" s="470" t="str">
        <f t="shared" si="114"/>
        <v>R</v>
      </c>
      <c r="E222" s="470"/>
      <c r="F222"/>
      <c r="G222" s="350">
        <f t="shared" si="115"/>
        <v>96108</v>
      </c>
      <c r="H222" s="350">
        <f t="shared" si="116"/>
        <v>42285</v>
      </c>
      <c r="I222" s="350">
        <f t="shared" si="117"/>
        <v>366.9</v>
      </c>
      <c r="J222" s="350" t="str">
        <f t="shared" si="118"/>
        <v>Y</v>
      </c>
      <c r="K222" s="350">
        <f t="shared" si="119"/>
        <v>38399</v>
      </c>
      <c r="L222" s="350">
        <f t="shared" si="120"/>
        <v>0</v>
      </c>
      <c r="M222" s="350">
        <f t="shared" si="121"/>
        <v>38516</v>
      </c>
      <c r="N222" s="350">
        <f t="shared" si="122"/>
        <v>0</v>
      </c>
      <c r="O222" s="350">
        <f t="shared" si="123"/>
        <v>25951</v>
      </c>
      <c r="P222" s="350">
        <v>84141</v>
      </c>
      <c r="Q222" s="350">
        <f t="shared" si="124"/>
        <v>0</v>
      </c>
      <c r="R222" s="350" t="str">
        <f t="shared" si="125"/>
        <v>Stotts Creek Resource Recovery Centre</v>
      </c>
      <c r="S222" s="350">
        <f t="shared" si="126"/>
        <v>0</v>
      </c>
      <c r="T222" s="350">
        <f t="shared" si="127"/>
        <v>0</v>
      </c>
      <c r="U222" s="350">
        <f t="shared" si="128"/>
        <v>0</v>
      </c>
      <c r="V222" s="350">
        <f t="shared" si="129"/>
        <v>0</v>
      </c>
      <c r="W222" s="350">
        <f t="shared" si="130"/>
        <v>0</v>
      </c>
      <c r="X222" s="350">
        <f t="shared" si="131"/>
        <v>0</v>
      </c>
      <c r="Y222" s="350">
        <f t="shared" si="132"/>
        <v>0</v>
      </c>
      <c r="Z222" s="350">
        <f t="shared" si="133"/>
        <v>0</v>
      </c>
      <c r="AA222" s="350">
        <f t="shared" si="134"/>
        <v>0</v>
      </c>
      <c r="AB222" s="350">
        <f t="shared" si="135"/>
        <v>0</v>
      </c>
      <c r="AC222" s="350">
        <f t="shared" si="136"/>
        <v>0</v>
      </c>
      <c r="AD222" s="350">
        <f t="shared" si="137"/>
        <v>0</v>
      </c>
      <c r="AE222" s="350">
        <f t="shared" si="138"/>
        <v>0</v>
      </c>
      <c r="AF222" s="350">
        <f t="shared" si="139"/>
        <v>0</v>
      </c>
      <c r="AG222" s="350">
        <f t="shared" si="140"/>
        <v>0</v>
      </c>
      <c r="AH222" s="350">
        <f t="shared" si="141"/>
        <v>0</v>
      </c>
      <c r="AI222" s="350">
        <f t="shared" si="142"/>
        <v>0</v>
      </c>
      <c r="AJ222" s="350">
        <f t="shared" si="143"/>
        <v>0</v>
      </c>
      <c r="AK222" s="350">
        <f t="shared" si="144"/>
        <v>0</v>
      </c>
      <c r="AL222" s="350">
        <f t="shared" si="145"/>
        <v>0</v>
      </c>
      <c r="AM222" s="350">
        <f t="shared" si="146"/>
        <v>0</v>
      </c>
      <c r="AN222" s="457">
        <f t="shared" si="147"/>
        <v>0</v>
      </c>
      <c r="AO222" s="350">
        <f t="shared" si="148"/>
        <v>0</v>
      </c>
      <c r="AP222" s="350">
        <f t="shared" si="149"/>
        <v>0</v>
      </c>
      <c r="AQ222" s="350">
        <f t="shared" si="150"/>
        <v>0</v>
      </c>
      <c r="AR222" s="350">
        <f t="shared" si="151"/>
        <v>0</v>
      </c>
      <c r="AS222" s="350">
        <f t="shared" si="152"/>
        <v>0</v>
      </c>
      <c r="AT222" s="350">
        <f t="shared" si="153"/>
        <v>0</v>
      </c>
      <c r="AU222" s="350">
        <f t="shared" si="154"/>
        <v>0</v>
      </c>
      <c r="AV222" s="350">
        <f t="shared" si="155"/>
        <v>0</v>
      </c>
      <c r="AW222" s="350">
        <f t="shared" si="156"/>
        <v>0</v>
      </c>
      <c r="AX222" s="350">
        <f t="shared" si="157"/>
        <v>0</v>
      </c>
      <c r="AY222" s="350">
        <f t="shared" si="158"/>
        <v>0</v>
      </c>
    </row>
    <row r="223" spans="1:51" x14ac:dyDescent="0.2">
      <c r="A223" s="347">
        <v>17620</v>
      </c>
      <c r="B223" s="349" t="str">
        <f t="shared" si="112"/>
        <v>Upper Hunter Shire (A)</v>
      </c>
      <c r="C223" s="348" t="str">
        <f t="shared" si="113"/>
        <v>Hunter</v>
      </c>
      <c r="D223" s="470" t="str">
        <f t="shared" si="114"/>
        <v>R</v>
      </c>
      <c r="E223" s="470"/>
      <c r="F223"/>
      <c r="G223" s="350">
        <f t="shared" si="115"/>
        <v>14220</v>
      </c>
      <c r="H223" s="350">
        <f t="shared" si="116"/>
        <v>7869</v>
      </c>
      <c r="I223" s="350">
        <f t="shared" si="117"/>
        <v>564.29999999999995</v>
      </c>
      <c r="J223" s="350" t="str">
        <f t="shared" si="118"/>
        <v>Y</v>
      </c>
      <c r="K223" s="350">
        <f t="shared" si="119"/>
        <v>4909</v>
      </c>
      <c r="L223" s="350">
        <f t="shared" si="120"/>
        <v>0</v>
      </c>
      <c r="M223" s="350">
        <f t="shared" si="121"/>
        <v>4540</v>
      </c>
      <c r="N223" s="350">
        <f t="shared" si="122"/>
        <v>0</v>
      </c>
      <c r="O223" s="350">
        <f t="shared" si="123"/>
        <v>0</v>
      </c>
      <c r="P223" s="350">
        <v>24939</v>
      </c>
      <c r="Q223" s="350">
        <f t="shared" si="124"/>
        <v>0</v>
      </c>
      <c r="R223" s="350" t="str">
        <f t="shared" si="125"/>
        <v>Scone</v>
      </c>
      <c r="S223" s="350" t="str">
        <f t="shared" si="126"/>
        <v>Aberdeen</v>
      </c>
      <c r="T223" s="350" t="str">
        <f t="shared" si="127"/>
        <v>Murrurundi</v>
      </c>
      <c r="U223" s="350" t="str">
        <f t="shared" si="128"/>
        <v>Merriwa</v>
      </c>
      <c r="V223" s="350">
        <f t="shared" si="129"/>
        <v>0</v>
      </c>
      <c r="W223" s="350">
        <f t="shared" si="130"/>
        <v>0</v>
      </c>
      <c r="X223" s="350">
        <f t="shared" si="131"/>
        <v>0</v>
      </c>
      <c r="Y223" s="350">
        <f t="shared" si="132"/>
        <v>0</v>
      </c>
      <c r="Z223" s="350">
        <f t="shared" si="133"/>
        <v>0</v>
      </c>
      <c r="AA223" s="350">
        <f t="shared" si="134"/>
        <v>0</v>
      </c>
      <c r="AB223" s="350">
        <f t="shared" si="135"/>
        <v>0</v>
      </c>
      <c r="AC223" s="350">
        <f t="shared" si="136"/>
        <v>0</v>
      </c>
      <c r="AD223" s="350">
        <f t="shared" si="137"/>
        <v>0</v>
      </c>
      <c r="AE223" s="350">
        <f t="shared" si="138"/>
        <v>0</v>
      </c>
      <c r="AF223" s="350">
        <f t="shared" si="139"/>
        <v>0</v>
      </c>
      <c r="AG223" s="350">
        <f t="shared" si="140"/>
        <v>0</v>
      </c>
      <c r="AH223" s="350">
        <f t="shared" si="141"/>
        <v>0</v>
      </c>
      <c r="AI223" s="350">
        <f t="shared" si="142"/>
        <v>0</v>
      </c>
      <c r="AJ223" s="350">
        <f t="shared" si="143"/>
        <v>0</v>
      </c>
      <c r="AK223" s="350">
        <f t="shared" si="144"/>
        <v>0</v>
      </c>
      <c r="AL223" s="350">
        <f t="shared" si="145"/>
        <v>0</v>
      </c>
      <c r="AM223" s="350">
        <f t="shared" si="146"/>
        <v>0</v>
      </c>
      <c r="AN223" s="457">
        <f t="shared" si="147"/>
        <v>0</v>
      </c>
      <c r="AO223" s="350">
        <f t="shared" si="148"/>
        <v>0</v>
      </c>
      <c r="AP223" s="350">
        <f t="shared" si="149"/>
        <v>0</v>
      </c>
      <c r="AQ223" s="350">
        <f t="shared" si="150"/>
        <v>0</v>
      </c>
      <c r="AR223" s="350">
        <f t="shared" si="151"/>
        <v>0</v>
      </c>
      <c r="AS223" s="350">
        <f t="shared" si="152"/>
        <v>0</v>
      </c>
      <c r="AT223" s="350">
        <f t="shared" si="153"/>
        <v>0</v>
      </c>
      <c r="AU223" s="350">
        <f t="shared" si="154"/>
        <v>0</v>
      </c>
      <c r="AV223" s="350">
        <f t="shared" si="155"/>
        <v>0</v>
      </c>
      <c r="AW223" s="350">
        <f t="shared" si="156"/>
        <v>0</v>
      </c>
      <c r="AX223" s="350">
        <f t="shared" si="157"/>
        <v>0</v>
      </c>
      <c r="AY223" s="350">
        <f t="shared" si="158"/>
        <v>0</v>
      </c>
    </row>
    <row r="224" spans="1:51" ht="13.5" thickBot="1" x14ac:dyDescent="0.25">
      <c r="A224" s="347">
        <v>18400</v>
      </c>
      <c r="B224" s="349" t="str">
        <f t="shared" si="112"/>
        <v>Wollondilly (A)</v>
      </c>
      <c r="C224" s="348" t="str">
        <f t="shared" si="113"/>
        <v>MACROC</v>
      </c>
      <c r="D224" s="470" t="str">
        <f t="shared" si="114"/>
        <v>R</v>
      </c>
      <c r="E224" s="470"/>
      <c r="F224"/>
      <c r="G224" s="350">
        <f t="shared" si="115"/>
        <v>52230</v>
      </c>
      <c r="H224" s="350">
        <f t="shared" si="116"/>
        <v>19541</v>
      </c>
      <c r="I224" s="350">
        <f t="shared" si="117"/>
        <v>541</v>
      </c>
      <c r="J224" s="350" t="str">
        <f t="shared" si="118"/>
        <v>Y</v>
      </c>
      <c r="K224" s="350">
        <f t="shared" si="119"/>
        <v>16485</v>
      </c>
      <c r="L224" s="350">
        <f t="shared" si="120"/>
        <v>0</v>
      </c>
      <c r="M224" s="350">
        <f t="shared" si="121"/>
        <v>17857</v>
      </c>
      <c r="N224" s="350">
        <f t="shared" si="122"/>
        <v>12709</v>
      </c>
      <c r="O224" s="350">
        <f t="shared" si="123"/>
        <v>0</v>
      </c>
      <c r="P224" s="350">
        <v>0</v>
      </c>
      <c r="Q224" s="350">
        <f t="shared" si="124"/>
        <v>19541</v>
      </c>
      <c r="R224" s="350" t="str">
        <f t="shared" si="125"/>
        <v>Bargo Waste Management Centre</v>
      </c>
      <c r="S224" s="350">
        <f t="shared" si="126"/>
        <v>0</v>
      </c>
      <c r="T224" s="350">
        <f t="shared" si="127"/>
        <v>0</v>
      </c>
      <c r="U224" s="350">
        <f t="shared" si="128"/>
        <v>0</v>
      </c>
      <c r="V224" s="350">
        <f t="shared" si="129"/>
        <v>0</v>
      </c>
      <c r="W224" s="350">
        <f t="shared" si="130"/>
        <v>0</v>
      </c>
      <c r="X224" s="350">
        <f t="shared" si="131"/>
        <v>0</v>
      </c>
      <c r="Y224" s="350">
        <f t="shared" si="132"/>
        <v>0</v>
      </c>
      <c r="Z224" s="350">
        <f t="shared" si="133"/>
        <v>0</v>
      </c>
      <c r="AA224" s="350">
        <f t="shared" si="134"/>
        <v>0</v>
      </c>
      <c r="AB224" s="350">
        <f t="shared" si="135"/>
        <v>0</v>
      </c>
      <c r="AC224" s="350">
        <f t="shared" si="136"/>
        <v>0</v>
      </c>
      <c r="AD224" s="350">
        <f t="shared" si="137"/>
        <v>0</v>
      </c>
      <c r="AE224" s="350">
        <f t="shared" si="138"/>
        <v>0</v>
      </c>
      <c r="AF224" s="350">
        <f t="shared" si="139"/>
        <v>0</v>
      </c>
      <c r="AG224" s="350">
        <f t="shared" si="140"/>
        <v>0</v>
      </c>
      <c r="AH224" s="350">
        <f t="shared" si="141"/>
        <v>0</v>
      </c>
      <c r="AI224" s="350">
        <f t="shared" si="142"/>
        <v>0</v>
      </c>
      <c r="AJ224" s="350">
        <f t="shared" si="143"/>
        <v>0</v>
      </c>
      <c r="AK224" s="350">
        <f t="shared" si="144"/>
        <v>0</v>
      </c>
      <c r="AL224" s="350">
        <f t="shared" si="145"/>
        <v>0</v>
      </c>
      <c r="AM224" s="350">
        <f t="shared" si="146"/>
        <v>0</v>
      </c>
      <c r="AN224" s="457">
        <f t="shared" si="147"/>
        <v>0</v>
      </c>
      <c r="AO224" s="350">
        <f t="shared" si="148"/>
        <v>0</v>
      </c>
      <c r="AP224" s="350">
        <f t="shared" si="149"/>
        <v>0</v>
      </c>
      <c r="AQ224" s="350">
        <f t="shared" si="150"/>
        <v>0</v>
      </c>
      <c r="AR224" s="350">
        <f t="shared" si="151"/>
        <v>0</v>
      </c>
      <c r="AS224" s="350">
        <f t="shared" si="152"/>
        <v>0</v>
      </c>
      <c r="AT224" s="350">
        <f t="shared" si="153"/>
        <v>0</v>
      </c>
      <c r="AU224" s="350">
        <f t="shared" si="154"/>
        <v>0</v>
      </c>
      <c r="AV224" s="350">
        <f t="shared" si="155"/>
        <v>0</v>
      </c>
      <c r="AW224" s="350">
        <f t="shared" si="156"/>
        <v>0</v>
      </c>
      <c r="AX224" s="350">
        <f t="shared" si="157"/>
        <v>0</v>
      </c>
      <c r="AY224" s="350">
        <f t="shared" si="158"/>
        <v>0</v>
      </c>
    </row>
    <row r="225" spans="1:51" ht="13.5" thickTop="1" x14ac:dyDescent="0.2">
      <c r="A225" s="351"/>
      <c r="B225" s="351"/>
      <c r="C225" s="351" t="s">
        <v>263</v>
      </c>
      <c r="D225" s="351"/>
      <c r="E225" s="451"/>
      <c r="F225" s="352"/>
      <c r="G225" s="353">
        <f t="shared" ref="G225:AY225" si="159">COUNTIF(G206:G224,"&gt;0")</f>
        <v>19</v>
      </c>
      <c r="H225" s="353">
        <f t="shared" si="159"/>
        <v>19</v>
      </c>
      <c r="I225" s="353">
        <f t="shared" si="159"/>
        <v>19</v>
      </c>
      <c r="J225" s="353">
        <f t="shared" si="159"/>
        <v>0</v>
      </c>
      <c r="K225" s="353">
        <f t="shared" si="159"/>
        <v>19</v>
      </c>
      <c r="L225" s="353">
        <f t="shared" si="159"/>
        <v>0</v>
      </c>
      <c r="M225" s="353">
        <f t="shared" si="159"/>
        <v>19</v>
      </c>
      <c r="N225" s="353">
        <f t="shared" si="159"/>
        <v>5</v>
      </c>
      <c r="O225" s="353">
        <f t="shared" si="159"/>
        <v>11</v>
      </c>
      <c r="P225" s="353">
        <f>COUNTIF(P206:P224,"&gt;0")</f>
        <v>13</v>
      </c>
      <c r="Q225" s="353">
        <f t="shared" si="159"/>
        <v>15</v>
      </c>
      <c r="R225" s="353">
        <f t="shared" si="159"/>
        <v>0</v>
      </c>
      <c r="S225" s="353">
        <f t="shared" si="159"/>
        <v>0</v>
      </c>
      <c r="T225" s="353">
        <f t="shared" si="159"/>
        <v>0</v>
      </c>
      <c r="U225" s="353">
        <f t="shared" si="159"/>
        <v>0</v>
      </c>
      <c r="V225" s="353">
        <f t="shared" si="159"/>
        <v>0</v>
      </c>
      <c r="W225" s="353">
        <f t="shared" si="159"/>
        <v>0</v>
      </c>
      <c r="X225" s="353">
        <f t="shared" si="159"/>
        <v>0</v>
      </c>
      <c r="Y225" s="353">
        <f t="shared" si="159"/>
        <v>0</v>
      </c>
      <c r="Z225" s="353">
        <f t="shared" si="159"/>
        <v>0</v>
      </c>
      <c r="AA225" s="353">
        <f t="shared" si="159"/>
        <v>0</v>
      </c>
      <c r="AB225" s="353">
        <f t="shared" si="159"/>
        <v>0</v>
      </c>
      <c r="AC225" s="353">
        <f t="shared" si="159"/>
        <v>0</v>
      </c>
      <c r="AD225" s="353">
        <f t="shared" si="159"/>
        <v>0</v>
      </c>
      <c r="AE225" s="353">
        <f t="shared" si="159"/>
        <v>0</v>
      </c>
      <c r="AF225" s="353">
        <f t="shared" si="159"/>
        <v>0</v>
      </c>
      <c r="AG225" s="353">
        <f t="shared" si="159"/>
        <v>0</v>
      </c>
      <c r="AH225" s="353">
        <f t="shared" si="159"/>
        <v>0</v>
      </c>
      <c r="AI225" s="353">
        <f t="shared" si="159"/>
        <v>0</v>
      </c>
      <c r="AJ225" s="353">
        <f t="shared" si="159"/>
        <v>0</v>
      </c>
      <c r="AK225" s="353">
        <f t="shared" si="159"/>
        <v>0</v>
      </c>
      <c r="AL225" s="353">
        <f t="shared" si="159"/>
        <v>0</v>
      </c>
      <c r="AM225" s="353">
        <f t="shared" si="159"/>
        <v>0</v>
      </c>
      <c r="AN225" s="452">
        <f t="shared" si="159"/>
        <v>0</v>
      </c>
      <c r="AO225" s="353">
        <f t="shared" si="159"/>
        <v>0</v>
      </c>
      <c r="AP225" s="353">
        <f t="shared" si="159"/>
        <v>0</v>
      </c>
      <c r="AQ225" s="353">
        <f t="shared" si="159"/>
        <v>0</v>
      </c>
      <c r="AR225" s="353">
        <f t="shared" si="159"/>
        <v>0</v>
      </c>
      <c r="AS225" s="353">
        <f t="shared" si="159"/>
        <v>0</v>
      </c>
      <c r="AT225" s="353">
        <f t="shared" si="159"/>
        <v>0</v>
      </c>
      <c r="AU225" s="353">
        <f t="shared" si="159"/>
        <v>0</v>
      </c>
      <c r="AV225" s="353">
        <f t="shared" si="159"/>
        <v>0</v>
      </c>
      <c r="AW225" s="353">
        <f t="shared" si="159"/>
        <v>0</v>
      </c>
      <c r="AX225" s="353">
        <f t="shared" si="159"/>
        <v>0</v>
      </c>
      <c r="AY225" s="353">
        <f t="shared" si="159"/>
        <v>0</v>
      </c>
    </row>
    <row r="226" spans="1:51" x14ac:dyDescent="0.2">
      <c r="A226" s="347"/>
      <c r="B226" s="354" t="s">
        <v>18</v>
      </c>
      <c r="C226" s="347" t="s">
        <v>264</v>
      </c>
      <c r="D226" s="347"/>
      <c r="E226" s="455"/>
      <c r="F226" s="355"/>
      <c r="G226" s="356">
        <f t="shared" ref="G226:AY226" si="160">SUM(G206:G224)</f>
        <v>812881</v>
      </c>
      <c r="H226" s="356">
        <f t="shared" si="160"/>
        <v>381801</v>
      </c>
      <c r="I226" s="356">
        <f t="shared" si="160"/>
        <v>8678.8499999999985</v>
      </c>
      <c r="J226" s="356">
        <f t="shared" si="160"/>
        <v>0</v>
      </c>
      <c r="K226" s="356">
        <f t="shared" si="160"/>
        <v>320368</v>
      </c>
      <c r="L226" s="356">
        <f t="shared" si="160"/>
        <v>0</v>
      </c>
      <c r="M226" s="356">
        <f t="shared" si="160"/>
        <v>322614</v>
      </c>
      <c r="N226" s="356">
        <f t="shared" si="160"/>
        <v>95311</v>
      </c>
      <c r="O226" s="356">
        <f t="shared" si="160"/>
        <v>169067</v>
      </c>
      <c r="P226" s="356">
        <f>SUM(P206:P224)</f>
        <v>296453</v>
      </c>
      <c r="Q226" s="356">
        <f t="shared" si="160"/>
        <v>304262</v>
      </c>
      <c r="R226" s="356">
        <f t="shared" si="160"/>
        <v>0</v>
      </c>
      <c r="S226" s="356">
        <f t="shared" si="160"/>
        <v>0</v>
      </c>
      <c r="T226" s="356">
        <f t="shared" si="160"/>
        <v>0</v>
      </c>
      <c r="U226" s="356">
        <f t="shared" si="160"/>
        <v>0</v>
      </c>
      <c r="V226" s="356">
        <f t="shared" si="160"/>
        <v>0</v>
      </c>
      <c r="W226" s="356">
        <f t="shared" si="160"/>
        <v>0</v>
      </c>
      <c r="X226" s="356">
        <f t="shared" si="160"/>
        <v>0</v>
      </c>
      <c r="Y226" s="356">
        <f t="shared" si="160"/>
        <v>0</v>
      </c>
      <c r="Z226" s="356">
        <f t="shared" si="160"/>
        <v>0</v>
      </c>
      <c r="AA226" s="356">
        <f t="shared" si="160"/>
        <v>0</v>
      </c>
      <c r="AB226" s="356">
        <f t="shared" si="160"/>
        <v>0</v>
      </c>
      <c r="AC226" s="356">
        <f t="shared" si="160"/>
        <v>0</v>
      </c>
      <c r="AD226" s="356">
        <f t="shared" si="160"/>
        <v>0</v>
      </c>
      <c r="AE226" s="356">
        <f t="shared" si="160"/>
        <v>0</v>
      </c>
      <c r="AF226" s="356">
        <f t="shared" si="160"/>
        <v>0</v>
      </c>
      <c r="AG226" s="356">
        <f t="shared" si="160"/>
        <v>0</v>
      </c>
      <c r="AH226" s="356">
        <f t="shared" si="160"/>
        <v>0</v>
      </c>
      <c r="AI226" s="356">
        <f t="shared" si="160"/>
        <v>0</v>
      </c>
      <c r="AJ226" s="356">
        <f t="shared" si="160"/>
        <v>0</v>
      </c>
      <c r="AK226" s="356">
        <f t="shared" si="160"/>
        <v>0</v>
      </c>
      <c r="AL226" s="356">
        <f t="shared" si="160"/>
        <v>0</v>
      </c>
      <c r="AM226" s="356">
        <f t="shared" si="160"/>
        <v>0</v>
      </c>
      <c r="AN226" s="456">
        <f t="shared" si="160"/>
        <v>0</v>
      </c>
      <c r="AO226" s="356">
        <f t="shared" si="160"/>
        <v>0</v>
      </c>
      <c r="AP226" s="356">
        <f t="shared" si="160"/>
        <v>0</v>
      </c>
      <c r="AQ226" s="356">
        <f t="shared" si="160"/>
        <v>0</v>
      </c>
      <c r="AR226" s="356">
        <f t="shared" si="160"/>
        <v>0</v>
      </c>
      <c r="AS226" s="356">
        <f t="shared" si="160"/>
        <v>0</v>
      </c>
      <c r="AT226" s="356">
        <f t="shared" si="160"/>
        <v>0</v>
      </c>
      <c r="AU226" s="356">
        <f t="shared" si="160"/>
        <v>0</v>
      </c>
      <c r="AV226" s="356">
        <f t="shared" si="160"/>
        <v>0</v>
      </c>
      <c r="AW226" s="356">
        <f t="shared" si="160"/>
        <v>0</v>
      </c>
      <c r="AX226" s="356">
        <f t="shared" si="160"/>
        <v>0</v>
      </c>
      <c r="AY226" s="356">
        <f t="shared" si="160"/>
        <v>0</v>
      </c>
    </row>
    <row r="227" spans="1:51" x14ac:dyDescent="0.2">
      <c r="A227" s="347"/>
      <c r="B227" s="354"/>
      <c r="C227" s="347" t="s">
        <v>265</v>
      </c>
      <c r="D227" s="347"/>
      <c r="E227" s="455"/>
      <c r="F227" s="355"/>
      <c r="G227" s="350">
        <f t="shared" ref="G227:AY227" si="161">MIN(G206:G224)</f>
        <v>8870</v>
      </c>
      <c r="H227" s="350">
        <f t="shared" si="161"/>
        <v>4023</v>
      </c>
      <c r="I227" s="350">
        <f t="shared" si="161"/>
        <v>278</v>
      </c>
      <c r="J227" s="350">
        <f t="shared" si="161"/>
        <v>0</v>
      </c>
      <c r="K227" s="350">
        <f t="shared" si="161"/>
        <v>1955</v>
      </c>
      <c r="L227" s="350">
        <f t="shared" si="161"/>
        <v>0</v>
      </c>
      <c r="M227" s="350">
        <f t="shared" si="161"/>
        <v>1955</v>
      </c>
      <c r="N227" s="350">
        <f t="shared" si="161"/>
        <v>0</v>
      </c>
      <c r="O227" s="350">
        <f t="shared" si="161"/>
        <v>0</v>
      </c>
      <c r="P227" s="350">
        <f t="shared" si="161"/>
        <v>0</v>
      </c>
      <c r="Q227" s="350">
        <f t="shared" si="161"/>
        <v>0</v>
      </c>
      <c r="R227" s="350">
        <f t="shared" si="161"/>
        <v>0</v>
      </c>
      <c r="S227" s="350">
        <f t="shared" si="161"/>
        <v>0</v>
      </c>
      <c r="T227" s="350">
        <f t="shared" si="161"/>
        <v>0</v>
      </c>
      <c r="U227" s="350">
        <f t="shared" si="161"/>
        <v>0</v>
      </c>
      <c r="V227" s="350">
        <f t="shared" si="161"/>
        <v>0</v>
      </c>
      <c r="W227" s="350">
        <f t="shared" si="161"/>
        <v>0</v>
      </c>
      <c r="X227" s="350">
        <f t="shared" si="161"/>
        <v>0</v>
      </c>
      <c r="Y227" s="350">
        <f t="shared" si="161"/>
        <v>0</v>
      </c>
      <c r="Z227" s="350">
        <f t="shared" si="161"/>
        <v>0</v>
      </c>
      <c r="AA227" s="350">
        <f t="shared" si="161"/>
        <v>0</v>
      </c>
      <c r="AB227" s="350">
        <f t="shared" si="161"/>
        <v>0</v>
      </c>
      <c r="AC227" s="350">
        <f t="shared" si="161"/>
        <v>0</v>
      </c>
      <c r="AD227" s="350">
        <f t="shared" si="161"/>
        <v>0</v>
      </c>
      <c r="AE227" s="350">
        <f t="shared" si="161"/>
        <v>0</v>
      </c>
      <c r="AF227" s="350">
        <f t="shared" si="161"/>
        <v>0</v>
      </c>
      <c r="AG227" s="350">
        <f t="shared" si="161"/>
        <v>0</v>
      </c>
      <c r="AH227" s="350">
        <f t="shared" si="161"/>
        <v>0</v>
      </c>
      <c r="AI227" s="350">
        <f t="shared" si="161"/>
        <v>0</v>
      </c>
      <c r="AJ227" s="350">
        <f t="shared" si="161"/>
        <v>0</v>
      </c>
      <c r="AK227" s="350">
        <f t="shared" si="161"/>
        <v>0</v>
      </c>
      <c r="AL227" s="350">
        <f t="shared" si="161"/>
        <v>0</v>
      </c>
      <c r="AM227" s="350">
        <f t="shared" si="161"/>
        <v>0</v>
      </c>
      <c r="AN227" s="457">
        <f t="shared" si="161"/>
        <v>0</v>
      </c>
      <c r="AO227" s="350">
        <f t="shared" si="161"/>
        <v>0</v>
      </c>
      <c r="AP227" s="350">
        <f t="shared" si="161"/>
        <v>0</v>
      </c>
      <c r="AQ227" s="350">
        <f t="shared" si="161"/>
        <v>0</v>
      </c>
      <c r="AR227" s="350">
        <f t="shared" si="161"/>
        <v>0</v>
      </c>
      <c r="AS227" s="350">
        <f t="shared" si="161"/>
        <v>0</v>
      </c>
      <c r="AT227" s="350">
        <f t="shared" si="161"/>
        <v>0</v>
      </c>
      <c r="AU227" s="350">
        <f t="shared" si="161"/>
        <v>0</v>
      </c>
      <c r="AV227" s="350">
        <f t="shared" si="161"/>
        <v>0</v>
      </c>
      <c r="AW227" s="350">
        <f t="shared" si="161"/>
        <v>0</v>
      </c>
      <c r="AX227" s="350">
        <f t="shared" si="161"/>
        <v>0</v>
      </c>
      <c r="AY227" s="350">
        <f t="shared" si="161"/>
        <v>0</v>
      </c>
    </row>
    <row r="228" spans="1:51" x14ac:dyDescent="0.2">
      <c r="A228" s="347"/>
      <c r="B228" s="354"/>
      <c r="C228" s="347" t="s">
        <v>266</v>
      </c>
      <c r="D228" s="347"/>
      <c r="E228" s="455"/>
      <c r="F228" s="355"/>
      <c r="G228" s="350">
        <f t="shared" ref="G228:AY228" si="162">MAX(G206:G224)</f>
        <v>96108</v>
      </c>
      <c r="H228" s="350">
        <f t="shared" si="162"/>
        <v>53179</v>
      </c>
      <c r="I228" s="350">
        <f t="shared" si="162"/>
        <v>679</v>
      </c>
      <c r="J228" s="350">
        <f t="shared" si="162"/>
        <v>0</v>
      </c>
      <c r="K228" s="350">
        <f t="shared" si="162"/>
        <v>51056</v>
      </c>
      <c r="L228" s="350">
        <f t="shared" si="162"/>
        <v>0</v>
      </c>
      <c r="M228" s="350">
        <f t="shared" si="162"/>
        <v>51618</v>
      </c>
      <c r="N228" s="350">
        <f t="shared" si="162"/>
        <v>37151</v>
      </c>
      <c r="O228" s="350">
        <f t="shared" si="162"/>
        <v>30005</v>
      </c>
      <c r="P228" s="350">
        <f t="shared" si="162"/>
        <v>84141</v>
      </c>
      <c r="Q228" s="350">
        <f t="shared" si="162"/>
        <v>53179</v>
      </c>
      <c r="R228" s="350">
        <f t="shared" si="162"/>
        <v>0</v>
      </c>
      <c r="S228" s="350">
        <f t="shared" si="162"/>
        <v>0</v>
      </c>
      <c r="T228" s="350">
        <f t="shared" si="162"/>
        <v>0</v>
      </c>
      <c r="U228" s="350">
        <f t="shared" si="162"/>
        <v>0</v>
      </c>
      <c r="V228" s="350">
        <f t="shared" si="162"/>
        <v>0</v>
      </c>
      <c r="W228" s="350">
        <f t="shared" si="162"/>
        <v>0</v>
      </c>
      <c r="X228" s="350">
        <f t="shared" si="162"/>
        <v>0</v>
      </c>
      <c r="Y228" s="350">
        <f t="shared" si="162"/>
        <v>0</v>
      </c>
      <c r="Z228" s="350">
        <f t="shared" si="162"/>
        <v>0</v>
      </c>
      <c r="AA228" s="350">
        <f t="shared" si="162"/>
        <v>0</v>
      </c>
      <c r="AB228" s="350">
        <f t="shared" si="162"/>
        <v>0</v>
      </c>
      <c r="AC228" s="350">
        <f t="shared" si="162"/>
        <v>0</v>
      </c>
      <c r="AD228" s="350">
        <f t="shared" si="162"/>
        <v>0</v>
      </c>
      <c r="AE228" s="350">
        <f t="shared" si="162"/>
        <v>0</v>
      </c>
      <c r="AF228" s="350">
        <f t="shared" si="162"/>
        <v>0</v>
      </c>
      <c r="AG228" s="350">
        <f t="shared" si="162"/>
        <v>0</v>
      </c>
      <c r="AH228" s="350">
        <f t="shared" si="162"/>
        <v>0</v>
      </c>
      <c r="AI228" s="350">
        <f t="shared" si="162"/>
        <v>0</v>
      </c>
      <c r="AJ228" s="350">
        <f t="shared" si="162"/>
        <v>0</v>
      </c>
      <c r="AK228" s="350">
        <f t="shared" si="162"/>
        <v>0</v>
      </c>
      <c r="AL228" s="350">
        <f t="shared" si="162"/>
        <v>0</v>
      </c>
      <c r="AM228" s="350">
        <f t="shared" si="162"/>
        <v>0</v>
      </c>
      <c r="AN228" s="457">
        <f t="shared" si="162"/>
        <v>0</v>
      </c>
      <c r="AO228" s="350">
        <f t="shared" si="162"/>
        <v>0</v>
      </c>
      <c r="AP228" s="350">
        <f t="shared" si="162"/>
        <v>0</v>
      </c>
      <c r="AQ228" s="350">
        <f t="shared" si="162"/>
        <v>0</v>
      </c>
      <c r="AR228" s="350">
        <f t="shared" si="162"/>
        <v>0</v>
      </c>
      <c r="AS228" s="350">
        <f t="shared" si="162"/>
        <v>0</v>
      </c>
      <c r="AT228" s="350">
        <f t="shared" si="162"/>
        <v>0</v>
      </c>
      <c r="AU228" s="350">
        <f t="shared" si="162"/>
        <v>0</v>
      </c>
      <c r="AV228" s="350">
        <f t="shared" si="162"/>
        <v>0</v>
      </c>
      <c r="AW228" s="350">
        <f t="shared" si="162"/>
        <v>0</v>
      </c>
      <c r="AX228" s="350">
        <f t="shared" si="162"/>
        <v>0</v>
      </c>
      <c r="AY228" s="350">
        <f t="shared" si="162"/>
        <v>0</v>
      </c>
    </row>
    <row r="229" spans="1:51" x14ac:dyDescent="0.2">
      <c r="A229" s="347"/>
      <c r="B229" s="354"/>
      <c r="C229" s="347" t="s">
        <v>267</v>
      </c>
      <c r="D229" s="347"/>
      <c r="E229" s="455"/>
      <c r="F229" s="355"/>
      <c r="G229" s="350">
        <f t="shared" ref="G229:AY229" si="163">AVERAGE(G206:G224)</f>
        <v>42783.210526315786</v>
      </c>
      <c r="H229" s="350">
        <f t="shared" si="163"/>
        <v>20094.78947368421</v>
      </c>
      <c r="I229" s="350">
        <f t="shared" si="163"/>
        <v>456.78157894736836</v>
      </c>
      <c r="J229" s="350" t="e">
        <f t="shared" si="163"/>
        <v>#DIV/0!</v>
      </c>
      <c r="K229" s="350">
        <f t="shared" si="163"/>
        <v>16861.473684210527</v>
      </c>
      <c r="L229" s="350">
        <f t="shared" si="163"/>
        <v>0</v>
      </c>
      <c r="M229" s="350">
        <f t="shared" si="163"/>
        <v>16979.684210526317</v>
      </c>
      <c r="N229" s="350">
        <f t="shared" si="163"/>
        <v>5016.3684210526317</v>
      </c>
      <c r="O229" s="350">
        <f t="shared" si="163"/>
        <v>8898.2631578947367</v>
      </c>
      <c r="P229" s="350">
        <f t="shared" si="163"/>
        <v>15602.78947368421</v>
      </c>
      <c r="Q229" s="350">
        <f t="shared" si="163"/>
        <v>16013.78947368421</v>
      </c>
      <c r="R229" s="350" t="e">
        <f t="shared" si="163"/>
        <v>#DIV/0!</v>
      </c>
      <c r="S229" s="350">
        <f t="shared" si="163"/>
        <v>0</v>
      </c>
      <c r="T229" s="350">
        <f t="shared" si="163"/>
        <v>0</v>
      </c>
      <c r="U229" s="350">
        <f t="shared" si="163"/>
        <v>0</v>
      </c>
      <c r="V229" s="350">
        <f t="shared" si="163"/>
        <v>0</v>
      </c>
      <c r="W229" s="350">
        <f t="shared" si="163"/>
        <v>0</v>
      </c>
      <c r="X229" s="350">
        <f t="shared" si="163"/>
        <v>0</v>
      </c>
      <c r="Y229" s="350">
        <f t="shared" si="163"/>
        <v>0</v>
      </c>
      <c r="Z229" s="350">
        <f t="shared" si="163"/>
        <v>0</v>
      </c>
      <c r="AA229" s="350">
        <f t="shared" si="163"/>
        <v>0</v>
      </c>
      <c r="AB229" s="350">
        <f t="shared" si="163"/>
        <v>0</v>
      </c>
      <c r="AC229" s="350">
        <f t="shared" si="163"/>
        <v>0</v>
      </c>
      <c r="AD229" s="350">
        <f t="shared" si="163"/>
        <v>0</v>
      </c>
      <c r="AE229" s="350">
        <f t="shared" si="163"/>
        <v>0</v>
      </c>
      <c r="AF229" s="350">
        <f t="shared" si="163"/>
        <v>0</v>
      </c>
      <c r="AG229" s="350">
        <f t="shared" si="163"/>
        <v>0</v>
      </c>
      <c r="AH229" s="350">
        <f t="shared" si="163"/>
        <v>0</v>
      </c>
      <c r="AI229" s="350">
        <f t="shared" si="163"/>
        <v>0</v>
      </c>
      <c r="AJ229" s="350">
        <f t="shared" si="163"/>
        <v>0</v>
      </c>
      <c r="AK229" s="350">
        <f t="shared" si="163"/>
        <v>0</v>
      </c>
      <c r="AL229" s="350">
        <f t="shared" si="163"/>
        <v>0</v>
      </c>
      <c r="AM229" s="350">
        <f t="shared" si="163"/>
        <v>0</v>
      </c>
      <c r="AN229" s="457">
        <f t="shared" si="163"/>
        <v>0</v>
      </c>
      <c r="AO229" s="350">
        <f t="shared" si="163"/>
        <v>0</v>
      </c>
      <c r="AP229" s="350">
        <f t="shared" si="163"/>
        <v>0</v>
      </c>
      <c r="AQ229" s="350">
        <f t="shared" si="163"/>
        <v>0</v>
      </c>
      <c r="AR229" s="350">
        <f t="shared" si="163"/>
        <v>0</v>
      </c>
      <c r="AS229" s="350">
        <f t="shared" si="163"/>
        <v>0</v>
      </c>
      <c r="AT229" s="350">
        <f t="shared" si="163"/>
        <v>0</v>
      </c>
      <c r="AU229" s="350">
        <f t="shared" si="163"/>
        <v>0</v>
      </c>
      <c r="AV229" s="350">
        <f t="shared" si="163"/>
        <v>0</v>
      </c>
      <c r="AW229" s="350">
        <f t="shared" si="163"/>
        <v>0</v>
      </c>
      <c r="AX229" s="350">
        <f t="shared" si="163"/>
        <v>0</v>
      </c>
      <c r="AY229" s="350">
        <f t="shared" si="163"/>
        <v>0</v>
      </c>
    </row>
    <row r="230" spans="1:51" ht="13.5" thickBot="1" x14ac:dyDescent="0.25">
      <c r="A230" s="357"/>
      <c r="B230" s="358"/>
      <c r="C230" s="357" t="s">
        <v>268</v>
      </c>
      <c r="D230" s="357"/>
      <c r="E230" s="458"/>
      <c r="F230" s="355"/>
      <c r="G230" s="359">
        <f t="shared" ref="G230:AY230" si="164">MEDIAN(G206:G224)</f>
        <v>34574</v>
      </c>
      <c r="H230" s="359">
        <f t="shared" si="164"/>
        <v>14266</v>
      </c>
      <c r="I230" s="359">
        <f t="shared" si="164"/>
        <v>440</v>
      </c>
      <c r="J230" s="359" t="e">
        <f t="shared" si="164"/>
        <v>#NUM!</v>
      </c>
      <c r="K230" s="359">
        <f t="shared" si="164"/>
        <v>13745</v>
      </c>
      <c r="L230" s="359">
        <f t="shared" si="164"/>
        <v>0</v>
      </c>
      <c r="M230" s="359">
        <f t="shared" si="164"/>
        <v>13887</v>
      </c>
      <c r="N230" s="359">
        <f t="shared" si="164"/>
        <v>0</v>
      </c>
      <c r="O230" s="359">
        <f t="shared" si="164"/>
        <v>7404</v>
      </c>
      <c r="P230" s="359">
        <f t="shared" si="164"/>
        <v>4838</v>
      </c>
      <c r="Q230" s="359">
        <f t="shared" si="164"/>
        <v>11150</v>
      </c>
      <c r="R230" s="359" t="e">
        <f t="shared" si="164"/>
        <v>#NUM!</v>
      </c>
      <c r="S230" s="359">
        <f t="shared" si="164"/>
        <v>0</v>
      </c>
      <c r="T230" s="359">
        <f t="shared" si="164"/>
        <v>0</v>
      </c>
      <c r="U230" s="359">
        <f t="shared" si="164"/>
        <v>0</v>
      </c>
      <c r="V230" s="359">
        <f t="shared" si="164"/>
        <v>0</v>
      </c>
      <c r="W230" s="359">
        <f t="shared" si="164"/>
        <v>0</v>
      </c>
      <c r="X230" s="359">
        <f t="shared" si="164"/>
        <v>0</v>
      </c>
      <c r="Y230" s="359">
        <f t="shared" si="164"/>
        <v>0</v>
      </c>
      <c r="Z230" s="359">
        <f t="shared" si="164"/>
        <v>0</v>
      </c>
      <c r="AA230" s="359">
        <f t="shared" si="164"/>
        <v>0</v>
      </c>
      <c r="AB230" s="359">
        <f t="shared" si="164"/>
        <v>0</v>
      </c>
      <c r="AC230" s="359">
        <f t="shared" si="164"/>
        <v>0</v>
      </c>
      <c r="AD230" s="359">
        <f t="shared" si="164"/>
        <v>0</v>
      </c>
      <c r="AE230" s="359">
        <f t="shared" si="164"/>
        <v>0</v>
      </c>
      <c r="AF230" s="359">
        <f t="shared" si="164"/>
        <v>0</v>
      </c>
      <c r="AG230" s="359">
        <f t="shared" si="164"/>
        <v>0</v>
      </c>
      <c r="AH230" s="359">
        <f t="shared" si="164"/>
        <v>0</v>
      </c>
      <c r="AI230" s="359">
        <f t="shared" si="164"/>
        <v>0</v>
      </c>
      <c r="AJ230" s="359">
        <f t="shared" si="164"/>
        <v>0</v>
      </c>
      <c r="AK230" s="359">
        <f t="shared" si="164"/>
        <v>0</v>
      </c>
      <c r="AL230" s="359">
        <f t="shared" si="164"/>
        <v>0</v>
      </c>
      <c r="AM230" s="359">
        <f t="shared" si="164"/>
        <v>0</v>
      </c>
      <c r="AN230" s="459">
        <f t="shared" si="164"/>
        <v>0</v>
      </c>
      <c r="AO230" s="359">
        <f t="shared" si="164"/>
        <v>0</v>
      </c>
      <c r="AP230" s="359">
        <f t="shared" si="164"/>
        <v>0</v>
      </c>
      <c r="AQ230" s="359">
        <f t="shared" si="164"/>
        <v>0</v>
      </c>
      <c r="AR230" s="359">
        <f t="shared" si="164"/>
        <v>0</v>
      </c>
      <c r="AS230" s="359">
        <f t="shared" si="164"/>
        <v>0</v>
      </c>
      <c r="AT230" s="359">
        <f t="shared" si="164"/>
        <v>0</v>
      </c>
      <c r="AU230" s="359">
        <f t="shared" si="164"/>
        <v>0</v>
      </c>
      <c r="AV230" s="359">
        <f t="shared" si="164"/>
        <v>0</v>
      </c>
      <c r="AW230" s="359">
        <f t="shared" si="164"/>
        <v>0</v>
      </c>
      <c r="AX230" s="359">
        <f t="shared" si="164"/>
        <v>0</v>
      </c>
      <c r="AY230" s="359">
        <f t="shared" si="164"/>
        <v>0</v>
      </c>
    </row>
    <row r="231" spans="1:51" ht="13.5" thickTop="1" x14ac:dyDescent="0.2">
      <c r="B231" s="460" t="s">
        <v>260</v>
      </c>
      <c r="F231"/>
      <c r="G231"/>
      <c r="H231"/>
      <c r="I231"/>
      <c r="J231"/>
      <c r="K231"/>
      <c r="L231" s="254"/>
    </row>
    <row r="232" spans="1:51" x14ac:dyDescent="0.2">
      <c r="B232" s="460"/>
      <c r="G232" s="341"/>
      <c r="H232" s="341"/>
      <c r="I232" s="341"/>
      <c r="J232" s="341"/>
      <c r="K232" s="341"/>
      <c r="L232" s="341"/>
    </row>
    <row r="233" spans="1:51" x14ac:dyDescent="0.2">
      <c r="G233" s="341"/>
      <c r="H233" s="341"/>
      <c r="I233" s="341"/>
      <c r="J233" s="341"/>
      <c r="K233" s="341"/>
      <c r="L233" s="341"/>
    </row>
    <row r="234" spans="1:51" ht="15.75" x14ac:dyDescent="0.25">
      <c r="A234" s="342"/>
      <c r="B234" s="342" t="s">
        <v>294</v>
      </c>
      <c r="C234" s="468"/>
      <c r="D234" s="473"/>
      <c r="E234" s="344"/>
      <c r="F234" s="345"/>
      <c r="G234" s="346"/>
      <c r="H234" s="346"/>
      <c r="I234" s="346"/>
      <c r="J234" s="346"/>
      <c r="K234" s="346"/>
      <c r="L234" s="346"/>
    </row>
    <row r="235" spans="1:51" x14ac:dyDescent="0.2">
      <c r="A235" s="347">
        <v>10050</v>
      </c>
      <c r="B235" s="349" t="str">
        <f t="shared" ref="B235:B266" si="165">VLOOKUP($A235,$A$5:$L$133,2,FALSE)</f>
        <v>Albury (C)</v>
      </c>
      <c r="C235" s="348" t="str">
        <f t="shared" ref="C235:C266" si="166">VLOOKUP($A235,$A$5:$L$133,3,FALSE)</f>
        <v>RAMJO Murray</v>
      </c>
      <c r="D235" s="470" t="str">
        <f t="shared" ref="D235:D266" si="167">VLOOKUP($A235,$A$5:$L$133,4,FALSE)</f>
        <v>N</v>
      </c>
      <c r="E235" s="470"/>
      <c r="F235"/>
      <c r="G235" s="350">
        <f t="shared" ref="G235:G266" si="168">VLOOKUP($A235,$A$5:$AY$132,7,FALSE)</f>
        <v>53767</v>
      </c>
      <c r="H235" s="350">
        <f t="shared" ref="H235:H266" si="169">VLOOKUP($A235,$A$5:$AY$132,8,FALSE)</f>
        <v>23663</v>
      </c>
      <c r="I235" s="350">
        <f t="shared" ref="I235:I266" si="170">VLOOKUP($A235,$A$5:$AY$132,9,FALSE)</f>
        <v>250</v>
      </c>
      <c r="J235" s="350" t="str">
        <f t="shared" ref="J235:J266" si="171">VLOOKUP($A235,$A$5:$AY$132,10,FALSE)</f>
        <v>Y</v>
      </c>
      <c r="K235" s="350">
        <f t="shared" ref="K235:K266" si="172">VLOOKUP($A235,$A$5:$AY$132,11,FALSE)</f>
        <v>22416</v>
      </c>
      <c r="L235" s="350">
        <f t="shared" ref="L235:L266" si="173">VLOOKUP($A235,$A$5:$AY$132,12,FALSE)</f>
        <v>0</v>
      </c>
      <c r="M235" s="350">
        <f t="shared" ref="M235:M266" si="174">VLOOKUP($A235,$A$4:$AY$132,13,FALSE)</f>
        <v>22416</v>
      </c>
      <c r="N235" s="350">
        <f t="shared" ref="N235:N266" si="175">VLOOKUP($A235,$A$4:$AY$132,14,FALSE)</f>
        <v>0</v>
      </c>
      <c r="O235" s="350">
        <f t="shared" ref="O235:O266" si="176">VLOOKUP($A235,$A$4:$AY$132,15,FALSE)</f>
        <v>22416</v>
      </c>
      <c r="P235" s="350">
        <f t="shared" ref="P235:P266" si="177">VLOOKUP($A235,$A$4:$AY$132,16,FALSE)</f>
        <v>0</v>
      </c>
      <c r="Q235" s="350">
        <f t="shared" ref="Q235:Q266" si="178">VLOOKUP($A235,$A$4:$AY$132,17,FALSE)</f>
        <v>23663</v>
      </c>
      <c r="R235" s="350" t="str">
        <f t="shared" ref="R235:R266" si="179">VLOOKUP($A235,$A$4:$AY$132,18,FALSE)</f>
        <v>AWMC</v>
      </c>
      <c r="S235" s="350">
        <f t="shared" ref="S235:S266" si="180">VLOOKUP($A235,$A$4:$AY$132,19,FALSE)</f>
        <v>0</v>
      </c>
      <c r="T235" s="350">
        <f t="shared" ref="T235:T266" si="181">VLOOKUP($A235,$A$4:$AY$132,20,FALSE)</f>
        <v>0</v>
      </c>
      <c r="U235" s="350">
        <f t="shared" ref="U235:U266" si="182">VLOOKUP($A235,$A$4:$AY$132,21,FALSE)</f>
        <v>0</v>
      </c>
      <c r="V235" s="350">
        <f t="shared" ref="V235:V266" si="183">VLOOKUP($A235,$A$4:$AY$132,22,FALSE)</f>
        <v>0</v>
      </c>
      <c r="W235" s="350">
        <f t="shared" ref="W235:W266" si="184">VLOOKUP($A235,$A$4:$AY$132,23,FALSE)</f>
        <v>0</v>
      </c>
      <c r="X235" s="350">
        <f t="shared" ref="X235:X266" si="185">VLOOKUP($A235,$A$4:$AY$132,24,FALSE)</f>
        <v>0</v>
      </c>
      <c r="Y235" s="350">
        <f t="shared" ref="Y235:Y266" si="186">VLOOKUP($A235,$A$4:$AY$132,25,FALSE)</f>
        <v>0</v>
      </c>
      <c r="Z235" s="350">
        <f t="shared" ref="Z235:Z266" si="187">VLOOKUP($A235,$A$4:$AY$132,26,FALSE)</f>
        <v>0</v>
      </c>
      <c r="AA235" s="350">
        <f t="shared" ref="AA235:AA266" si="188">VLOOKUP($A235,$A$4:$AY$132,27,FALSE)</f>
        <v>0</v>
      </c>
      <c r="AB235" s="350">
        <f t="shared" ref="AB235:AB266" si="189">VLOOKUP($A235,$A$4:$AY$132,28,FALSE)</f>
        <v>0</v>
      </c>
      <c r="AC235" s="350">
        <f t="shared" ref="AC235:AC266" si="190">VLOOKUP($A235,$A$4:$AY$132,29,FALSE)</f>
        <v>0</v>
      </c>
      <c r="AD235" s="350">
        <f t="shared" ref="AD235:AD266" si="191">VLOOKUP($A235,$A$4:$AY$132,30,FALSE)</f>
        <v>0</v>
      </c>
      <c r="AE235" s="350">
        <f t="shared" ref="AE235:AE266" si="192">VLOOKUP($A235,$A$4:$AY$132,31,FALSE)</f>
        <v>0</v>
      </c>
      <c r="AF235" s="350">
        <f t="shared" ref="AF235:AF266" si="193">VLOOKUP($A235,$A$4:$AY$132,32,FALSE)</f>
        <v>0</v>
      </c>
      <c r="AG235" s="350">
        <f t="shared" ref="AG235:AG266" si="194">VLOOKUP($A235,$A$4:$AY$132,33,FALSE)</f>
        <v>0</v>
      </c>
      <c r="AH235" s="350">
        <f t="shared" ref="AH235:AH266" si="195">VLOOKUP($A235,$A$4:$AY$132,34,FALSE)</f>
        <v>0</v>
      </c>
      <c r="AI235" s="350">
        <f t="shared" ref="AI235:AI266" si="196">VLOOKUP($A235,$A$4:$AY$132,35,FALSE)</f>
        <v>0</v>
      </c>
      <c r="AJ235" s="350">
        <f t="shared" ref="AJ235:AJ266" si="197">VLOOKUP($A235,$A$4:$AY$132,36,FALSE)</f>
        <v>0</v>
      </c>
      <c r="AK235" s="350">
        <f t="shared" ref="AK235:AK266" si="198">VLOOKUP($A235,$A$4:$AY$132,37,FALSE)</f>
        <v>0</v>
      </c>
      <c r="AL235" s="350">
        <f t="shared" ref="AL235:AL266" si="199">VLOOKUP($A235,$A$4:$AY$132,38,FALSE)</f>
        <v>0</v>
      </c>
      <c r="AM235" s="350">
        <f t="shared" ref="AM235:AM266" si="200">VLOOKUP($A235,$A$4:$AY$132,39,FALSE)</f>
        <v>0</v>
      </c>
      <c r="AN235" s="457">
        <f t="shared" ref="AN235:AN266" si="201">VLOOKUP($A235,$A$4:$AY$132,40,FALSE)</f>
        <v>0</v>
      </c>
      <c r="AO235" s="350">
        <f t="shared" ref="AO235:AO266" si="202">VLOOKUP($A235,$A$4:$AY$132,41,FALSE)</f>
        <v>0</v>
      </c>
      <c r="AP235" s="350">
        <f t="shared" ref="AP235:AP266" si="203">VLOOKUP($A235,$A$4:$AY$132,42,FALSE)</f>
        <v>0</v>
      </c>
      <c r="AQ235" s="350">
        <f t="shared" ref="AQ235:AQ266" si="204">VLOOKUP($A235,$A$4:$AY$132,43,FALSE)</f>
        <v>0</v>
      </c>
      <c r="AR235" s="350">
        <f t="shared" ref="AR235:AR266" si="205">VLOOKUP($A235,$A$4:$AY$132,44,FALSE)</f>
        <v>0</v>
      </c>
      <c r="AS235" s="350">
        <f t="shared" ref="AS235:AS266" si="206">VLOOKUP($A235,$A$4:$AY$132,45,FALSE)</f>
        <v>0</v>
      </c>
      <c r="AT235" s="350">
        <f t="shared" ref="AT235:AT266" si="207">VLOOKUP($A235,$A$4:$AY$132,46,FALSE)</f>
        <v>0</v>
      </c>
      <c r="AU235" s="350">
        <f t="shared" ref="AU235:AU266" si="208">VLOOKUP($A235,$A$4:$AY$132,47,FALSE)</f>
        <v>0</v>
      </c>
      <c r="AV235" s="350">
        <f t="shared" ref="AV235:AV266" si="209">VLOOKUP($A235,$A$4:$AY$132,48,FALSE)</f>
        <v>0</v>
      </c>
      <c r="AW235" s="350">
        <f t="shared" ref="AW235:AW266" si="210">VLOOKUP($A235,$A$4:$AY$132,49,FALSE)</f>
        <v>0</v>
      </c>
      <c r="AX235" s="350">
        <f t="shared" ref="AX235:AX266" si="211">VLOOKUP($A235,$A$4:$AY$132,50,FALSE)</f>
        <v>0</v>
      </c>
      <c r="AY235" s="350">
        <f t="shared" ref="AY235:AY266" si="212">VLOOKUP($A235,$A$4:$AY$132,51,FALSE)</f>
        <v>0</v>
      </c>
    </row>
    <row r="236" spans="1:51" x14ac:dyDescent="0.2">
      <c r="A236" s="347">
        <v>10130</v>
      </c>
      <c r="B236" s="349" t="str">
        <f t="shared" si="165"/>
        <v>Armidale Regional (A)</v>
      </c>
      <c r="C236" s="348" t="str">
        <f t="shared" si="166"/>
        <v>NIRW</v>
      </c>
      <c r="D236" s="470" t="str">
        <f t="shared" si="167"/>
        <v>N</v>
      </c>
      <c r="E236" s="470"/>
      <c r="F236"/>
      <c r="G236" s="350">
        <f t="shared" si="168"/>
        <v>30707</v>
      </c>
      <c r="H236" s="350">
        <f t="shared" si="169"/>
        <v>12818</v>
      </c>
      <c r="I236" s="350">
        <f t="shared" si="170"/>
        <v>390</v>
      </c>
      <c r="J236" s="350" t="str">
        <f t="shared" si="171"/>
        <v>Y</v>
      </c>
      <c r="K236" s="350">
        <f t="shared" si="172"/>
        <v>11023</v>
      </c>
      <c r="L236" s="350">
        <f t="shared" si="173"/>
        <v>0</v>
      </c>
      <c r="M236" s="350">
        <f t="shared" si="174"/>
        <v>11201</v>
      </c>
      <c r="N236" s="350">
        <f t="shared" si="175"/>
        <v>0</v>
      </c>
      <c r="O236" s="350">
        <f t="shared" si="176"/>
        <v>10058</v>
      </c>
      <c r="P236" s="350">
        <f t="shared" si="177"/>
        <v>0</v>
      </c>
      <c r="Q236" s="350">
        <f t="shared" si="178"/>
        <v>12818</v>
      </c>
      <c r="R236" s="350" t="str">
        <f t="shared" si="179"/>
        <v>Guyra Waste Transfer Facility</v>
      </c>
      <c r="S236" s="350" t="str">
        <f t="shared" si="180"/>
        <v>Tilbuster Waste Transfer Station</v>
      </c>
      <c r="T236" s="350" t="str">
        <f t="shared" si="181"/>
        <v>Ebor Waste Transfer Station</v>
      </c>
      <c r="U236" s="350" t="str">
        <f t="shared" si="182"/>
        <v>Woollomombi Waste Transfer Station</v>
      </c>
      <c r="V236" s="350" t="str">
        <f t="shared" si="183"/>
        <v>Hillgrove Waste Transfer Station</v>
      </c>
      <c r="W236" s="350">
        <f t="shared" si="184"/>
        <v>0</v>
      </c>
      <c r="X236" s="350">
        <f t="shared" si="185"/>
        <v>0</v>
      </c>
      <c r="Y236" s="350">
        <f t="shared" si="186"/>
        <v>0</v>
      </c>
      <c r="Z236" s="350">
        <f t="shared" si="187"/>
        <v>0</v>
      </c>
      <c r="AA236" s="350">
        <f t="shared" si="188"/>
        <v>0</v>
      </c>
      <c r="AB236" s="350">
        <f t="shared" si="189"/>
        <v>0</v>
      </c>
      <c r="AC236" s="350">
        <f t="shared" si="190"/>
        <v>0</v>
      </c>
      <c r="AD236" s="350">
        <f t="shared" si="191"/>
        <v>0</v>
      </c>
      <c r="AE236" s="350">
        <f t="shared" si="192"/>
        <v>0</v>
      </c>
      <c r="AF236" s="350">
        <f t="shared" si="193"/>
        <v>0</v>
      </c>
      <c r="AG236" s="350">
        <f t="shared" si="194"/>
        <v>0</v>
      </c>
      <c r="AH236" s="350">
        <f t="shared" si="195"/>
        <v>0</v>
      </c>
      <c r="AI236" s="350">
        <f t="shared" si="196"/>
        <v>0</v>
      </c>
      <c r="AJ236" s="350">
        <f t="shared" si="197"/>
        <v>0</v>
      </c>
      <c r="AK236" s="350">
        <f t="shared" si="198"/>
        <v>0</v>
      </c>
      <c r="AL236" s="350">
        <f t="shared" si="199"/>
        <v>0</v>
      </c>
      <c r="AM236" s="350">
        <f t="shared" si="200"/>
        <v>0</v>
      </c>
      <c r="AN236" s="457">
        <f t="shared" si="201"/>
        <v>0</v>
      </c>
      <c r="AO236" s="350">
        <f t="shared" si="202"/>
        <v>0</v>
      </c>
      <c r="AP236" s="350">
        <f t="shared" si="203"/>
        <v>0</v>
      </c>
      <c r="AQ236" s="350">
        <f t="shared" si="204"/>
        <v>0</v>
      </c>
      <c r="AR236" s="350">
        <f t="shared" si="205"/>
        <v>0</v>
      </c>
      <c r="AS236" s="350">
        <f t="shared" si="206"/>
        <v>0</v>
      </c>
      <c r="AT236" s="350">
        <f t="shared" si="207"/>
        <v>0</v>
      </c>
      <c r="AU236" s="350">
        <f t="shared" si="208"/>
        <v>0</v>
      </c>
      <c r="AV236" s="350">
        <f t="shared" si="209"/>
        <v>0</v>
      </c>
      <c r="AW236" s="350">
        <f t="shared" si="210"/>
        <v>0</v>
      </c>
      <c r="AX236" s="350">
        <f t="shared" si="211"/>
        <v>0</v>
      </c>
      <c r="AY236" s="350">
        <f t="shared" si="212"/>
        <v>0</v>
      </c>
    </row>
    <row r="237" spans="1:51" x14ac:dyDescent="0.2">
      <c r="A237" s="347">
        <v>10300</v>
      </c>
      <c r="B237" s="349" t="str">
        <f t="shared" si="165"/>
        <v>Balranald (A)</v>
      </c>
      <c r="C237" s="348" t="str">
        <f t="shared" si="166"/>
        <v>RAMJO Murray</v>
      </c>
      <c r="D237" s="470" t="str">
        <f t="shared" si="167"/>
        <v>N</v>
      </c>
      <c r="E237" s="470"/>
      <c r="F237"/>
      <c r="G237" s="350">
        <f t="shared" si="168"/>
        <v>2340</v>
      </c>
      <c r="H237" s="350">
        <f t="shared" si="169"/>
        <v>1675</v>
      </c>
      <c r="I237" s="350">
        <f t="shared" si="170"/>
        <v>330</v>
      </c>
      <c r="J237" s="350" t="str">
        <f t="shared" si="171"/>
        <v>Y</v>
      </c>
      <c r="K237" s="350">
        <f t="shared" si="172"/>
        <v>729</v>
      </c>
      <c r="L237" s="350">
        <f t="shared" si="173"/>
        <v>0</v>
      </c>
      <c r="M237" s="350">
        <f t="shared" si="174"/>
        <v>0</v>
      </c>
      <c r="N237" s="350">
        <f t="shared" si="175"/>
        <v>0</v>
      </c>
      <c r="O237" s="350">
        <f t="shared" si="176"/>
        <v>0</v>
      </c>
      <c r="P237" s="350">
        <f t="shared" si="177"/>
        <v>729</v>
      </c>
      <c r="Q237" s="350">
        <f t="shared" si="178"/>
        <v>1675</v>
      </c>
      <c r="R237" s="350" t="str">
        <f t="shared" si="179"/>
        <v>Balranald</v>
      </c>
      <c r="S237" s="350" t="str">
        <f t="shared" si="180"/>
        <v>Euston</v>
      </c>
      <c r="T237" s="350">
        <f t="shared" si="181"/>
        <v>0</v>
      </c>
      <c r="U237" s="350">
        <f t="shared" si="182"/>
        <v>0</v>
      </c>
      <c r="V237" s="350">
        <f t="shared" si="183"/>
        <v>0</v>
      </c>
      <c r="W237" s="350">
        <f t="shared" si="184"/>
        <v>0</v>
      </c>
      <c r="X237" s="350">
        <f t="shared" si="185"/>
        <v>0</v>
      </c>
      <c r="Y237" s="350">
        <f t="shared" si="186"/>
        <v>0</v>
      </c>
      <c r="Z237" s="350">
        <f t="shared" si="187"/>
        <v>0</v>
      </c>
      <c r="AA237" s="350">
        <f t="shared" si="188"/>
        <v>0</v>
      </c>
      <c r="AB237" s="350">
        <f t="shared" si="189"/>
        <v>0</v>
      </c>
      <c r="AC237" s="350">
        <f t="shared" si="190"/>
        <v>0</v>
      </c>
      <c r="AD237" s="350">
        <f t="shared" si="191"/>
        <v>0</v>
      </c>
      <c r="AE237" s="350">
        <f t="shared" si="192"/>
        <v>0</v>
      </c>
      <c r="AF237" s="350">
        <f t="shared" si="193"/>
        <v>0</v>
      </c>
      <c r="AG237" s="350">
        <f t="shared" si="194"/>
        <v>0</v>
      </c>
      <c r="AH237" s="350">
        <f t="shared" si="195"/>
        <v>0</v>
      </c>
      <c r="AI237" s="350">
        <f t="shared" si="196"/>
        <v>0</v>
      </c>
      <c r="AJ237" s="350">
        <f t="shared" si="197"/>
        <v>0</v>
      </c>
      <c r="AK237" s="350">
        <f t="shared" si="198"/>
        <v>0</v>
      </c>
      <c r="AL237" s="350">
        <f t="shared" si="199"/>
        <v>0</v>
      </c>
      <c r="AM237" s="350">
        <f t="shared" si="200"/>
        <v>0</v>
      </c>
      <c r="AN237" s="457">
        <f t="shared" si="201"/>
        <v>0</v>
      </c>
      <c r="AO237" s="350">
        <f t="shared" si="202"/>
        <v>0</v>
      </c>
      <c r="AP237" s="350">
        <f t="shared" si="203"/>
        <v>0</v>
      </c>
      <c r="AQ237" s="350">
        <f t="shared" si="204"/>
        <v>0</v>
      </c>
      <c r="AR237" s="350">
        <f t="shared" si="205"/>
        <v>0</v>
      </c>
      <c r="AS237" s="350">
        <f t="shared" si="206"/>
        <v>0</v>
      </c>
      <c r="AT237" s="350">
        <f t="shared" si="207"/>
        <v>0</v>
      </c>
      <c r="AU237" s="350">
        <f t="shared" si="208"/>
        <v>0</v>
      </c>
      <c r="AV237" s="350">
        <f t="shared" si="209"/>
        <v>0</v>
      </c>
      <c r="AW237" s="350">
        <f t="shared" si="210"/>
        <v>0</v>
      </c>
      <c r="AX237" s="350">
        <f t="shared" si="211"/>
        <v>0</v>
      </c>
      <c r="AY237" s="350">
        <f t="shared" si="212"/>
        <v>0</v>
      </c>
    </row>
    <row r="238" spans="1:51" x14ac:dyDescent="0.2">
      <c r="A238" s="347">
        <v>10470</v>
      </c>
      <c r="B238" s="349" t="str">
        <f t="shared" si="165"/>
        <v>Bathurst Regional (A)</v>
      </c>
      <c r="C238" s="348" t="str">
        <f t="shared" si="166"/>
        <v>NetWaste</v>
      </c>
      <c r="D238" s="470" t="str">
        <f t="shared" si="167"/>
        <v>N</v>
      </c>
      <c r="E238" s="470"/>
      <c r="F238"/>
      <c r="G238" s="350">
        <f t="shared" si="168"/>
        <v>43206</v>
      </c>
      <c r="H238" s="350">
        <f t="shared" si="169"/>
        <v>19783</v>
      </c>
      <c r="I238" s="350">
        <f t="shared" si="170"/>
        <v>394</v>
      </c>
      <c r="J238" s="350" t="str">
        <f t="shared" si="171"/>
        <v>Y</v>
      </c>
      <c r="K238" s="350">
        <f t="shared" si="172"/>
        <v>15150</v>
      </c>
      <c r="L238" s="350">
        <f t="shared" si="173"/>
        <v>0</v>
      </c>
      <c r="M238" s="350">
        <f t="shared" si="174"/>
        <v>15113</v>
      </c>
      <c r="N238" s="350">
        <f t="shared" si="175"/>
        <v>0</v>
      </c>
      <c r="O238" s="350">
        <f t="shared" si="176"/>
        <v>13593</v>
      </c>
      <c r="P238" s="350">
        <f t="shared" si="177"/>
        <v>0</v>
      </c>
      <c r="Q238" s="350">
        <f t="shared" si="178"/>
        <v>19783</v>
      </c>
      <c r="R238" s="350" t="str">
        <f t="shared" si="179"/>
        <v>Bathurst WMC</v>
      </c>
      <c r="S238" s="350" t="str">
        <f t="shared" si="180"/>
        <v>Sofala T/station</v>
      </c>
      <c r="T238" s="350" t="str">
        <f t="shared" si="181"/>
        <v>Sunny Corner T/station</v>
      </c>
      <c r="U238" s="350" t="str">
        <f t="shared" si="182"/>
        <v>Rockley T/station</v>
      </c>
      <c r="V238" s="350" t="str">
        <f t="shared" si="183"/>
        <v>Trunkey Creek T/station</v>
      </c>
      <c r="W238" s="350" t="str">
        <f t="shared" si="184"/>
        <v>Hill End tip</v>
      </c>
      <c r="X238" s="350">
        <f t="shared" si="185"/>
        <v>0</v>
      </c>
      <c r="Y238" s="350">
        <f t="shared" si="186"/>
        <v>0</v>
      </c>
      <c r="Z238" s="350">
        <f t="shared" si="187"/>
        <v>0</v>
      </c>
      <c r="AA238" s="350">
        <f t="shared" si="188"/>
        <v>0</v>
      </c>
      <c r="AB238" s="350">
        <f t="shared" si="189"/>
        <v>0</v>
      </c>
      <c r="AC238" s="350">
        <f t="shared" si="190"/>
        <v>0</v>
      </c>
      <c r="AD238" s="350">
        <f t="shared" si="191"/>
        <v>0</v>
      </c>
      <c r="AE238" s="350">
        <f t="shared" si="192"/>
        <v>0</v>
      </c>
      <c r="AF238" s="350">
        <f t="shared" si="193"/>
        <v>0</v>
      </c>
      <c r="AG238" s="350">
        <f t="shared" si="194"/>
        <v>0</v>
      </c>
      <c r="AH238" s="350">
        <f t="shared" si="195"/>
        <v>0</v>
      </c>
      <c r="AI238" s="350">
        <f t="shared" si="196"/>
        <v>0</v>
      </c>
      <c r="AJ238" s="350">
        <f t="shared" si="197"/>
        <v>0</v>
      </c>
      <c r="AK238" s="350">
        <f t="shared" si="198"/>
        <v>0</v>
      </c>
      <c r="AL238" s="350">
        <f t="shared" si="199"/>
        <v>0</v>
      </c>
      <c r="AM238" s="350">
        <f t="shared" si="200"/>
        <v>0</v>
      </c>
      <c r="AN238" s="457">
        <f t="shared" si="201"/>
        <v>0</v>
      </c>
      <c r="AO238" s="350">
        <f t="shared" si="202"/>
        <v>0</v>
      </c>
      <c r="AP238" s="350">
        <f t="shared" si="203"/>
        <v>0</v>
      </c>
      <c r="AQ238" s="350">
        <f t="shared" si="204"/>
        <v>0</v>
      </c>
      <c r="AR238" s="350">
        <f t="shared" si="205"/>
        <v>0</v>
      </c>
      <c r="AS238" s="350">
        <f t="shared" si="206"/>
        <v>0</v>
      </c>
      <c r="AT238" s="350">
        <f t="shared" si="207"/>
        <v>0</v>
      </c>
      <c r="AU238" s="350">
        <f t="shared" si="208"/>
        <v>0</v>
      </c>
      <c r="AV238" s="350">
        <f t="shared" si="209"/>
        <v>0</v>
      </c>
      <c r="AW238" s="350">
        <f t="shared" si="210"/>
        <v>0</v>
      </c>
      <c r="AX238" s="350">
        <f t="shared" si="211"/>
        <v>0</v>
      </c>
      <c r="AY238" s="350">
        <f t="shared" si="212"/>
        <v>0</v>
      </c>
    </row>
    <row r="239" spans="1:51" x14ac:dyDescent="0.2">
      <c r="A239" s="347">
        <v>10550</v>
      </c>
      <c r="B239" s="349" t="str">
        <f t="shared" si="165"/>
        <v>Bega Valley (A)</v>
      </c>
      <c r="C239" s="348" t="str">
        <f t="shared" si="166"/>
        <v>CRJO</v>
      </c>
      <c r="D239" s="470" t="str">
        <f t="shared" si="167"/>
        <v>N</v>
      </c>
      <c r="E239" s="470"/>
      <c r="F239"/>
      <c r="G239" s="350">
        <f t="shared" si="168"/>
        <v>34348</v>
      </c>
      <c r="H239" s="350">
        <f t="shared" si="169"/>
        <v>20165</v>
      </c>
      <c r="I239" s="350">
        <f t="shared" si="170"/>
        <v>485</v>
      </c>
      <c r="J239" s="350" t="str">
        <f t="shared" si="171"/>
        <v>Y</v>
      </c>
      <c r="K239" s="350">
        <f t="shared" si="172"/>
        <v>16318</v>
      </c>
      <c r="L239" s="350">
        <f t="shared" si="173"/>
        <v>0</v>
      </c>
      <c r="M239" s="350">
        <f t="shared" si="174"/>
        <v>16318</v>
      </c>
      <c r="N239" s="350">
        <f t="shared" si="175"/>
        <v>0</v>
      </c>
      <c r="O239" s="350">
        <f t="shared" si="176"/>
        <v>12005</v>
      </c>
      <c r="P239" s="350">
        <f t="shared" si="177"/>
        <v>0</v>
      </c>
      <c r="Q239" s="350">
        <f t="shared" si="178"/>
        <v>20165</v>
      </c>
      <c r="R239" s="350" t="str">
        <f t="shared" si="179"/>
        <v>Merimbula</v>
      </c>
      <c r="S239" s="350" t="str">
        <f t="shared" si="180"/>
        <v>Bermagui</v>
      </c>
      <c r="T239" s="350" t="str">
        <f t="shared" si="181"/>
        <v>Eden</v>
      </c>
      <c r="U239" s="350" t="str">
        <f t="shared" si="182"/>
        <v>Wallagoot</v>
      </c>
      <c r="V239" s="350" t="str">
        <f t="shared" si="183"/>
        <v>Rural TS</v>
      </c>
      <c r="W239" s="350">
        <f t="shared" si="184"/>
        <v>0</v>
      </c>
      <c r="X239" s="350">
        <f t="shared" si="185"/>
        <v>0</v>
      </c>
      <c r="Y239" s="350">
        <f t="shared" si="186"/>
        <v>0</v>
      </c>
      <c r="Z239" s="350">
        <f t="shared" si="187"/>
        <v>0</v>
      </c>
      <c r="AA239" s="350">
        <f t="shared" si="188"/>
        <v>0</v>
      </c>
      <c r="AB239" s="350">
        <f t="shared" si="189"/>
        <v>0</v>
      </c>
      <c r="AC239" s="350">
        <f t="shared" si="190"/>
        <v>0</v>
      </c>
      <c r="AD239" s="350">
        <f t="shared" si="191"/>
        <v>0</v>
      </c>
      <c r="AE239" s="350">
        <f t="shared" si="192"/>
        <v>0</v>
      </c>
      <c r="AF239" s="350">
        <f t="shared" si="193"/>
        <v>0</v>
      </c>
      <c r="AG239" s="350">
        <f t="shared" si="194"/>
        <v>0</v>
      </c>
      <c r="AH239" s="350">
        <f t="shared" si="195"/>
        <v>0</v>
      </c>
      <c r="AI239" s="350">
        <f t="shared" si="196"/>
        <v>0</v>
      </c>
      <c r="AJ239" s="350">
        <f t="shared" si="197"/>
        <v>0</v>
      </c>
      <c r="AK239" s="350">
        <f t="shared" si="198"/>
        <v>0</v>
      </c>
      <c r="AL239" s="350">
        <f t="shared" si="199"/>
        <v>0</v>
      </c>
      <c r="AM239" s="350">
        <f t="shared" si="200"/>
        <v>0</v>
      </c>
      <c r="AN239" s="457">
        <f t="shared" si="201"/>
        <v>0</v>
      </c>
      <c r="AO239" s="350">
        <f t="shared" si="202"/>
        <v>0</v>
      </c>
      <c r="AP239" s="350">
        <f t="shared" si="203"/>
        <v>0</v>
      </c>
      <c r="AQ239" s="350">
        <f t="shared" si="204"/>
        <v>0</v>
      </c>
      <c r="AR239" s="350">
        <f t="shared" si="205"/>
        <v>0</v>
      </c>
      <c r="AS239" s="350">
        <f t="shared" si="206"/>
        <v>0</v>
      </c>
      <c r="AT239" s="350">
        <f t="shared" si="207"/>
        <v>0</v>
      </c>
      <c r="AU239" s="350">
        <f t="shared" si="208"/>
        <v>0</v>
      </c>
      <c r="AV239" s="350">
        <f t="shared" si="209"/>
        <v>0</v>
      </c>
      <c r="AW239" s="350">
        <f t="shared" si="210"/>
        <v>0</v>
      </c>
      <c r="AX239" s="350">
        <f t="shared" si="211"/>
        <v>0</v>
      </c>
      <c r="AY239" s="350">
        <f t="shared" si="212"/>
        <v>0</v>
      </c>
    </row>
    <row r="240" spans="1:51" x14ac:dyDescent="0.2">
      <c r="A240" s="347">
        <v>10650</v>
      </c>
      <c r="B240" s="349" t="str">
        <f t="shared" si="165"/>
        <v>Berrigan (A)</v>
      </c>
      <c r="C240" s="348" t="str">
        <f t="shared" si="166"/>
        <v>RAMJO Murray</v>
      </c>
      <c r="D240" s="470" t="str">
        <f t="shared" si="167"/>
        <v>N</v>
      </c>
      <c r="E240" s="470"/>
      <c r="F240"/>
      <c r="G240" s="350">
        <f t="shared" si="168"/>
        <v>8707</v>
      </c>
      <c r="H240" s="350">
        <f t="shared" si="169"/>
        <v>5104</v>
      </c>
      <c r="I240" s="350">
        <f t="shared" si="170"/>
        <v>314</v>
      </c>
      <c r="J240" s="350" t="str">
        <f t="shared" si="171"/>
        <v>Y</v>
      </c>
      <c r="K240" s="350">
        <f t="shared" si="172"/>
        <v>3339</v>
      </c>
      <c r="L240" s="350">
        <f t="shared" si="173"/>
        <v>0</v>
      </c>
      <c r="M240" s="350">
        <f t="shared" si="174"/>
        <v>3339</v>
      </c>
      <c r="N240" s="350">
        <f t="shared" si="175"/>
        <v>0</v>
      </c>
      <c r="O240" s="350">
        <f t="shared" si="176"/>
        <v>0</v>
      </c>
      <c r="P240" s="350">
        <f t="shared" si="177"/>
        <v>0</v>
      </c>
      <c r="Q240" s="350">
        <f t="shared" si="178"/>
        <v>5104</v>
      </c>
      <c r="R240" s="350" t="str">
        <f t="shared" si="179"/>
        <v>Berrigan Landfill</v>
      </c>
      <c r="S240" s="350" t="str">
        <f t="shared" si="180"/>
        <v>Tocumwal Landfill</v>
      </c>
      <c r="T240" s="350">
        <f t="shared" si="181"/>
        <v>0</v>
      </c>
      <c r="U240" s="350">
        <f t="shared" si="182"/>
        <v>0</v>
      </c>
      <c r="V240" s="350">
        <f t="shared" si="183"/>
        <v>0</v>
      </c>
      <c r="W240" s="350">
        <f t="shared" si="184"/>
        <v>0</v>
      </c>
      <c r="X240" s="350">
        <f t="shared" si="185"/>
        <v>0</v>
      </c>
      <c r="Y240" s="350">
        <f t="shared" si="186"/>
        <v>0</v>
      </c>
      <c r="Z240" s="350">
        <f t="shared" si="187"/>
        <v>0</v>
      </c>
      <c r="AA240" s="350">
        <f t="shared" si="188"/>
        <v>0</v>
      </c>
      <c r="AB240" s="350">
        <f t="shared" si="189"/>
        <v>0</v>
      </c>
      <c r="AC240" s="350">
        <f t="shared" si="190"/>
        <v>0</v>
      </c>
      <c r="AD240" s="350">
        <f t="shared" si="191"/>
        <v>0</v>
      </c>
      <c r="AE240" s="350">
        <f t="shared" si="192"/>
        <v>0</v>
      </c>
      <c r="AF240" s="350">
        <f t="shared" si="193"/>
        <v>0</v>
      </c>
      <c r="AG240" s="350">
        <f t="shared" si="194"/>
        <v>0</v>
      </c>
      <c r="AH240" s="350">
        <f t="shared" si="195"/>
        <v>0</v>
      </c>
      <c r="AI240" s="350">
        <f t="shared" si="196"/>
        <v>0</v>
      </c>
      <c r="AJ240" s="350">
        <f t="shared" si="197"/>
        <v>0</v>
      </c>
      <c r="AK240" s="350">
        <f t="shared" si="198"/>
        <v>0</v>
      </c>
      <c r="AL240" s="350">
        <f t="shared" si="199"/>
        <v>0</v>
      </c>
      <c r="AM240" s="350">
        <f t="shared" si="200"/>
        <v>0</v>
      </c>
      <c r="AN240" s="457">
        <f t="shared" si="201"/>
        <v>0</v>
      </c>
      <c r="AO240" s="350">
        <f t="shared" si="202"/>
        <v>0</v>
      </c>
      <c r="AP240" s="350">
        <f t="shared" si="203"/>
        <v>0</v>
      </c>
      <c r="AQ240" s="350">
        <f t="shared" si="204"/>
        <v>0</v>
      </c>
      <c r="AR240" s="350">
        <f t="shared" si="205"/>
        <v>0</v>
      </c>
      <c r="AS240" s="350">
        <f t="shared" si="206"/>
        <v>0</v>
      </c>
      <c r="AT240" s="350">
        <f t="shared" si="207"/>
        <v>0</v>
      </c>
      <c r="AU240" s="350">
        <f t="shared" si="208"/>
        <v>0</v>
      </c>
      <c r="AV240" s="350">
        <f t="shared" si="209"/>
        <v>0</v>
      </c>
      <c r="AW240" s="350">
        <f t="shared" si="210"/>
        <v>0</v>
      </c>
      <c r="AX240" s="350">
        <f t="shared" si="211"/>
        <v>0</v>
      </c>
      <c r="AY240" s="350">
        <f t="shared" si="212"/>
        <v>0</v>
      </c>
    </row>
    <row r="241" spans="1:51" x14ac:dyDescent="0.2">
      <c r="A241" s="347">
        <v>10800</v>
      </c>
      <c r="B241" s="349" t="str">
        <f t="shared" si="165"/>
        <v>Bland (A)</v>
      </c>
      <c r="C241" s="348" t="str">
        <f t="shared" si="166"/>
        <v>REROC</v>
      </c>
      <c r="D241" s="470" t="str">
        <f t="shared" si="167"/>
        <v>N</v>
      </c>
      <c r="E241" s="470"/>
      <c r="F241"/>
      <c r="G241" s="350">
        <f t="shared" si="168"/>
        <v>5985</v>
      </c>
      <c r="H241" s="350">
        <f t="shared" si="169"/>
        <v>4500</v>
      </c>
      <c r="I241" s="350">
        <f t="shared" si="170"/>
        <v>394</v>
      </c>
      <c r="J241" s="350" t="str">
        <f t="shared" si="171"/>
        <v>Y</v>
      </c>
      <c r="K241" s="350">
        <f t="shared" si="172"/>
        <v>1800</v>
      </c>
      <c r="L241" s="350">
        <f t="shared" si="173"/>
        <v>0</v>
      </c>
      <c r="M241" s="350">
        <f t="shared" si="174"/>
        <v>0</v>
      </c>
      <c r="N241" s="350">
        <f t="shared" si="175"/>
        <v>0</v>
      </c>
      <c r="O241" s="350">
        <f t="shared" si="176"/>
        <v>0</v>
      </c>
      <c r="P241" s="350">
        <f t="shared" si="177"/>
        <v>0</v>
      </c>
      <c r="Q241" s="350">
        <f t="shared" si="178"/>
        <v>4500</v>
      </c>
      <c r="R241" s="350" t="str">
        <f t="shared" si="179"/>
        <v>West Wyalong Landfill</v>
      </c>
      <c r="S241" s="350">
        <f t="shared" si="180"/>
        <v>0</v>
      </c>
      <c r="T241" s="350">
        <f t="shared" si="181"/>
        <v>0</v>
      </c>
      <c r="U241" s="350">
        <f t="shared" si="182"/>
        <v>0</v>
      </c>
      <c r="V241" s="350">
        <f t="shared" si="183"/>
        <v>0</v>
      </c>
      <c r="W241" s="350">
        <f t="shared" si="184"/>
        <v>0</v>
      </c>
      <c r="X241" s="350">
        <f t="shared" si="185"/>
        <v>0</v>
      </c>
      <c r="Y241" s="350">
        <f t="shared" si="186"/>
        <v>0</v>
      </c>
      <c r="Z241" s="350">
        <f t="shared" si="187"/>
        <v>0</v>
      </c>
      <c r="AA241" s="350">
        <f t="shared" si="188"/>
        <v>0</v>
      </c>
      <c r="AB241" s="350">
        <f t="shared" si="189"/>
        <v>0</v>
      </c>
      <c r="AC241" s="350">
        <f t="shared" si="190"/>
        <v>0</v>
      </c>
      <c r="AD241" s="350">
        <f t="shared" si="191"/>
        <v>0</v>
      </c>
      <c r="AE241" s="350">
        <f t="shared" si="192"/>
        <v>0</v>
      </c>
      <c r="AF241" s="350">
        <f t="shared" si="193"/>
        <v>0</v>
      </c>
      <c r="AG241" s="350">
        <f t="shared" si="194"/>
        <v>0</v>
      </c>
      <c r="AH241" s="350">
        <f t="shared" si="195"/>
        <v>0</v>
      </c>
      <c r="AI241" s="350">
        <f t="shared" si="196"/>
        <v>0</v>
      </c>
      <c r="AJ241" s="350">
        <f t="shared" si="197"/>
        <v>0</v>
      </c>
      <c r="AK241" s="350">
        <f t="shared" si="198"/>
        <v>0</v>
      </c>
      <c r="AL241" s="350">
        <f t="shared" si="199"/>
        <v>0</v>
      </c>
      <c r="AM241" s="350">
        <f t="shared" si="200"/>
        <v>0</v>
      </c>
      <c r="AN241" s="457">
        <f t="shared" si="201"/>
        <v>0</v>
      </c>
      <c r="AO241" s="350">
        <f t="shared" si="202"/>
        <v>0</v>
      </c>
      <c r="AP241" s="350">
        <f t="shared" si="203"/>
        <v>0</v>
      </c>
      <c r="AQ241" s="350">
        <f t="shared" si="204"/>
        <v>0</v>
      </c>
      <c r="AR241" s="350">
        <f t="shared" si="205"/>
        <v>0</v>
      </c>
      <c r="AS241" s="350">
        <f t="shared" si="206"/>
        <v>0</v>
      </c>
      <c r="AT241" s="350">
        <f t="shared" si="207"/>
        <v>0</v>
      </c>
      <c r="AU241" s="350">
        <f t="shared" si="208"/>
        <v>0</v>
      </c>
      <c r="AV241" s="350">
        <f t="shared" si="209"/>
        <v>0</v>
      </c>
      <c r="AW241" s="350">
        <f t="shared" si="210"/>
        <v>0</v>
      </c>
      <c r="AX241" s="350">
        <f t="shared" si="211"/>
        <v>0</v>
      </c>
      <c r="AY241" s="350">
        <f t="shared" si="212"/>
        <v>0</v>
      </c>
    </row>
    <row r="242" spans="1:51" x14ac:dyDescent="0.2">
      <c r="A242" s="347">
        <v>10850</v>
      </c>
      <c r="B242" s="349" t="str">
        <f t="shared" si="165"/>
        <v>Blayney (A)</v>
      </c>
      <c r="C242" s="348" t="str">
        <f t="shared" si="166"/>
        <v>NetWaste</v>
      </c>
      <c r="D242" s="470" t="str">
        <f t="shared" si="167"/>
        <v>N</v>
      </c>
      <c r="E242" s="470"/>
      <c r="F242"/>
      <c r="G242" s="350">
        <f t="shared" si="168"/>
        <v>7342</v>
      </c>
      <c r="H242" s="350">
        <f t="shared" si="169"/>
        <v>4067</v>
      </c>
      <c r="I242" s="350">
        <f t="shared" si="170"/>
        <v>380</v>
      </c>
      <c r="J242" s="350" t="str">
        <f t="shared" si="171"/>
        <v>Y</v>
      </c>
      <c r="K242" s="350">
        <f t="shared" si="172"/>
        <v>3722</v>
      </c>
      <c r="L242" s="350">
        <f t="shared" si="173"/>
        <v>0</v>
      </c>
      <c r="M242" s="350">
        <f t="shared" si="174"/>
        <v>3722</v>
      </c>
      <c r="N242" s="350">
        <f t="shared" si="175"/>
        <v>0</v>
      </c>
      <c r="O242" s="350">
        <f t="shared" si="176"/>
        <v>0</v>
      </c>
      <c r="P242" s="350">
        <f t="shared" si="177"/>
        <v>3722</v>
      </c>
      <c r="Q242" s="350">
        <f t="shared" si="178"/>
        <v>4067</v>
      </c>
      <c r="R242" s="350" t="str">
        <f t="shared" si="179"/>
        <v>Blayney Waste Facility</v>
      </c>
      <c r="S242" s="350">
        <f t="shared" si="180"/>
        <v>0</v>
      </c>
      <c r="T242" s="350">
        <f t="shared" si="181"/>
        <v>0</v>
      </c>
      <c r="U242" s="350">
        <f t="shared" si="182"/>
        <v>0</v>
      </c>
      <c r="V242" s="350">
        <f t="shared" si="183"/>
        <v>0</v>
      </c>
      <c r="W242" s="350">
        <f t="shared" si="184"/>
        <v>0</v>
      </c>
      <c r="X242" s="350">
        <f t="shared" si="185"/>
        <v>0</v>
      </c>
      <c r="Y242" s="350">
        <f t="shared" si="186"/>
        <v>0</v>
      </c>
      <c r="Z242" s="350">
        <f t="shared" si="187"/>
        <v>0</v>
      </c>
      <c r="AA242" s="350">
        <f t="shared" si="188"/>
        <v>0</v>
      </c>
      <c r="AB242" s="350">
        <f t="shared" si="189"/>
        <v>0</v>
      </c>
      <c r="AC242" s="350">
        <f t="shared" si="190"/>
        <v>0</v>
      </c>
      <c r="AD242" s="350">
        <f t="shared" si="191"/>
        <v>0</v>
      </c>
      <c r="AE242" s="350">
        <f t="shared" si="192"/>
        <v>0</v>
      </c>
      <c r="AF242" s="350">
        <f t="shared" si="193"/>
        <v>0</v>
      </c>
      <c r="AG242" s="350">
        <f t="shared" si="194"/>
        <v>0</v>
      </c>
      <c r="AH242" s="350">
        <f t="shared" si="195"/>
        <v>0</v>
      </c>
      <c r="AI242" s="350">
        <f t="shared" si="196"/>
        <v>0</v>
      </c>
      <c r="AJ242" s="350">
        <f t="shared" si="197"/>
        <v>0</v>
      </c>
      <c r="AK242" s="350">
        <f t="shared" si="198"/>
        <v>0</v>
      </c>
      <c r="AL242" s="350">
        <f t="shared" si="199"/>
        <v>0</v>
      </c>
      <c r="AM242" s="350">
        <f t="shared" si="200"/>
        <v>0</v>
      </c>
      <c r="AN242" s="457">
        <f t="shared" si="201"/>
        <v>0</v>
      </c>
      <c r="AO242" s="350">
        <f t="shared" si="202"/>
        <v>0</v>
      </c>
      <c r="AP242" s="350">
        <f t="shared" si="203"/>
        <v>0</v>
      </c>
      <c r="AQ242" s="350">
        <f t="shared" si="204"/>
        <v>0</v>
      </c>
      <c r="AR242" s="350">
        <f t="shared" si="205"/>
        <v>0</v>
      </c>
      <c r="AS242" s="350">
        <f t="shared" si="206"/>
        <v>0</v>
      </c>
      <c r="AT242" s="350">
        <f t="shared" si="207"/>
        <v>0</v>
      </c>
      <c r="AU242" s="350">
        <f t="shared" si="208"/>
        <v>0</v>
      </c>
      <c r="AV242" s="350">
        <f t="shared" si="209"/>
        <v>0</v>
      </c>
      <c r="AW242" s="350">
        <f t="shared" si="210"/>
        <v>0</v>
      </c>
      <c r="AX242" s="350">
        <f t="shared" si="211"/>
        <v>0</v>
      </c>
      <c r="AY242" s="350">
        <f t="shared" si="212"/>
        <v>0</v>
      </c>
    </row>
    <row r="243" spans="1:51" x14ac:dyDescent="0.2">
      <c r="A243" s="347">
        <v>10950</v>
      </c>
      <c r="B243" s="349" t="str">
        <f t="shared" si="165"/>
        <v>Bogan (A)</v>
      </c>
      <c r="C243" s="348" t="str">
        <f t="shared" si="166"/>
        <v>NetWaste</v>
      </c>
      <c r="D243" s="470" t="str">
        <f t="shared" si="167"/>
        <v>N</v>
      </c>
      <c r="E243" s="470"/>
      <c r="F243"/>
      <c r="G243" s="350">
        <f t="shared" si="168"/>
        <v>2621</v>
      </c>
      <c r="H243" s="350">
        <f t="shared" si="169"/>
        <v>2095</v>
      </c>
      <c r="I243" s="350">
        <f t="shared" si="170"/>
        <v>228</v>
      </c>
      <c r="J243" s="350" t="str">
        <f t="shared" si="171"/>
        <v>Y</v>
      </c>
      <c r="K243" s="350">
        <f t="shared" si="172"/>
        <v>896</v>
      </c>
      <c r="L243" s="350">
        <f t="shared" si="173"/>
        <v>0</v>
      </c>
      <c r="M243" s="350">
        <f t="shared" si="174"/>
        <v>896</v>
      </c>
      <c r="N243" s="350">
        <f t="shared" si="175"/>
        <v>0</v>
      </c>
      <c r="O243" s="350">
        <f t="shared" si="176"/>
        <v>0</v>
      </c>
      <c r="P243" s="350">
        <f t="shared" si="177"/>
        <v>0</v>
      </c>
      <c r="Q243" s="350">
        <f t="shared" si="178"/>
        <v>0</v>
      </c>
      <c r="R243" s="350" t="str">
        <f t="shared" si="179"/>
        <v>Nyngan Waste Facility</v>
      </c>
      <c r="S243" s="350">
        <f t="shared" si="180"/>
        <v>0</v>
      </c>
      <c r="T243" s="350">
        <f t="shared" si="181"/>
        <v>0</v>
      </c>
      <c r="U243" s="350">
        <f t="shared" si="182"/>
        <v>0</v>
      </c>
      <c r="V243" s="350">
        <f t="shared" si="183"/>
        <v>0</v>
      </c>
      <c r="W243" s="350">
        <f t="shared" si="184"/>
        <v>0</v>
      </c>
      <c r="X243" s="350">
        <f t="shared" si="185"/>
        <v>0</v>
      </c>
      <c r="Y243" s="350">
        <f t="shared" si="186"/>
        <v>0</v>
      </c>
      <c r="Z243" s="350">
        <f t="shared" si="187"/>
        <v>0</v>
      </c>
      <c r="AA243" s="350">
        <f t="shared" si="188"/>
        <v>0</v>
      </c>
      <c r="AB243" s="350">
        <f t="shared" si="189"/>
        <v>0</v>
      </c>
      <c r="AC243" s="350">
        <f t="shared" si="190"/>
        <v>0</v>
      </c>
      <c r="AD243" s="350">
        <f t="shared" si="191"/>
        <v>0</v>
      </c>
      <c r="AE243" s="350">
        <f t="shared" si="192"/>
        <v>0</v>
      </c>
      <c r="AF243" s="350">
        <f t="shared" si="193"/>
        <v>0</v>
      </c>
      <c r="AG243" s="350">
        <f t="shared" si="194"/>
        <v>0</v>
      </c>
      <c r="AH243" s="350">
        <f t="shared" si="195"/>
        <v>0</v>
      </c>
      <c r="AI243" s="350">
        <f t="shared" si="196"/>
        <v>0</v>
      </c>
      <c r="AJ243" s="350">
        <f t="shared" si="197"/>
        <v>0</v>
      </c>
      <c r="AK243" s="350">
        <f t="shared" si="198"/>
        <v>0</v>
      </c>
      <c r="AL243" s="350">
        <f t="shared" si="199"/>
        <v>0</v>
      </c>
      <c r="AM243" s="350">
        <f t="shared" si="200"/>
        <v>0</v>
      </c>
      <c r="AN243" s="457">
        <f t="shared" si="201"/>
        <v>0</v>
      </c>
      <c r="AO243" s="350">
        <f t="shared" si="202"/>
        <v>0</v>
      </c>
      <c r="AP243" s="350">
        <f t="shared" si="203"/>
        <v>0</v>
      </c>
      <c r="AQ243" s="350">
        <f t="shared" si="204"/>
        <v>0</v>
      </c>
      <c r="AR243" s="350">
        <f t="shared" si="205"/>
        <v>0</v>
      </c>
      <c r="AS243" s="350">
        <f t="shared" si="206"/>
        <v>0</v>
      </c>
      <c r="AT243" s="350">
        <f t="shared" si="207"/>
        <v>0</v>
      </c>
      <c r="AU243" s="350">
        <f t="shared" si="208"/>
        <v>0</v>
      </c>
      <c r="AV243" s="350">
        <f t="shared" si="209"/>
        <v>0</v>
      </c>
      <c r="AW243" s="350">
        <f t="shared" si="210"/>
        <v>0</v>
      </c>
      <c r="AX243" s="350">
        <f t="shared" si="211"/>
        <v>0</v>
      </c>
      <c r="AY243" s="350">
        <f t="shared" si="212"/>
        <v>0</v>
      </c>
    </row>
    <row r="244" spans="1:51" x14ac:dyDescent="0.2">
      <c r="A244" s="347">
        <v>11150</v>
      </c>
      <c r="B244" s="349" t="str">
        <f t="shared" si="165"/>
        <v>Bourke (A)</v>
      </c>
      <c r="C244" s="348" t="str">
        <f t="shared" si="166"/>
        <v>NetWaste</v>
      </c>
      <c r="D244" s="470" t="str">
        <f t="shared" si="167"/>
        <v>N</v>
      </c>
      <c r="E244" s="470"/>
      <c r="F244"/>
      <c r="G244" s="350">
        <f t="shared" si="168"/>
        <v>2630</v>
      </c>
      <c r="H244" s="350">
        <f t="shared" si="169"/>
        <v>1030</v>
      </c>
      <c r="I244" s="350">
        <f t="shared" si="170"/>
        <v>284</v>
      </c>
      <c r="J244" s="350" t="str">
        <f t="shared" si="171"/>
        <v>Y</v>
      </c>
      <c r="K244" s="350">
        <f t="shared" si="172"/>
        <v>922</v>
      </c>
      <c r="L244" s="350">
        <f t="shared" si="173"/>
        <v>0</v>
      </c>
      <c r="M244" s="350">
        <f t="shared" si="174"/>
        <v>0</v>
      </c>
      <c r="N244" s="350">
        <f t="shared" si="175"/>
        <v>0</v>
      </c>
      <c r="O244" s="350">
        <f t="shared" si="176"/>
        <v>0</v>
      </c>
      <c r="P244" s="350">
        <f t="shared" si="177"/>
        <v>0</v>
      </c>
      <c r="Q244" s="350">
        <f t="shared" si="178"/>
        <v>0</v>
      </c>
      <c r="R244" s="350">
        <f t="shared" si="179"/>
        <v>0</v>
      </c>
      <c r="S244" s="350">
        <f t="shared" si="180"/>
        <v>0</v>
      </c>
      <c r="T244" s="350">
        <f t="shared" si="181"/>
        <v>0</v>
      </c>
      <c r="U244" s="350">
        <f t="shared" si="182"/>
        <v>0</v>
      </c>
      <c r="V244" s="350">
        <f t="shared" si="183"/>
        <v>0</v>
      </c>
      <c r="W244" s="350">
        <f t="shared" si="184"/>
        <v>0</v>
      </c>
      <c r="X244" s="350">
        <f t="shared" si="185"/>
        <v>0</v>
      </c>
      <c r="Y244" s="350">
        <f t="shared" si="186"/>
        <v>0</v>
      </c>
      <c r="Z244" s="350">
        <f t="shared" si="187"/>
        <v>0</v>
      </c>
      <c r="AA244" s="350">
        <f t="shared" si="188"/>
        <v>0</v>
      </c>
      <c r="AB244" s="350">
        <f t="shared" si="189"/>
        <v>0</v>
      </c>
      <c r="AC244" s="350">
        <f t="shared" si="190"/>
        <v>0</v>
      </c>
      <c r="AD244" s="350">
        <f t="shared" si="191"/>
        <v>0</v>
      </c>
      <c r="AE244" s="350">
        <f t="shared" si="192"/>
        <v>0</v>
      </c>
      <c r="AF244" s="350">
        <f t="shared" si="193"/>
        <v>0</v>
      </c>
      <c r="AG244" s="350">
        <f t="shared" si="194"/>
        <v>0</v>
      </c>
      <c r="AH244" s="350">
        <f t="shared" si="195"/>
        <v>0</v>
      </c>
      <c r="AI244" s="350">
        <f t="shared" si="196"/>
        <v>0</v>
      </c>
      <c r="AJ244" s="350">
        <f t="shared" si="197"/>
        <v>0</v>
      </c>
      <c r="AK244" s="350">
        <f t="shared" si="198"/>
        <v>0</v>
      </c>
      <c r="AL244" s="350">
        <f t="shared" si="199"/>
        <v>0</v>
      </c>
      <c r="AM244" s="350">
        <f t="shared" si="200"/>
        <v>0</v>
      </c>
      <c r="AN244" s="457">
        <f t="shared" si="201"/>
        <v>0</v>
      </c>
      <c r="AO244" s="350">
        <f t="shared" si="202"/>
        <v>0</v>
      </c>
      <c r="AP244" s="350">
        <f t="shared" si="203"/>
        <v>0</v>
      </c>
      <c r="AQ244" s="350">
        <f t="shared" si="204"/>
        <v>0</v>
      </c>
      <c r="AR244" s="350">
        <f t="shared" si="205"/>
        <v>0</v>
      </c>
      <c r="AS244" s="350">
        <f t="shared" si="206"/>
        <v>0</v>
      </c>
      <c r="AT244" s="350">
        <f t="shared" si="207"/>
        <v>0</v>
      </c>
      <c r="AU244" s="350">
        <f t="shared" si="208"/>
        <v>0</v>
      </c>
      <c r="AV244" s="350">
        <f t="shared" si="209"/>
        <v>0</v>
      </c>
      <c r="AW244" s="350">
        <f t="shared" si="210"/>
        <v>0</v>
      </c>
      <c r="AX244" s="350">
        <f t="shared" si="211"/>
        <v>0</v>
      </c>
      <c r="AY244" s="350">
        <f t="shared" si="212"/>
        <v>0</v>
      </c>
    </row>
    <row r="245" spans="1:51" x14ac:dyDescent="0.2">
      <c r="A245" s="347">
        <v>11200</v>
      </c>
      <c r="B245" s="349" t="str">
        <f t="shared" si="165"/>
        <v>Brewarrina (A)</v>
      </c>
      <c r="C245" s="348" t="str">
        <f t="shared" si="166"/>
        <v>NetWaste</v>
      </c>
      <c r="D245" s="470" t="str">
        <f t="shared" si="167"/>
        <v>N</v>
      </c>
      <c r="E245" s="470"/>
      <c r="F245"/>
      <c r="G245" s="350">
        <f t="shared" si="168"/>
        <v>1655</v>
      </c>
      <c r="H245" s="350">
        <f t="shared" si="169"/>
        <v>725</v>
      </c>
      <c r="I245" s="350">
        <f t="shared" si="170"/>
        <v>454</v>
      </c>
      <c r="J245" s="350" t="str">
        <f t="shared" si="171"/>
        <v>Y</v>
      </c>
      <c r="K245" s="350">
        <f t="shared" si="172"/>
        <v>637</v>
      </c>
      <c r="L245" s="350">
        <f t="shared" si="173"/>
        <v>0</v>
      </c>
      <c r="M245" s="350">
        <f t="shared" si="174"/>
        <v>0</v>
      </c>
      <c r="N245" s="350">
        <f t="shared" si="175"/>
        <v>0</v>
      </c>
      <c r="O245" s="350">
        <f t="shared" si="176"/>
        <v>0</v>
      </c>
      <c r="P245" s="350">
        <f t="shared" si="177"/>
        <v>0</v>
      </c>
      <c r="Q245" s="350">
        <f t="shared" si="178"/>
        <v>725</v>
      </c>
      <c r="R245" s="350" t="str">
        <f t="shared" si="179"/>
        <v>Brewarrina Waste Depot</v>
      </c>
      <c r="S245" s="350" t="str">
        <f t="shared" si="180"/>
        <v>Goodooga Waste Depot</v>
      </c>
      <c r="T245" s="350" t="str">
        <f t="shared" si="181"/>
        <v>Angledool Waste depot</v>
      </c>
      <c r="U245" s="350" t="str">
        <f t="shared" si="182"/>
        <v>Weilmoringle Waste depot</v>
      </c>
      <c r="V245" s="350">
        <f t="shared" si="183"/>
        <v>0</v>
      </c>
      <c r="W245" s="350">
        <f t="shared" si="184"/>
        <v>0</v>
      </c>
      <c r="X245" s="350">
        <f t="shared" si="185"/>
        <v>0</v>
      </c>
      <c r="Y245" s="350">
        <f t="shared" si="186"/>
        <v>0</v>
      </c>
      <c r="Z245" s="350">
        <f t="shared" si="187"/>
        <v>0</v>
      </c>
      <c r="AA245" s="350">
        <f t="shared" si="188"/>
        <v>0</v>
      </c>
      <c r="AB245" s="350">
        <f t="shared" si="189"/>
        <v>0</v>
      </c>
      <c r="AC245" s="350">
        <f t="shared" si="190"/>
        <v>0</v>
      </c>
      <c r="AD245" s="350">
        <f t="shared" si="191"/>
        <v>0</v>
      </c>
      <c r="AE245" s="350">
        <f t="shared" si="192"/>
        <v>0</v>
      </c>
      <c r="AF245" s="350">
        <f t="shared" si="193"/>
        <v>0</v>
      </c>
      <c r="AG245" s="350">
        <f t="shared" si="194"/>
        <v>0</v>
      </c>
      <c r="AH245" s="350">
        <f t="shared" si="195"/>
        <v>0</v>
      </c>
      <c r="AI245" s="350">
        <f t="shared" si="196"/>
        <v>0</v>
      </c>
      <c r="AJ245" s="350">
        <f t="shared" si="197"/>
        <v>0</v>
      </c>
      <c r="AK245" s="350">
        <f t="shared" si="198"/>
        <v>0</v>
      </c>
      <c r="AL245" s="350">
        <f t="shared" si="199"/>
        <v>0</v>
      </c>
      <c r="AM245" s="350">
        <f t="shared" si="200"/>
        <v>0</v>
      </c>
      <c r="AN245" s="457">
        <f t="shared" si="201"/>
        <v>0</v>
      </c>
      <c r="AO245" s="350">
        <f t="shared" si="202"/>
        <v>0</v>
      </c>
      <c r="AP245" s="350">
        <f t="shared" si="203"/>
        <v>0</v>
      </c>
      <c r="AQ245" s="350">
        <f t="shared" si="204"/>
        <v>0</v>
      </c>
      <c r="AR245" s="350">
        <f t="shared" si="205"/>
        <v>0</v>
      </c>
      <c r="AS245" s="350">
        <f t="shared" si="206"/>
        <v>0</v>
      </c>
      <c r="AT245" s="350">
        <f t="shared" si="207"/>
        <v>0</v>
      </c>
      <c r="AU245" s="350">
        <f t="shared" si="208"/>
        <v>0</v>
      </c>
      <c r="AV245" s="350">
        <f t="shared" si="209"/>
        <v>0</v>
      </c>
      <c r="AW245" s="350">
        <f t="shared" si="210"/>
        <v>0</v>
      </c>
      <c r="AX245" s="350">
        <f t="shared" si="211"/>
        <v>0</v>
      </c>
      <c r="AY245" s="350">
        <f t="shared" si="212"/>
        <v>0</v>
      </c>
    </row>
    <row r="246" spans="1:51" x14ac:dyDescent="0.2">
      <c r="A246" s="347">
        <v>11250</v>
      </c>
      <c r="B246" s="349" t="str">
        <f t="shared" si="165"/>
        <v>Broken Hill (C)</v>
      </c>
      <c r="C246" s="348" t="str">
        <f t="shared" si="166"/>
        <v>NetWaste</v>
      </c>
      <c r="D246" s="470" t="str">
        <f t="shared" si="167"/>
        <v>N</v>
      </c>
      <c r="E246" s="470"/>
      <c r="F246"/>
      <c r="G246" s="350">
        <f t="shared" si="168"/>
        <v>17734</v>
      </c>
      <c r="H246" s="350">
        <f t="shared" si="169"/>
        <v>10000</v>
      </c>
      <c r="I246" s="350">
        <f t="shared" si="170"/>
        <v>475</v>
      </c>
      <c r="J246" s="350" t="str">
        <f t="shared" si="171"/>
        <v>Y</v>
      </c>
      <c r="K246" s="350">
        <f t="shared" si="172"/>
        <v>10000</v>
      </c>
      <c r="L246" s="350">
        <f t="shared" si="173"/>
        <v>0</v>
      </c>
      <c r="M246" s="350">
        <f t="shared" si="174"/>
        <v>0</v>
      </c>
      <c r="N246" s="350">
        <f t="shared" si="175"/>
        <v>0</v>
      </c>
      <c r="O246" s="350">
        <f t="shared" si="176"/>
        <v>8200</v>
      </c>
      <c r="P246" s="350">
        <f t="shared" si="177"/>
        <v>0</v>
      </c>
      <c r="Q246" s="350">
        <f t="shared" si="178"/>
        <v>0</v>
      </c>
      <c r="R246" s="350" t="str">
        <f t="shared" si="179"/>
        <v xml:space="preserve">Broken Hill Waste Management Facility </v>
      </c>
      <c r="S246" s="350">
        <f t="shared" si="180"/>
        <v>0</v>
      </c>
      <c r="T246" s="350">
        <f t="shared" si="181"/>
        <v>0</v>
      </c>
      <c r="U246" s="350">
        <f t="shared" si="182"/>
        <v>0</v>
      </c>
      <c r="V246" s="350">
        <f t="shared" si="183"/>
        <v>0</v>
      </c>
      <c r="W246" s="350">
        <f t="shared" si="184"/>
        <v>0</v>
      </c>
      <c r="X246" s="350">
        <f t="shared" si="185"/>
        <v>0</v>
      </c>
      <c r="Y246" s="350">
        <f t="shared" si="186"/>
        <v>0</v>
      </c>
      <c r="Z246" s="350">
        <f t="shared" si="187"/>
        <v>0</v>
      </c>
      <c r="AA246" s="350">
        <f t="shared" si="188"/>
        <v>0</v>
      </c>
      <c r="AB246" s="350">
        <f t="shared" si="189"/>
        <v>0</v>
      </c>
      <c r="AC246" s="350">
        <f t="shared" si="190"/>
        <v>0</v>
      </c>
      <c r="AD246" s="350">
        <f t="shared" si="191"/>
        <v>0</v>
      </c>
      <c r="AE246" s="350">
        <f t="shared" si="192"/>
        <v>0</v>
      </c>
      <c r="AF246" s="350">
        <f t="shared" si="193"/>
        <v>0</v>
      </c>
      <c r="AG246" s="350">
        <f t="shared" si="194"/>
        <v>0</v>
      </c>
      <c r="AH246" s="350">
        <f t="shared" si="195"/>
        <v>0</v>
      </c>
      <c r="AI246" s="350">
        <f t="shared" si="196"/>
        <v>0</v>
      </c>
      <c r="AJ246" s="350">
        <f t="shared" si="197"/>
        <v>0</v>
      </c>
      <c r="AK246" s="350">
        <f t="shared" si="198"/>
        <v>0</v>
      </c>
      <c r="AL246" s="350">
        <f t="shared" si="199"/>
        <v>0</v>
      </c>
      <c r="AM246" s="350">
        <f t="shared" si="200"/>
        <v>0</v>
      </c>
      <c r="AN246" s="457">
        <f t="shared" si="201"/>
        <v>0</v>
      </c>
      <c r="AO246" s="350">
        <f t="shared" si="202"/>
        <v>0</v>
      </c>
      <c r="AP246" s="350">
        <f t="shared" si="203"/>
        <v>0</v>
      </c>
      <c r="AQ246" s="350">
        <f t="shared" si="204"/>
        <v>0</v>
      </c>
      <c r="AR246" s="350">
        <f t="shared" si="205"/>
        <v>0</v>
      </c>
      <c r="AS246" s="350">
        <f t="shared" si="206"/>
        <v>0</v>
      </c>
      <c r="AT246" s="350">
        <f t="shared" si="207"/>
        <v>0</v>
      </c>
      <c r="AU246" s="350">
        <f t="shared" si="208"/>
        <v>0</v>
      </c>
      <c r="AV246" s="350">
        <f t="shared" si="209"/>
        <v>0</v>
      </c>
      <c r="AW246" s="350">
        <f t="shared" si="210"/>
        <v>0</v>
      </c>
      <c r="AX246" s="350">
        <f t="shared" si="211"/>
        <v>0</v>
      </c>
      <c r="AY246" s="350">
        <f t="shared" si="212"/>
        <v>0</v>
      </c>
    </row>
    <row r="247" spans="1:51" x14ac:dyDescent="0.2">
      <c r="A247" s="347">
        <v>11400</v>
      </c>
      <c r="B247" s="349" t="str">
        <f t="shared" si="165"/>
        <v>Cabonne (A)</v>
      </c>
      <c r="C247" s="348" t="str">
        <f t="shared" si="166"/>
        <v>NetWaste</v>
      </c>
      <c r="D247" s="470" t="str">
        <f t="shared" si="167"/>
        <v>N</v>
      </c>
      <c r="E247" s="470"/>
      <c r="F247"/>
      <c r="G247" s="350">
        <f t="shared" si="168"/>
        <v>13680</v>
      </c>
      <c r="H247" s="350">
        <f t="shared" si="169"/>
        <v>7047</v>
      </c>
      <c r="I247" s="350">
        <f t="shared" si="170"/>
        <v>377.1</v>
      </c>
      <c r="J247" s="350" t="str">
        <f t="shared" si="171"/>
        <v>Y</v>
      </c>
      <c r="K247" s="350">
        <f t="shared" si="172"/>
        <v>3599</v>
      </c>
      <c r="L247" s="350">
        <f t="shared" si="173"/>
        <v>0</v>
      </c>
      <c r="M247" s="350">
        <f t="shared" si="174"/>
        <v>3599</v>
      </c>
      <c r="N247" s="350">
        <f t="shared" si="175"/>
        <v>0</v>
      </c>
      <c r="O247" s="350">
        <f t="shared" si="176"/>
        <v>0</v>
      </c>
      <c r="P247" s="350">
        <f t="shared" si="177"/>
        <v>7047</v>
      </c>
      <c r="Q247" s="350">
        <f t="shared" si="178"/>
        <v>7047</v>
      </c>
      <c r="R247" s="350" t="str">
        <f t="shared" si="179"/>
        <v>Canowindra WMF</v>
      </c>
      <c r="S247" s="350" t="str">
        <f t="shared" si="180"/>
        <v>Cargo WMF</v>
      </c>
      <c r="T247" s="350" t="str">
        <f t="shared" si="181"/>
        <v>Cumnock WMF</v>
      </c>
      <c r="U247" s="350" t="str">
        <f t="shared" si="182"/>
        <v>Eugowra WMF</v>
      </c>
      <c r="V247" s="350" t="str">
        <f t="shared" si="183"/>
        <v>Manildra WMF</v>
      </c>
      <c r="W247" s="350" t="str">
        <f t="shared" si="184"/>
        <v>Yeoval WMF</v>
      </c>
      <c r="X247" s="350">
        <f t="shared" si="185"/>
        <v>0</v>
      </c>
      <c r="Y247" s="350">
        <f t="shared" si="186"/>
        <v>0</v>
      </c>
      <c r="Z247" s="350">
        <f t="shared" si="187"/>
        <v>0</v>
      </c>
      <c r="AA247" s="350">
        <f t="shared" si="188"/>
        <v>0</v>
      </c>
      <c r="AB247" s="350">
        <f t="shared" si="189"/>
        <v>0</v>
      </c>
      <c r="AC247" s="350">
        <f t="shared" si="190"/>
        <v>0</v>
      </c>
      <c r="AD247" s="350">
        <f t="shared" si="191"/>
        <v>0</v>
      </c>
      <c r="AE247" s="350">
        <f t="shared" si="192"/>
        <v>0</v>
      </c>
      <c r="AF247" s="350">
        <f t="shared" si="193"/>
        <v>0</v>
      </c>
      <c r="AG247" s="350">
        <f t="shared" si="194"/>
        <v>0</v>
      </c>
      <c r="AH247" s="350">
        <f t="shared" si="195"/>
        <v>0</v>
      </c>
      <c r="AI247" s="350">
        <f t="shared" si="196"/>
        <v>0</v>
      </c>
      <c r="AJ247" s="350">
        <f t="shared" si="197"/>
        <v>0</v>
      </c>
      <c r="AK247" s="350">
        <f t="shared" si="198"/>
        <v>0</v>
      </c>
      <c r="AL247" s="350">
        <f t="shared" si="199"/>
        <v>0</v>
      </c>
      <c r="AM247" s="350">
        <f t="shared" si="200"/>
        <v>0</v>
      </c>
      <c r="AN247" s="457">
        <f t="shared" si="201"/>
        <v>0</v>
      </c>
      <c r="AO247" s="350">
        <f t="shared" si="202"/>
        <v>0</v>
      </c>
      <c r="AP247" s="350">
        <f t="shared" si="203"/>
        <v>0</v>
      </c>
      <c r="AQ247" s="350">
        <f t="shared" si="204"/>
        <v>0</v>
      </c>
      <c r="AR247" s="350">
        <f t="shared" si="205"/>
        <v>0</v>
      </c>
      <c r="AS247" s="350">
        <f t="shared" si="206"/>
        <v>0</v>
      </c>
      <c r="AT247" s="350">
        <f t="shared" si="207"/>
        <v>0</v>
      </c>
      <c r="AU247" s="350">
        <f t="shared" si="208"/>
        <v>0</v>
      </c>
      <c r="AV247" s="350">
        <f t="shared" si="209"/>
        <v>0</v>
      </c>
      <c r="AW247" s="350">
        <f t="shared" si="210"/>
        <v>0</v>
      </c>
      <c r="AX247" s="350">
        <f t="shared" si="211"/>
        <v>0</v>
      </c>
      <c r="AY247" s="350">
        <f t="shared" si="212"/>
        <v>0</v>
      </c>
    </row>
    <row r="248" spans="1:51" x14ac:dyDescent="0.2">
      <c r="A248" s="347">
        <v>11600</v>
      </c>
      <c r="B248" s="349" t="str">
        <f t="shared" si="165"/>
        <v>Carrathool (A)</v>
      </c>
      <c r="C248" s="348" t="str">
        <f t="shared" si="166"/>
        <v>RAMJO Riverina</v>
      </c>
      <c r="D248" s="470" t="str">
        <f t="shared" si="167"/>
        <v>N</v>
      </c>
      <c r="E248" s="470"/>
      <c r="F248"/>
      <c r="G248" s="350">
        <f t="shared" si="168"/>
        <v>2802</v>
      </c>
      <c r="H248" s="350">
        <f t="shared" si="169"/>
        <v>1330</v>
      </c>
      <c r="I248" s="350">
        <f t="shared" si="170"/>
        <v>180</v>
      </c>
      <c r="J248" s="350" t="str">
        <f t="shared" si="171"/>
        <v>Y</v>
      </c>
      <c r="K248" s="350">
        <f t="shared" si="172"/>
        <v>600</v>
      </c>
      <c r="L248" s="350">
        <f t="shared" si="173"/>
        <v>0</v>
      </c>
      <c r="M248" s="350">
        <f t="shared" si="174"/>
        <v>0</v>
      </c>
      <c r="N248" s="350">
        <f t="shared" si="175"/>
        <v>0</v>
      </c>
      <c r="O248" s="350">
        <f t="shared" si="176"/>
        <v>0</v>
      </c>
      <c r="P248" s="350">
        <f t="shared" si="177"/>
        <v>0</v>
      </c>
      <c r="Q248" s="350">
        <f t="shared" si="178"/>
        <v>0</v>
      </c>
      <c r="R248" s="350">
        <f t="shared" si="179"/>
        <v>0</v>
      </c>
      <c r="S248" s="350">
        <f t="shared" si="180"/>
        <v>0</v>
      </c>
      <c r="T248" s="350">
        <f t="shared" si="181"/>
        <v>0</v>
      </c>
      <c r="U248" s="350">
        <f t="shared" si="182"/>
        <v>0</v>
      </c>
      <c r="V248" s="350">
        <f t="shared" si="183"/>
        <v>0</v>
      </c>
      <c r="W248" s="350">
        <f t="shared" si="184"/>
        <v>0</v>
      </c>
      <c r="X248" s="350">
        <f t="shared" si="185"/>
        <v>0</v>
      </c>
      <c r="Y248" s="350">
        <f t="shared" si="186"/>
        <v>0</v>
      </c>
      <c r="Z248" s="350">
        <f t="shared" si="187"/>
        <v>0</v>
      </c>
      <c r="AA248" s="350">
        <f t="shared" si="188"/>
        <v>0</v>
      </c>
      <c r="AB248" s="350">
        <f t="shared" si="189"/>
        <v>0</v>
      </c>
      <c r="AC248" s="350">
        <f t="shared" si="190"/>
        <v>0</v>
      </c>
      <c r="AD248" s="350">
        <f t="shared" si="191"/>
        <v>0</v>
      </c>
      <c r="AE248" s="350">
        <f t="shared" si="192"/>
        <v>0</v>
      </c>
      <c r="AF248" s="350">
        <f t="shared" si="193"/>
        <v>0</v>
      </c>
      <c r="AG248" s="350">
        <f t="shared" si="194"/>
        <v>0</v>
      </c>
      <c r="AH248" s="350">
        <f t="shared" si="195"/>
        <v>0</v>
      </c>
      <c r="AI248" s="350">
        <f t="shared" si="196"/>
        <v>0</v>
      </c>
      <c r="AJ248" s="350">
        <f t="shared" si="197"/>
        <v>0</v>
      </c>
      <c r="AK248" s="350">
        <f t="shared" si="198"/>
        <v>0</v>
      </c>
      <c r="AL248" s="350">
        <f t="shared" si="199"/>
        <v>0</v>
      </c>
      <c r="AM248" s="350">
        <f t="shared" si="200"/>
        <v>0</v>
      </c>
      <c r="AN248" s="457">
        <f t="shared" si="201"/>
        <v>0</v>
      </c>
      <c r="AO248" s="350">
        <f t="shared" si="202"/>
        <v>0</v>
      </c>
      <c r="AP248" s="350">
        <f t="shared" si="203"/>
        <v>0</v>
      </c>
      <c r="AQ248" s="350">
        <f t="shared" si="204"/>
        <v>0</v>
      </c>
      <c r="AR248" s="350">
        <f t="shared" si="205"/>
        <v>0</v>
      </c>
      <c r="AS248" s="350">
        <f t="shared" si="206"/>
        <v>0</v>
      </c>
      <c r="AT248" s="350">
        <f t="shared" si="207"/>
        <v>0</v>
      </c>
      <c r="AU248" s="350">
        <f t="shared" si="208"/>
        <v>0</v>
      </c>
      <c r="AV248" s="350">
        <f t="shared" si="209"/>
        <v>0</v>
      </c>
      <c r="AW248" s="350">
        <f t="shared" si="210"/>
        <v>0</v>
      </c>
      <c r="AX248" s="350">
        <f t="shared" si="211"/>
        <v>0</v>
      </c>
      <c r="AY248" s="350">
        <f t="shared" si="212"/>
        <v>0</v>
      </c>
    </row>
    <row r="249" spans="1:51" x14ac:dyDescent="0.2">
      <c r="A249" s="347">
        <v>11700</v>
      </c>
      <c r="B249" s="349" t="str">
        <f t="shared" si="165"/>
        <v>Central Darling (A)</v>
      </c>
      <c r="C249" s="348" t="str">
        <f t="shared" si="166"/>
        <v>NetWaste</v>
      </c>
      <c r="D249" s="470" t="str">
        <f t="shared" si="167"/>
        <v>N</v>
      </c>
      <c r="E249" s="470"/>
      <c r="F249"/>
      <c r="G249" s="350">
        <f t="shared" si="168"/>
        <v>1837</v>
      </c>
      <c r="H249" s="350">
        <f t="shared" si="169"/>
        <v>1953</v>
      </c>
      <c r="I249" s="350">
        <f t="shared" si="170"/>
        <v>617</v>
      </c>
      <c r="J249" s="350" t="str">
        <f t="shared" si="171"/>
        <v>Y</v>
      </c>
      <c r="K249" s="350">
        <f t="shared" si="172"/>
        <v>719</v>
      </c>
      <c r="L249" s="350">
        <f t="shared" si="173"/>
        <v>0</v>
      </c>
      <c r="M249" s="350">
        <f t="shared" si="174"/>
        <v>0</v>
      </c>
      <c r="N249" s="350">
        <f t="shared" si="175"/>
        <v>0</v>
      </c>
      <c r="O249" s="350">
        <f t="shared" si="176"/>
        <v>0</v>
      </c>
      <c r="P249" s="350">
        <f t="shared" si="177"/>
        <v>0</v>
      </c>
      <c r="Q249" s="350">
        <f t="shared" si="178"/>
        <v>1953</v>
      </c>
      <c r="R249" s="350">
        <f t="shared" si="179"/>
        <v>0</v>
      </c>
      <c r="S249" s="350">
        <f t="shared" si="180"/>
        <v>0</v>
      </c>
      <c r="T249" s="350">
        <f t="shared" si="181"/>
        <v>0</v>
      </c>
      <c r="U249" s="350">
        <f t="shared" si="182"/>
        <v>0</v>
      </c>
      <c r="V249" s="350">
        <f t="shared" si="183"/>
        <v>0</v>
      </c>
      <c r="W249" s="350">
        <f t="shared" si="184"/>
        <v>0</v>
      </c>
      <c r="X249" s="350">
        <f t="shared" si="185"/>
        <v>0</v>
      </c>
      <c r="Y249" s="350">
        <f t="shared" si="186"/>
        <v>0</v>
      </c>
      <c r="Z249" s="350">
        <f t="shared" si="187"/>
        <v>0</v>
      </c>
      <c r="AA249" s="350">
        <f t="shared" si="188"/>
        <v>0</v>
      </c>
      <c r="AB249" s="350">
        <f t="shared" si="189"/>
        <v>0</v>
      </c>
      <c r="AC249" s="350">
        <f t="shared" si="190"/>
        <v>0</v>
      </c>
      <c r="AD249" s="350">
        <f t="shared" si="191"/>
        <v>0</v>
      </c>
      <c r="AE249" s="350">
        <f t="shared" si="192"/>
        <v>0</v>
      </c>
      <c r="AF249" s="350">
        <f t="shared" si="193"/>
        <v>0</v>
      </c>
      <c r="AG249" s="350">
        <f t="shared" si="194"/>
        <v>0</v>
      </c>
      <c r="AH249" s="350">
        <f t="shared" si="195"/>
        <v>0</v>
      </c>
      <c r="AI249" s="350">
        <f t="shared" si="196"/>
        <v>0</v>
      </c>
      <c r="AJ249" s="350">
        <f t="shared" si="197"/>
        <v>0</v>
      </c>
      <c r="AK249" s="350">
        <f t="shared" si="198"/>
        <v>0</v>
      </c>
      <c r="AL249" s="350">
        <f t="shared" si="199"/>
        <v>0</v>
      </c>
      <c r="AM249" s="350">
        <f t="shared" si="200"/>
        <v>0</v>
      </c>
      <c r="AN249" s="457">
        <f t="shared" si="201"/>
        <v>0</v>
      </c>
      <c r="AO249" s="350">
        <f t="shared" si="202"/>
        <v>0</v>
      </c>
      <c r="AP249" s="350">
        <f t="shared" si="203"/>
        <v>0</v>
      </c>
      <c r="AQ249" s="350">
        <f t="shared" si="204"/>
        <v>0</v>
      </c>
      <c r="AR249" s="350">
        <f t="shared" si="205"/>
        <v>0</v>
      </c>
      <c r="AS249" s="350">
        <f t="shared" si="206"/>
        <v>0</v>
      </c>
      <c r="AT249" s="350">
        <f t="shared" si="207"/>
        <v>0</v>
      </c>
      <c r="AU249" s="350">
        <f t="shared" si="208"/>
        <v>0</v>
      </c>
      <c r="AV249" s="350">
        <f t="shared" si="209"/>
        <v>0</v>
      </c>
      <c r="AW249" s="350">
        <f t="shared" si="210"/>
        <v>0</v>
      </c>
      <c r="AX249" s="350">
        <f t="shared" si="211"/>
        <v>0</v>
      </c>
      <c r="AY249" s="350">
        <f t="shared" si="212"/>
        <v>0</v>
      </c>
    </row>
    <row r="250" spans="1:51" x14ac:dyDescent="0.2">
      <c r="A250" s="347">
        <v>11750</v>
      </c>
      <c r="B250" s="349" t="str">
        <f t="shared" si="165"/>
        <v>Cobar (A)</v>
      </c>
      <c r="C250" s="348" t="str">
        <f t="shared" si="166"/>
        <v>NetWaste</v>
      </c>
      <c r="D250" s="470" t="str">
        <f t="shared" si="167"/>
        <v>N</v>
      </c>
      <c r="E250" s="470"/>
      <c r="F250"/>
      <c r="G250" s="350">
        <f t="shared" si="168"/>
        <v>4722</v>
      </c>
      <c r="H250" s="350">
        <f t="shared" si="169"/>
        <v>2850</v>
      </c>
      <c r="I250" s="350">
        <f t="shared" si="170"/>
        <v>230</v>
      </c>
      <c r="J250" s="350" t="str">
        <f t="shared" si="171"/>
        <v>Y</v>
      </c>
      <c r="K250" s="350">
        <f t="shared" si="172"/>
        <v>2465</v>
      </c>
      <c r="L250" s="350">
        <f t="shared" si="173"/>
        <v>0</v>
      </c>
      <c r="M250" s="350">
        <f t="shared" si="174"/>
        <v>0</v>
      </c>
      <c r="N250" s="350">
        <f t="shared" si="175"/>
        <v>0</v>
      </c>
      <c r="O250" s="350">
        <f t="shared" si="176"/>
        <v>0</v>
      </c>
      <c r="P250" s="350">
        <f t="shared" si="177"/>
        <v>0</v>
      </c>
      <c r="Q250" s="350">
        <f t="shared" si="178"/>
        <v>0</v>
      </c>
      <c r="R250" s="350">
        <f t="shared" si="179"/>
        <v>0</v>
      </c>
      <c r="S250" s="350">
        <f t="shared" si="180"/>
        <v>0</v>
      </c>
      <c r="T250" s="350">
        <f t="shared" si="181"/>
        <v>0</v>
      </c>
      <c r="U250" s="350">
        <f t="shared" si="182"/>
        <v>0</v>
      </c>
      <c r="V250" s="350">
        <f t="shared" si="183"/>
        <v>0</v>
      </c>
      <c r="W250" s="350">
        <f t="shared" si="184"/>
        <v>0</v>
      </c>
      <c r="X250" s="350">
        <f t="shared" si="185"/>
        <v>0</v>
      </c>
      <c r="Y250" s="350">
        <f t="shared" si="186"/>
        <v>0</v>
      </c>
      <c r="Z250" s="350">
        <f t="shared" si="187"/>
        <v>0</v>
      </c>
      <c r="AA250" s="350">
        <f t="shared" si="188"/>
        <v>0</v>
      </c>
      <c r="AB250" s="350">
        <f t="shared" si="189"/>
        <v>0</v>
      </c>
      <c r="AC250" s="350">
        <f t="shared" si="190"/>
        <v>0</v>
      </c>
      <c r="AD250" s="350">
        <f t="shared" si="191"/>
        <v>0</v>
      </c>
      <c r="AE250" s="350">
        <f t="shared" si="192"/>
        <v>0</v>
      </c>
      <c r="AF250" s="350">
        <f t="shared" si="193"/>
        <v>0</v>
      </c>
      <c r="AG250" s="350">
        <f t="shared" si="194"/>
        <v>0</v>
      </c>
      <c r="AH250" s="350">
        <f t="shared" si="195"/>
        <v>0</v>
      </c>
      <c r="AI250" s="350">
        <f t="shared" si="196"/>
        <v>0</v>
      </c>
      <c r="AJ250" s="350">
        <f t="shared" si="197"/>
        <v>0</v>
      </c>
      <c r="AK250" s="350">
        <f t="shared" si="198"/>
        <v>0</v>
      </c>
      <c r="AL250" s="350">
        <f t="shared" si="199"/>
        <v>0</v>
      </c>
      <c r="AM250" s="350">
        <f t="shared" si="200"/>
        <v>0</v>
      </c>
      <c r="AN250" s="457">
        <f t="shared" si="201"/>
        <v>0</v>
      </c>
      <c r="AO250" s="350">
        <f t="shared" si="202"/>
        <v>0</v>
      </c>
      <c r="AP250" s="350">
        <f t="shared" si="203"/>
        <v>0</v>
      </c>
      <c r="AQ250" s="350">
        <f t="shared" si="204"/>
        <v>0</v>
      </c>
      <c r="AR250" s="350">
        <f t="shared" si="205"/>
        <v>0</v>
      </c>
      <c r="AS250" s="350">
        <f t="shared" si="206"/>
        <v>0</v>
      </c>
      <c r="AT250" s="350">
        <f t="shared" si="207"/>
        <v>0</v>
      </c>
      <c r="AU250" s="350">
        <f t="shared" si="208"/>
        <v>0</v>
      </c>
      <c r="AV250" s="350">
        <f t="shared" si="209"/>
        <v>0</v>
      </c>
      <c r="AW250" s="350">
        <f t="shared" si="210"/>
        <v>0</v>
      </c>
      <c r="AX250" s="350">
        <f t="shared" si="211"/>
        <v>0</v>
      </c>
      <c r="AY250" s="350">
        <f t="shared" si="212"/>
        <v>0</v>
      </c>
    </row>
    <row r="251" spans="1:51" x14ac:dyDescent="0.2">
      <c r="A251" s="347">
        <v>12000</v>
      </c>
      <c r="B251" s="349" t="str">
        <f t="shared" si="165"/>
        <v>Coolamon (A)</v>
      </c>
      <c r="C251" s="348" t="str">
        <f t="shared" si="166"/>
        <v>REROC</v>
      </c>
      <c r="D251" s="470" t="str">
        <f t="shared" si="167"/>
        <v>N</v>
      </c>
      <c r="E251" s="470"/>
      <c r="F251"/>
      <c r="G251" s="350">
        <f t="shared" si="168"/>
        <v>4368</v>
      </c>
      <c r="H251" s="350">
        <f t="shared" si="169"/>
        <v>2990</v>
      </c>
      <c r="I251" s="350">
        <f t="shared" si="170"/>
        <v>186</v>
      </c>
      <c r="J251" s="350" t="str">
        <f t="shared" si="171"/>
        <v>Y</v>
      </c>
      <c r="K251" s="350">
        <f t="shared" si="172"/>
        <v>2047</v>
      </c>
      <c r="L251" s="350">
        <f t="shared" si="173"/>
        <v>0</v>
      </c>
      <c r="M251" s="350">
        <f t="shared" si="174"/>
        <v>2047</v>
      </c>
      <c r="N251" s="350">
        <f t="shared" si="175"/>
        <v>0</v>
      </c>
      <c r="O251" s="350">
        <f t="shared" si="176"/>
        <v>0</v>
      </c>
      <c r="P251" s="350">
        <f t="shared" si="177"/>
        <v>2047</v>
      </c>
      <c r="Q251" s="350">
        <f t="shared" si="178"/>
        <v>0</v>
      </c>
      <c r="R251" s="350">
        <f t="shared" si="179"/>
        <v>0</v>
      </c>
      <c r="S251" s="350">
        <f t="shared" si="180"/>
        <v>0</v>
      </c>
      <c r="T251" s="350">
        <f t="shared" si="181"/>
        <v>0</v>
      </c>
      <c r="U251" s="350">
        <f t="shared" si="182"/>
        <v>0</v>
      </c>
      <c r="V251" s="350">
        <f t="shared" si="183"/>
        <v>0</v>
      </c>
      <c r="W251" s="350">
        <f t="shared" si="184"/>
        <v>0</v>
      </c>
      <c r="X251" s="350">
        <f t="shared" si="185"/>
        <v>0</v>
      </c>
      <c r="Y251" s="350">
        <f t="shared" si="186"/>
        <v>0</v>
      </c>
      <c r="Z251" s="350">
        <f t="shared" si="187"/>
        <v>0</v>
      </c>
      <c r="AA251" s="350">
        <f t="shared" si="188"/>
        <v>0</v>
      </c>
      <c r="AB251" s="350">
        <f t="shared" si="189"/>
        <v>0</v>
      </c>
      <c r="AC251" s="350">
        <f t="shared" si="190"/>
        <v>0</v>
      </c>
      <c r="AD251" s="350">
        <f t="shared" si="191"/>
        <v>0</v>
      </c>
      <c r="AE251" s="350">
        <f t="shared" si="192"/>
        <v>0</v>
      </c>
      <c r="AF251" s="350">
        <f t="shared" si="193"/>
        <v>0</v>
      </c>
      <c r="AG251" s="350">
        <f t="shared" si="194"/>
        <v>0</v>
      </c>
      <c r="AH251" s="350">
        <f t="shared" si="195"/>
        <v>0</v>
      </c>
      <c r="AI251" s="350">
        <f t="shared" si="196"/>
        <v>0</v>
      </c>
      <c r="AJ251" s="350">
        <f t="shared" si="197"/>
        <v>0</v>
      </c>
      <c r="AK251" s="350">
        <f t="shared" si="198"/>
        <v>0</v>
      </c>
      <c r="AL251" s="350">
        <f t="shared" si="199"/>
        <v>0</v>
      </c>
      <c r="AM251" s="350">
        <f t="shared" si="200"/>
        <v>0</v>
      </c>
      <c r="AN251" s="457">
        <f t="shared" si="201"/>
        <v>0</v>
      </c>
      <c r="AO251" s="350">
        <f t="shared" si="202"/>
        <v>0</v>
      </c>
      <c r="AP251" s="350">
        <f t="shared" si="203"/>
        <v>0</v>
      </c>
      <c r="AQ251" s="350">
        <f t="shared" si="204"/>
        <v>0</v>
      </c>
      <c r="AR251" s="350">
        <f t="shared" si="205"/>
        <v>0</v>
      </c>
      <c r="AS251" s="350">
        <f t="shared" si="206"/>
        <v>0</v>
      </c>
      <c r="AT251" s="350">
        <f t="shared" si="207"/>
        <v>0</v>
      </c>
      <c r="AU251" s="350">
        <f t="shared" si="208"/>
        <v>0</v>
      </c>
      <c r="AV251" s="350">
        <f t="shared" si="209"/>
        <v>0</v>
      </c>
      <c r="AW251" s="350">
        <f t="shared" si="210"/>
        <v>0</v>
      </c>
      <c r="AX251" s="350">
        <f t="shared" si="211"/>
        <v>0</v>
      </c>
      <c r="AY251" s="350">
        <f t="shared" si="212"/>
        <v>0</v>
      </c>
    </row>
    <row r="252" spans="1:51" x14ac:dyDescent="0.2">
      <c r="A252" s="347">
        <v>12150</v>
      </c>
      <c r="B252" s="349" t="str">
        <f t="shared" si="165"/>
        <v>Coonamble (A)</v>
      </c>
      <c r="C252" s="348" t="str">
        <f t="shared" si="166"/>
        <v>NetWaste</v>
      </c>
      <c r="D252" s="470" t="str">
        <f t="shared" si="167"/>
        <v>N</v>
      </c>
      <c r="E252" s="470"/>
      <c r="F252"/>
      <c r="G252" s="350">
        <f t="shared" si="168"/>
        <v>4014</v>
      </c>
      <c r="H252" s="350">
        <f t="shared" si="169"/>
        <v>2704</v>
      </c>
      <c r="I252" s="350">
        <f t="shared" si="170"/>
        <v>280</v>
      </c>
      <c r="J252" s="350" t="str">
        <f t="shared" si="171"/>
        <v>Y</v>
      </c>
      <c r="K252" s="350">
        <f t="shared" si="172"/>
        <v>1595</v>
      </c>
      <c r="L252" s="350">
        <f t="shared" si="173"/>
        <v>0</v>
      </c>
      <c r="M252" s="350">
        <f t="shared" si="174"/>
        <v>0</v>
      </c>
      <c r="N252" s="350">
        <f t="shared" si="175"/>
        <v>0</v>
      </c>
      <c r="O252" s="350">
        <f t="shared" si="176"/>
        <v>0</v>
      </c>
      <c r="P252" s="350">
        <f t="shared" si="177"/>
        <v>0</v>
      </c>
      <c r="Q252" s="350">
        <f t="shared" si="178"/>
        <v>0</v>
      </c>
      <c r="R252" s="350" t="str">
        <f t="shared" si="179"/>
        <v>Coonamble</v>
      </c>
      <c r="S252" s="350" t="str">
        <f t="shared" si="180"/>
        <v>Quambone</v>
      </c>
      <c r="T252" s="350">
        <f t="shared" si="181"/>
        <v>0</v>
      </c>
      <c r="U252" s="350">
        <f t="shared" si="182"/>
        <v>0</v>
      </c>
      <c r="V252" s="350">
        <f t="shared" si="183"/>
        <v>0</v>
      </c>
      <c r="W252" s="350">
        <f t="shared" si="184"/>
        <v>0</v>
      </c>
      <c r="X252" s="350">
        <f t="shared" si="185"/>
        <v>0</v>
      </c>
      <c r="Y252" s="350">
        <f t="shared" si="186"/>
        <v>0</v>
      </c>
      <c r="Z252" s="350">
        <f t="shared" si="187"/>
        <v>0</v>
      </c>
      <c r="AA252" s="350">
        <f t="shared" si="188"/>
        <v>0</v>
      </c>
      <c r="AB252" s="350">
        <f t="shared" si="189"/>
        <v>0</v>
      </c>
      <c r="AC252" s="350">
        <f t="shared" si="190"/>
        <v>0</v>
      </c>
      <c r="AD252" s="350">
        <f t="shared" si="191"/>
        <v>0</v>
      </c>
      <c r="AE252" s="350">
        <f t="shared" si="192"/>
        <v>0</v>
      </c>
      <c r="AF252" s="350">
        <f t="shared" si="193"/>
        <v>0</v>
      </c>
      <c r="AG252" s="350">
        <f t="shared" si="194"/>
        <v>0</v>
      </c>
      <c r="AH252" s="350">
        <f t="shared" si="195"/>
        <v>0</v>
      </c>
      <c r="AI252" s="350">
        <f t="shared" si="196"/>
        <v>0</v>
      </c>
      <c r="AJ252" s="350">
        <f t="shared" si="197"/>
        <v>0</v>
      </c>
      <c r="AK252" s="350">
        <f t="shared" si="198"/>
        <v>0</v>
      </c>
      <c r="AL252" s="350">
        <f t="shared" si="199"/>
        <v>0</v>
      </c>
      <c r="AM252" s="350">
        <f t="shared" si="200"/>
        <v>0</v>
      </c>
      <c r="AN252" s="457">
        <f t="shared" si="201"/>
        <v>0</v>
      </c>
      <c r="AO252" s="350">
        <f t="shared" si="202"/>
        <v>0</v>
      </c>
      <c r="AP252" s="350">
        <f t="shared" si="203"/>
        <v>0</v>
      </c>
      <c r="AQ252" s="350">
        <f t="shared" si="204"/>
        <v>0</v>
      </c>
      <c r="AR252" s="350">
        <f t="shared" si="205"/>
        <v>0</v>
      </c>
      <c r="AS252" s="350">
        <f t="shared" si="206"/>
        <v>0</v>
      </c>
      <c r="AT252" s="350">
        <f t="shared" si="207"/>
        <v>0</v>
      </c>
      <c r="AU252" s="350">
        <f t="shared" si="208"/>
        <v>0</v>
      </c>
      <c r="AV252" s="350">
        <f t="shared" si="209"/>
        <v>0</v>
      </c>
      <c r="AW252" s="350">
        <f t="shared" si="210"/>
        <v>0</v>
      </c>
      <c r="AX252" s="350">
        <f t="shared" si="211"/>
        <v>0</v>
      </c>
      <c r="AY252" s="350">
        <f t="shared" si="212"/>
        <v>0</v>
      </c>
    </row>
    <row r="253" spans="1:51" x14ac:dyDescent="0.2">
      <c r="A253" s="347">
        <v>12350</v>
      </c>
      <c r="B253" s="349" t="str">
        <f t="shared" si="165"/>
        <v>Cowra (A)</v>
      </c>
      <c r="C253" s="348" t="str">
        <f t="shared" si="166"/>
        <v>NetWaste</v>
      </c>
      <c r="D253" s="470" t="str">
        <f t="shared" si="167"/>
        <v>N</v>
      </c>
      <c r="E253" s="470"/>
      <c r="F253"/>
      <c r="G253" s="350">
        <f t="shared" si="168"/>
        <v>12767</v>
      </c>
      <c r="H253" s="350">
        <f t="shared" si="169"/>
        <v>4424</v>
      </c>
      <c r="I253" s="350">
        <f t="shared" si="170"/>
        <v>649</v>
      </c>
      <c r="J253" s="350" t="str">
        <f t="shared" si="171"/>
        <v>Y</v>
      </c>
      <c r="K253" s="350">
        <f t="shared" si="172"/>
        <v>4424</v>
      </c>
      <c r="L253" s="350">
        <f t="shared" si="173"/>
        <v>0</v>
      </c>
      <c r="M253" s="350">
        <f t="shared" si="174"/>
        <v>4424</v>
      </c>
      <c r="N253" s="350">
        <f t="shared" si="175"/>
        <v>0</v>
      </c>
      <c r="O253" s="350">
        <f t="shared" si="176"/>
        <v>0</v>
      </c>
      <c r="P253" s="350">
        <f t="shared" si="177"/>
        <v>0</v>
      </c>
      <c r="Q253" s="350">
        <f t="shared" si="178"/>
        <v>4424</v>
      </c>
      <c r="R253" s="350" t="str">
        <f t="shared" si="179"/>
        <v>Woodstock</v>
      </c>
      <c r="S253" s="350">
        <f t="shared" si="180"/>
        <v>0</v>
      </c>
      <c r="T253" s="350">
        <f t="shared" si="181"/>
        <v>0</v>
      </c>
      <c r="U253" s="350">
        <f t="shared" si="182"/>
        <v>0</v>
      </c>
      <c r="V253" s="350">
        <f t="shared" si="183"/>
        <v>0</v>
      </c>
      <c r="W253" s="350">
        <f t="shared" si="184"/>
        <v>0</v>
      </c>
      <c r="X253" s="350">
        <f t="shared" si="185"/>
        <v>0</v>
      </c>
      <c r="Y253" s="350">
        <f t="shared" si="186"/>
        <v>0</v>
      </c>
      <c r="Z253" s="350">
        <f t="shared" si="187"/>
        <v>0</v>
      </c>
      <c r="AA253" s="350">
        <f t="shared" si="188"/>
        <v>0</v>
      </c>
      <c r="AB253" s="350">
        <f t="shared" si="189"/>
        <v>0</v>
      </c>
      <c r="AC253" s="350">
        <f t="shared" si="190"/>
        <v>0</v>
      </c>
      <c r="AD253" s="350">
        <f t="shared" si="191"/>
        <v>0</v>
      </c>
      <c r="AE253" s="350">
        <f t="shared" si="192"/>
        <v>0</v>
      </c>
      <c r="AF253" s="350">
        <f t="shared" si="193"/>
        <v>0</v>
      </c>
      <c r="AG253" s="350">
        <f t="shared" si="194"/>
        <v>0</v>
      </c>
      <c r="AH253" s="350">
        <f t="shared" si="195"/>
        <v>0</v>
      </c>
      <c r="AI253" s="350">
        <f t="shared" si="196"/>
        <v>0</v>
      </c>
      <c r="AJ253" s="350">
        <f t="shared" si="197"/>
        <v>0</v>
      </c>
      <c r="AK253" s="350">
        <f t="shared" si="198"/>
        <v>0</v>
      </c>
      <c r="AL253" s="350">
        <f t="shared" si="199"/>
        <v>0</v>
      </c>
      <c r="AM253" s="350">
        <f t="shared" si="200"/>
        <v>0</v>
      </c>
      <c r="AN253" s="457">
        <f t="shared" si="201"/>
        <v>0</v>
      </c>
      <c r="AO253" s="350">
        <f t="shared" si="202"/>
        <v>0</v>
      </c>
      <c r="AP253" s="350">
        <f t="shared" si="203"/>
        <v>0</v>
      </c>
      <c r="AQ253" s="350">
        <f t="shared" si="204"/>
        <v>0</v>
      </c>
      <c r="AR253" s="350">
        <f t="shared" si="205"/>
        <v>0</v>
      </c>
      <c r="AS253" s="350">
        <f t="shared" si="206"/>
        <v>0</v>
      </c>
      <c r="AT253" s="350">
        <f t="shared" si="207"/>
        <v>0</v>
      </c>
      <c r="AU253" s="350">
        <f t="shared" si="208"/>
        <v>0</v>
      </c>
      <c r="AV253" s="350">
        <f t="shared" si="209"/>
        <v>0</v>
      </c>
      <c r="AW253" s="350">
        <f t="shared" si="210"/>
        <v>0</v>
      </c>
      <c r="AX253" s="350">
        <f t="shared" si="211"/>
        <v>0</v>
      </c>
      <c r="AY253" s="350">
        <f t="shared" si="212"/>
        <v>0</v>
      </c>
    </row>
    <row r="254" spans="1:51" x14ac:dyDescent="0.2">
      <c r="A254" s="347">
        <v>12730</v>
      </c>
      <c r="B254" s="349" t="str">
        <f t="shared" si="165"/>
        <v>Edward River (A)</v>
      </c>
      <c r="C254" s="348" t="str">
        <f t="shared" si="166"/>
        <v>RAMJO Murray</v>
      </c>
      <c r="D254" s="470" t="str">
        <f t="shared" si="167"/>
        <v>N</v>
      </c>
      <c r="E254" s="470"/>
      <c r="F254"/>
      <c r="G254" s="350">
        <f t="shared" si="168"/>
        <v>8995</v>
      </c>
      <c r="H254" s="350">
        <f t="shared" si="169"/>
        <v>5051</v>
      </c>
      <c r="I254" s="350">
        <f t="shared" si="170"/>
        <v>359</v>
      </c>
      <c r="J254" s="350" t="str">
        <f t="shared" si="171"/>
        <v>Y</v>
      </c>
      <c r="K254" s="350">
        <f t="shared" si="172"/>
        <v>3630</v>
      </c>
      <c r="L254" s="350">
        <f t="shared" si="173"/>
        <v>0</v>
      </c>
      <c r="M254" s="350">
        <f t="shared" si="174"/>
        <v>0</v>
      </c>
      <c r="N254" s="350">
        <f t="shared" si="175"/>
        <v>0</v>
      </c>
      <c r="O254" s="350">
        <f t="shared" si="176"/>
        <v>0</v>
      </c>
      <c r="P254" s="350">
        <f t="shared" si="177"/>
        <v>0</v>
      </c>
      <c r="Q254" s="350">
        <f t="shared" si="178"/>
        <v>5051</v>
      </c>
      <c r="R254" s="350" t="str">
        <f t="shared" si="179"/>
        <v>Deniliquin Waste Disposal Facility</v>
      </c>
      <c r="S254" s="350" t="str">
        <f t="shared" si="180"/>
        <v>Blighty Landfll</v>
      </c>
      <c r="T254" s="350" t="str">
        <f t="shared" si="181"/>
        <v>Booroorban Landfill</v>
      </c>
      <c r="U254" s="350" t="str">
        <f t="shared" si="182"/>
        <v>Conargo Landfill</v>
      </c>
      <c r="V254" s="350" t="str">
        <f t="shared" si="183"/>
        <v>Pretty Pine Landfill</v>
      </c>
      <c r="W254" s="350" t="str">
        <f t="shared" si="184"/>
        <v>Wanganella Landfill</v>
      </c>
      <c r="X254" s="350">
        <f t="shared" si="185"/>
        <v>0</v>
      </c>
      <c r="Y254" s="350">
        <f t="shared" si="186"/>
        <v>0</v>
      </c>
      <c r="Z254" s="350">
        <f t="shared" si="187"/>
        <v>0</v>
      </c>
      <c r="AA254" s="350">
        <f t="shared" si="188"/>
        <v>0</v>
      </c>
      <c r="AB254" s="350">
        <f t="shared" si="189"/>
        <v>0</v>
      </c>
      <c r="AC254" s="350">
        <f t="shared" si="190"/>
        <v>0</v>
      </c>
      <c r="AD254" s="350">
        <f t="shared" si="191"/>
        <v>0</v>
      </c>
      <c r="AE254" s="350">
        <f t="shared" si="192"/>
        <v>0</v>
      </c>
      <c r="AF254" s="350">
        <f t="shared" si="193"/>
        <v>0</v>
      </c>
      <c r="AG254" s="350">
        <f t="shared" si="194"/>
        <v>0</v>
      </c>
      <c r="AH254" s="350">
        <f t="shared" si="195"/>
        <v>0</v>
      </c>
      <c r="AI254" s="350">
        <f t="shared" si="196"/>
        <v>0</v>
      </c>
      <c r="AJ254" s="350">
        <f t="shared" si="197"/>
        <v>0</v>
      </c>
      <c r="AK254" s="350">
        <f t="shared" si="198"/>
        <v>0</v>
      </c>
      <c r="AL254" s="350">
        <f t="shared" si="199"/>
        <v>0</v>
      </c>
      <c r="AM254" s="350">
        <f t="shared" si="200"/>
        <v>0</v>
      </c>
      <c r="AN254" s="457">
        <f t="shared" si="201"/>
        <v>0</v>
      </c>
      <c r="AO254" s="350">
        <f t="shared" si="202"/>
        <v>0</v>
      </c>
      <c r="AP254" s="350">
        <f t="shared" si="203"/>
        <v>0</v>
      </c>
      <c r="AQ254" s="350">
        <f t="shared" si="204"/>
        <v>0</v>
      </c>
      <c r="AR254" s="350">
        <f t="shared" si="205"/>
        <v>0</v>
      </c>
      <c r="AS254" s="350">
        <f t="shared" si="206"/>
        <v>0</v>
      </c>
      <c r="AT254" s="350">
        <f t="shared" si="207"/>
        <v>0</v>
      </c>
      <c r="AU254" s="350">
        <f t="shared" si="208"/>
        <v>0</v>
      </c>
      <c r="AV254" s="350">
        <f t="shared" si="209"/>
        <v>0</v>
      </c>
      <c r="AW254" s="350">
        <f t="shared" si="210"/>
        <v>0</v>
      </c>
      <c r="AX254" s="350">
        <f t="shared" si="211"/>
        <v>0</v>
      </c>
      <c r="AY254" s="350">
        <f t="shared" si="212"/>
        <v>0</v>
      </c>
    </row>
    <row r="255" spans="1:51" x14ac:dyDescent="0.2">
      <c r="A255" s="347">
        <v>12750</v>
      </c>
      <c r="B255" s="349" t="str">
        <f t="shared" si="165"/>
        <v>Eurobodalla (A)</v>
      </c>
      <c r="C255" s="348" t="str">
        <f t="shared" si="166"/>
        <v>CRJO</v>
      </c>
      <c r="D255" s="470" t="str">
        <f t="shared" si="167"/>
        <v>N</v>
      </c>
      <c r="E255" s="470"/>
      <c r="F255"/>
      <c r="G255" s="350">
        <f t="shared" si="168"/>
        <v>38288</v>
      </c>
      <c r="H255" s="350">
        <f t="shared" si="169"/>
        <v>23828</v>
      </c>
      <c r="I255" s="350">
        <f t="shared" si="170"/>
        <v>304.57</v>
      </c>
      <c r="J255" s="350" t="str">
        <f t="shared" si="171"/>
        <v>Y</v>
      </c>
      <c r="K255" s="350">
        <f t="shared" si="172"/>
        <v>22593</v>
      </c>
      <c r="L255" s="350">
        <f t="shared" si="173"/>
        <v>0</v>
      </c>
      <c r="M255" s="350">
        <f t="shared" si="174"/>
        <v>22362</v>
      </c>
      <c r="N255" s="350">
        <f t="shared" si="175"/>
        <v>20756</v>
      </c>
      <c r="O255" s="350">
        <f t="shared" si="176"/>
        <v>0</v>
      </c>
      <c r="P255" s="350">
        <f t="shared" si="177"/>
        <v>21715</v>
      </c>
      <c r="Q255" s="350">
        <f t="shared" si="178"/>
        <v>23828</v>
      </c>
      <c r="R255" s="350" t="str">
        <f t="shared" si="179"/>
        <v>Brou WMF</v>
      </c>
      <c r="S255" s="350" t="str">
        <f t="shared" si="180"/>
        <v>Surf Beach WMF</v>
      </c>
      <c r="T255" s="350" t="str">
        <f t="shared" si="181"/>
        <v>Moruya Transfer Station</v>
      </c>
      <c r="U255" s="350">
        <f t="shared" si="182"/>
        <v>0</v>
      </c>
      <c r="V255" s="350">
        <f t="shared" si="183"/>
        <v>0</v>
      </c>
      <c r="W255" s="350">
        <f t="shared" si="184"/>
        <v>0</v>
      </c>
      <c r="X255" s="350">
        <f t="shared" si="185"/>
        <v>0</v>
      </c>
      <c r="Y255" s="350">
        <f t="shared" si="186"/>
        <v>0</v>
      </c>
      <c r="Z255" s="350">
        <f t="shared" si="187"/>
        <v>0</v>
      </c>
      <c r="AA255" s="350">
        <f t="shared" si="188"/>
        <v>0</v>
      </c>
      <c r="AB255" s="350">
        <f t="shared" si="189"/>
        <v>0</v>
      </c>
      <c r="AC255" s="350">
        <f t="shared" si="190"/>
        <v>0</v>
      </c>
      <c r="AD255" s="350">
        <f t="shared" si="191"/>
        <v>0</v>
      </c>
      <c r="AE255" s="350">
        <f t="shared" si="192"/>
        <v>0</v>
      </c>
      <c r="AF255" s="350">
        <f t="shared" si="193"/>
        <v>0</v>
      </c>
      <c r="AG255" s="350">
        <f t="shared" si="194"/>
        <v>0</v>
      </c>
      <c r="AH255" s="350">
        <f t="shared" si="195"/>
        <v>0</v>
      </c>
      <c r="AI255" s="350">
        <f t="shared" si="196"/>
        <v>0</v>
      </c>
      <c r="AJ255" s="350">
        <f t="shared" si="197"/>
        <v>0</v>
      </c>
      <c r="AK255" s="350">
        <f t="shared" si="198"/>
        <v>0</v>
      </c>
      <c r="AL255" s="350">
        <f t="shared" si="199"/>
        <v>0</v>
      </c>
      <c r="AM255" s="350">
        <f t="shared" si="200"/>
        <v>0</v>
      </c>
      <c r="AN255" s="457">
        <f t="shared" si="201"/>
        <v>0</v>
      </c>
      <c r="AO255" s="350">
        <f t="shared" si="202"/>
        <v>0</v>
      </c>
      <c r="AP255" s="350">
        <f t="shared" si="203"/>
        <v>0</v>
      </c>
      <c r="AQ255" s="350">
        <f t="shared" si="204"/>
        <v>0</v>
      </c>
      <c r="AR255" s="350">
        <f t="shared" si="205"/>
        <v>0</v>
      </c>
      <c r="AS255" s="350">
        <f t="shared" si="206"/>
        <v>0</v>
      </c>
      <c r="AT255" s="350">
        <f t="shared" si="207"/>
        <v>0</v>
      </c>
      <c r="AU255" s="350">
        <f t="shared" si="208"/>
        <v>0</v>
      </c>
      <c r="AV255" s="350">
        <f t="shared" si="209"/>
        <v>0</v>
      </c>
      <c r="AW255" s="350">
        <f t="shared" si="210"/>
        <v>0</v>
      </c>
      <c r="AX255" s="350">
        <f t="shared" si="211"/>
        <v>0</v>
      </c>
      <c r="AY255" s="350">
        <f t="shared" si="212"/>
        <v>0</v>
      </c>
    </row>
    <row r="256" spans="1:51" x14ac:dyDescent="0.2">
      <c r="A256" s="347">
        <v>12870</v>
      </c>
      <c r="B256" s="349" t="str">
        <f t="shared" si="165"/>
        <v>Federation (A)</v>
      </c>
      <c r="C256" s="348" t="str">
        <f t="shared" si="166"/>
        <v>RAMJO Murray</v>
      </c>
      <c r="D256" s="470" t="str">
        <f t="shared" si="167"/>
        <v>N</v>
      </c>
      <c r="E256" s="470"/>
      <c r="F256"/>
      <c r="G256" s="350">
        <f t="shared" si="168"/>
        <v>12462</v>
      </c>
      <c r="H256" s="350">
        <f t="shared" si="169"/>
        <v>6670</v>
      </c>
      <c r="I256" s="350">
        <f t="shared" si="170"/>
        <v>325</v>
      </c>
      <c r="J256" s="350" t="str">
        <f t="shared" si="171"/>
        <v>Y</v>
      </c>
      <c r="K256" s="350">
        <f t="shared" si="172"/>
        <v>6350</v>
      </c>
      <c r="L256" s="350">
        <f t="shared" si="173"/>
        <v>0</v>
      </c>
      <c r="M256" s="350">
        <f t="shared" si="174"/>
        <v>5840</v>
      </c>
      <c r="N256" s="350">
        <f t="shared" si="175"/>
        <v>0</v>
      </c>
      <c r="O256" s="350">
        <f t="shared" si="176"/>
        <v>5840</v>
      </c>
      <c r="P256" s="350">
        <f t="shared" si="177"/>
        <v>0</v>
      </c>
      <c r="Q256" s="350">
        <f t="shared" si="178"/>
        <v>6670</v>
      </c>
      <c r="R256" s="350" t="str">
        <f t="shared" si="179"/>
        <v>Corowa Landfill</v>
      </c>
      <c r="S256" s="350" t="str">
        <f t="shared" si="180"/>
        <v>Howlong Landfill</v>
      </c>
      <c r="T256" s="350" t="str">
        <f t="shared" si="181"/>
        <v>Mulwala Transfer station</v>
      </c>
      <c r="U256" s="350" t="str">
        <f t="shared" si="182"/>
        <v>Oaklands Tip</v>
      </c>
      <c r="V256" s="350" t="str">
        <f t="shared" si="183"/>
        <v>Urana Tip</v>
      </c>
      <c r="W256" s="350">
        <f t="shared" si="184"/>
        <v>0</v>
      </c>
      <c r="X256" s="350">
        <f t="shared" si="185"/>
        <v>0</v>
      </c>
      <c r="Y256" s="350">
        <f t="shared" si="186"/>
        <v>0</v>
      </c>
      <c r="Z256" s="350">
        <f t="shared" si="187"/>
        <v>0</v>
      </c>
      <c r="AA256" s="350">
        <f t="shared" si="188"/>
        <v>0</v>
      </c>
      <c r="AB256" s="350">
        <f t="shared" si="189"/>
        <v>0</v>
      </c>
      <c r="AC256" s="350">
        <f t="shared" si="190"/>
        <v>0</v>
      </c>
      <c r="AD256" s="350">
        <f t="shared" si="191"/>
        <v>0</v>
      </c>
      <c r="AE256" s="350">
        <f t="shared" si="192"/>
        <v>0</v>
      </c>
      <c r="AF256" s="350">
        <f t="shared" si="193"/>
        <v>0</v>
      </c>
      <c r="AG256" s="350">
        <f t="shared" si="194"/>
        <v>0</v>
      </c>
      <c r="AH256" s="350">
        <f t="shared" si="195"/>
        <v>0</v>
      </c>
      <c r="AI256" s="350">
        <f t="shared" si="196"/>
        <v>0</v>
      </c>
      <c r="AJ256" s="350">
        <f t="shared" si="197"/>
        <v>0</v>
      </c>
      <c r="AK256" s="350">
        <f t="shared" si="198"/>
        <v>0</v>
      </c>
      <c r="AL256" s="350">
        <f t="shared" si="199"/>
        <v>0</v>
      </c>
      <c r="AM256" s="350">
        <f t="shared" si="200"/>
        <v>0</v>
      </c>
      <c r="AN256" s="457">
        <f t="shared" si="201"/>
        <v>0</v>
      </c>
      <c r="AO256" s="350">
        <f t="shared" si="202"/>
        <v>0</v>
      </c>
      <c r="AP256" s="350">
        <f t="shared" si="203"/>
        <v>0</v>
      </c>
      <c r="AQ256" s="350">
        <f t="shared" si="204"/>
        <v>0</v>
      </c>
      <c r="AR256" s="350">
        <f t="shared" si="205"/>
        <v>0</v>
      </c>
      <c r="AS256" s="350">
        <f t="shared" si="206"/>
        <v>0</v>
      </c>
      <c r="AT256" s="350">
        <f t="shared" si="207"/>
        <v>0</v>
      </c>
      <c r="AU256" s="350">
        <f t="shared" si="208"/>
        <v>0</v>
      </c>
      <c r="AV256" s="350">
        <f t="shared" si="209"/>
        <v>0</v>
      </c>
      <c r="AW256" s="350">
        <f t="shared" si="210"/>
        <v>0</v>
      </c>
      <c r="AX256" s="350">
        <f t="shared" si="211"/>
        <v>0</v>
      </c>
      <c r="AY256" s="350">
        <f t="shared" si="212"/>
        <v>0</v>
      </c>
    </row>
    <row r="257" spans="1:51" x14ac:dyDescent="0.2">
      <c r="A257" s="347">
        <v>12900</v>
      </c>
      <c r="B257" s="349" t="str">
        <f t="shared" si="165"/>
        <v>Forbes (A)</v>
      </c>
      <c r="C257" s="348" t="str">
        <f t="shared" si="166"/>
        <v>NetWaste</v>
      </c>
      <c r="D257" s="470" t="str">
        <f t="shared" si="167"/>
        <v>N</v>
      </c>
      <c r="E257" s="470"/>
      <c r="F257"/>
      <c r="G257" s="350">
        <f t="shared" si="168"/>
        <v>9910</v>
      </c>
      <c r="H257" s="350">
        <f t="shared" si="169"/>
        <v>4248</v>
      </c>
      <c r="I257" s="350">
        <f t="shared" si="170"/>
        <v>515</v>
      </c>
      <c r="J257" s="350" t="str">
        <f t="shared" si="171"/>
        <v>Y</v>
      </c>
      <c r="K257" s="350">
        <f t="shared" si="172"/>
        <v>3067</v>
      </c>
      <c r="L257" s="350">
        <f t="shared" si="173"/>
        <v>0</v>
      </c>
      <c r="M257" s="350">
        <f t="shared" si="174"/>
        <v>3067</v>
      </c>
      <c r="N257" s="350">
        <f t="shared" si="175"/>
        <v>0</v>
      </c>
      <c r="O257" s="350">
        <f t="shared" si="176"/>
        <v>3067</v>
      </c>
      <c r="P257" s="350">
        <f t="shared" si="177"/>
        <v>4129</v>
      </c>
      <c r="Q257" s="350">
        <f t="shared" si="178"/>
        <v>4248</v>
      </c>
      <c r="R257" s="350" t="str">
        <f t="shared" si="179"/>
        <v>Daroobalgie</v>
      </c>
      <c r="S257" s="350">
        <f t="shared" si="180"/>
        <v>0</v>
      </c>
      <c r="T257" s="350">
        <f t="shared" si="181"/>
        <v>0</v>
      </c>
      <c r="U257" s="350">
        <f t="shared" si="182"/>
        <v>0</v>
      </c>
      <c r="V257" s="350">
        <f t="shared" si="183"/>
        <v>0</v>
      </c>
      <c r="W257" s="350">
        <f t="shared" si="184"/>
        <v>0</v>
      </c>
      <c r="X257" s="350">
        <f t="shared" si="185"/>
        <v>0</v>
      </c>
      <c r="Y257" s="350">
        <f t="shared" si="186"/>
        <v>0</v>
      </c>
      <c r="Z257" s="350">
        <f t="shared" si="187"/>
        <v>0</v>
      </c>
      <c r="AA257" s="350">
        <f t="shared" si="188"/>
        <v>0</v>
      </c>
      <c r="AB257" s="350">
        <f t="shared" si="189"/>
        <v>0</v>
      </c>
      <c r="AC257" s="350">
        <f t="shared" si="190"/>
        <v>0</v>
      </c>
      <c r="AD257" s="350">
        <f t="shared" si="191"/>
        <v>0</v>
      </c>
      <c r="AE257" s="350">
        <f t="shared" si="192"/>
        <v>0</v>
      </c>
      <c r="AF257" s="350">
        <f t="shared" si="193"/>
        <v>0</v>
      </c>
      <c r="AG257" s="350">
        <f t="shared" si="194"/>
        <v>0</v>
      </c>
      <c r="AH257" s="350">
        <f t="shared" si="195"/>
        <v>0</v>
      </c>
      <c r="AI257" s="350">
        <f t="shared" si="196"/>
        <v>0</v>
      </c>
      <c r="AJ257" s="350">
        <f t="shared" si="197"/>
        <v>0</v>
      </c>
      <c r="AK257" s="350">
        <f t="shared" si="198"/>
        <v>0</v>
      </c>
      <c r="AL257" s="350">
        <f t="shared" si="199"/>
        <v>0</v>
      </c>
      <c r="AM257" s="350">
        <f t="shared" si="200"/>
        <v>0</v>
      </c>
      <c r="AN257" s="457">
        <f t="shared" si="201"/>
        <v>0</v>
      </c>
      <c r="AO257" s="350">
        <f t="shared" si="202"/>
        <v>0</v>
      </c>
      <c r="AP257" s="350">
        <f t="shared" si="203"/>
        <v>0</v>
      </c>
      <c r="AQ257" s="350">
        <f t="shared" si="204"/>
        <v>0</v>
      </c>
      <c r="AR257" s="350">
        <f t="shared" si="205"/>
        <v>0</v>
      </c>
      <c r="AS257" s="350">
        <f t="shared" si="206"/>
        <v>0</v>
      </c>
      <c r="AT257" s="350">
        <f t="shared" si="207"/>
        <v>0</v>
      </c>
      <c r="AU257" s="350">
        <f t="shared" si="208"/>
        <v>0</v>
      </c>
      <c r="AV257" s="350">
        <f t="shared" si="209"/>
        <v>0</v>
      </c>
      <c r="AW257" s="350">
        <f t="shared" si="210"/>
        <v>0</v>
      </c>
      <c r="AX257" s="350">
        <f t="shared" si="211"/>
        <v>0</v>
      </c>
      <c r="AY257" s="350">
        <f t="shared" si="212"/>
        <v>0</v>
      </c>
    </row>
    <row r="258" spans="1:51" x14ac:dyDescent="0.2">
      <c r="A258" s="347">
        <v>12950</v>
      </c>
      <c r="B258" s="349" t="str">
        <f t="shared" si="165"/>
        <v>Gilgandra (A)</v>
      </c>
      <c r="C258" s="348" t="str">
        <f t="shared" si="166"/>
        <v>NetWaste</v>
      </c>
      <c r="D258" s="470" t="str">
        <f t="shared" si="167"/>
        <v>N</v>
      </c>
      <c r="E258" s="470"/>
      <c r="F258"/>
      <c r="G258" s="350">
        <f t="shared" si="168"/>
        <v>4226</v>
      </c>
      <c r="H258" s="350">
        <f t="shared" si="169"/>
        <v>1952</v>
      </c>
      <c r="I258" s="350">
        <f t="shared" si="170"/>
        <v>402</v>
      </c>
      <c r="J258" s="350" t="str">
        <f t="shared" si="171"/>
        <v>Y</v>
      </c>
      <c r="K258" s="350">
        <f t="shared" si="172"/>
        <v>1641</v>
      </c>
      <c r="L258" s="350">
        <f t="shared" si="173"/>
        <v>0</v>
      </c>
      <c r="M258" s="350">
        <f t="shared" si="174"/>
        <v>1641</v>
      </c>
      <c r="N258" s="350">
        <f t="shared" si="175"/>
        <v>0</v>
      </c>
      <c r="O258" s="350">
        <f t="shared" si="176"/>
        <v>0</v>
      </c>
      <c r="P258" s="350">
        <f t="shared" si="177"/>
        <v>0</v>
      </c>
      <c r="Q258" s="350">
        <f t="shared" si="178"/>
        <v>0</v>
      </c>
      <c r="R258" s="350" t="str">
        <f t="shared" si="179"/>
        <v>Gilgandra Waste Facility:Scrap steel</v>
      </c>
      <c r="S258" s="350" t="str">
        <f t="shared" si="180"/>
        <v>Tooraweenah Recycling Drop-off</v>
      </c>
      <c r="T258" s="350" t="str">
        <f t="shared" si="181"/>
        <v>Armatree Recycling Drop-off</v>
      </c>
      <c r="U258" s="350" t="str">
        <f t="shared" si="182"/>
        <v>Gilgandra Waste Facility: rural recycling</v>
      </c>
      <c r="V258" s="350">
        <f t="shared" si="183"/>
        <v>0</v>
      </c>
      <c r="W258" s="350">
        <f t="shared" si="184"/>
        <v>0</v>
      </c>
      <c r="X258" s="350">
        <f t="shared" si="185"/>
        <v>0</v>
      </c>
      <c r="Y258" s="350">
        <f t="shared" si="186"/>
        <v>0</v>
      </c>
      <c r="Z258" s="350">
        <f t="shared" si="187"/>
        <v>0</v>
      </c>
      <c r="AA258" s="350">
        <f t="shared" si="188"/>
        <v>0</v>
      </c>
      <c r="AB258" s="350">
        <f t="shared" si="189"/>
        <v>0</v>
      </c>
      <c r="AC258" s="350">
        <f t="shared" si="190"/>
        <v>0</v>
      </c>
      <c r="AD258" s="350">
        <f t="shared" si="191"/>
        <v>0</v>
      </c>
      <c r="AE258" s="350">
        <f t="shared" si="192"/>
        <v>0</v>
      </c>
      <c r="AF258" s="350">
        <f t="shared" si="193"/>
        <v>0</v>
      </c>
      <c r="AG258" s="350">
        <f t="shared" si="194"/>
        <v>0</v>
      </c>
      <c r="AH258" s="350">
        <f t="shared" si="195"/>
        <v>0</v>
      </c>
      <c r="AI258" s="350">
        <f t="shared" si="196"/>
        <v>0</v>
      </c>
      <c r="AJ258" s="350">
        <f t="shared" si="197"/>
        <v>0</v>
      </c>
      <c r="AK258" s="350">
        <f t="shared" si="198"/>
        <v>0</v>
      </c>
      <c r="AL258" s="350">
        <f t="shared" si="199"/>
        <v>0</v>
      </c>
      <c r="AM258" s="350">
        <f t="shared" si="200"/>
        <v>0</v>
      </c>
      <c r="AN258" s="457">
        <f t="shared" si="201"/>
        <v>0</v>
      </c>
      <c r="AO258" s="350">
        <f t="shared" si="202"/>
        <v>0</v>
      </c>
      <c r="AP258" s="350">
        <f t="shared" si="203"/>
        <v>0</v>
      </c>
      <c r="AQ258" s="350">
        <f t="shared" si="204"/>
        <v>0</v>
      </c>
      <c r="AR258" s="350">
        <f t="shared" si="205"/>
        <v>0</v>
      </c>
      <c r="AS258" s="350">
        <f t="shared" si="206"/>
        <v>0</v>
      </c>
      <c r="AT258" s="350">
        <f t="shared" si="207"/>
        <v>0</v>
      </c>
      <c r="AU258" s="350">
        <f t="shared" si="208"/>
        <v>0</v>
      </c>
      <c r="AV258" s="350">
        <f t="shared" si="209"/>
        <v>0</v>
      </c>
      <c r="AW258" s="350">
        <f t="shared" si="210"/>
        <v>0</v>
      </c>
      <c r="AX258" s="350">
        <f t="shared" si="211"/>
        <v>0</v>
      </c>
      <c r="AY258" s="350">
        <f t="shared" si="212"/>
        <v>0</v>
      </c>
    </row>
    <row r="259" spans="1:51" x14ac:dyDescent="0.2">
      <c r="A259" s="347">
        <v>13010</v>
      </c>
      <c r="B259" s="349" t="str">
        <f t="shared" si="165"/>
        <v>Glen Innes Severn (A)</v>
      </c>
      <c r="C259" s="348" t="str">
        <f t="shared" si="166"/>
        <v>NIRW</v>
      </c>
      <c r="D259" s="470" t="str">
        <f t="shared" si="167"/>
        <v>N</v>
      </c>
      <c r="E259" s="470"/>
      <c r="F259"/>
      <c r="G259" s="350">
        <f t="shared" si="168"/>
        <v>8908</v>
      </c>
      <c r="H259" s="350">
        <f t="shared" si="169"/>
        <v>5423</v>
      </c>
      <c r="I259" s="350">
        <f t="shared" si="170"/>
        <v>310</v>
      </c>
      <c r="J259" s="350" t="str">
        <f t="shared" si="171"/>
        <v>Y</v>
      </c>
      <c r="K259" s="350">
        <f t="shared" si="172"/>
        <v>3779</v>
      </c>
      <c r="L259" s="350">
        <f t="shared" si="173"/>
        <v>0</v>
      </c>
      <c r="M259" s="350">
        <f t="shared" si="174"/>
        <v>3750</v>
      </c>
      <c r="N259" s="350">
        <f t="shared" si="175"/>
        <v>0</v>
      </c>
      <c r="O259" s="350">
        <f t="shared" si="176"/>
        <v>0</v>
      </c>
      <c r="P259" s="350">
        <f t="shared" si="177"/>
        <v>0</v>
      </c>
      <c r="Q259" s="350">
        <f t="shared" si="178"/>
        <v>0</v>
      </c>
      <c r="R259" s="350" t="str">
        <f t="shared" si="179"/>
        <v>Glen Innes and District Community Recycling Centre</v>
      </c>
      <c r="S259" s="350" t="str">
        <f t="shared" si="180"/>
        <v>Emmavliie Landfill</v>
      </c>
      <c r="T259" s="350" t="str">
        <f t="shared" si="181"/>
        <v>Deepwater Landfill</v>
      </c>
      <c r="U259" s="350" t="str">
        <f t="shared" si="182"/>
        <v>Red Range Landfill</v>
      </c>
      <c r="V259" s="350">
        <f t="shared" si="183"/>
        <v>0</v>
      </c>
      <c r="W259" s="350">
        <f t="shared" si="184"/>
        <v>0</v>
      </c>
      <c r="X259" s="350">
        <f t="shared" si="185"/>
        <v>0</v>
      </c>
      <c r="Y259" s="350">
        <f t="shared" si="186"/>
        <v>0</v>
      </c>
      <c r="Z259" s="350">
        <f t="shared" si="187"/>
        <v>0</v>
      </c>
      <c r="AA259" s="350">
        <f t="shared" si="188"/>
        <v>0</v>
      </c>
      <c r="AB259" s="350">
        <f t="shared" si="189"/>
        <v>0</v>
      </c>
      <c r="AC259" s="350">
        <f t="shared" si="190"/>
        <v>0</v>
      </c>
      <c r="AD259" s="350">
        <f t="shared" si="191"/>
        <v>0</v>
      </c>
      <c r="AE259" s="350">
        <f t="shared" si="192"/>
        <v>0</v>
      </c>
      <c r="AF259" s="350">
        <f t="shared" si="193"/>
        <v>0</v>
      </c>
      <c r="AG259" s="350">
        <f t="shared" si="194"/>
        <v>0</v>
      </c>
      <c r="AH259" s="350">
        <f t="shared" si="195"/>
        <v>0</v>
      </c>
      <c r="AI259" s="350">
        <f t="shared" si="196"/>
        <v>0</v>
      </c>
      <c r="AJ259" s="350">
        <f t="shared" si="197"/>
        <v>0</v>
      </c>
      <c r="AK259" s="350">
        <f t="shared" si="198"/>
        <v>0</v>
      </c>
      <c r="AL259" s="350">
        <f t="shared" si="199"/>
        <v>0</v>
      </c>
      <c r="AM259" s="350">
        <f t="shared" si="200"/>
        <v>0</v>
      </c>
      <c r="AN259" s="457">
        <f t="shared" si="201"/>
        <v>0</v>
      </c>
      <c r="AO259" s="350">
        <f t="shared" si="202"/>
        <v>0</v>
      </c>
      <c r="AP259" s="350">
        <f t="shared" si="203"/>
        <v>0</v>
      </c>
      <c r="AQ259" s="350">
        <f t="shared" si="204"/>
        <v>0</v>
      </c>
      <c r="AR259" s="350">
        <f t="shared" si="205"/>
        <v>0</v>
      </c>
      <c r="AS259" s="350">
        <f t="shared" si="206"/>
        <v>0</v>
      </c>
      <c r="AT259" s="350">
        <f t="shared" si="207"/>
        <v>0</v>
      </c>
      <c r="AU259" s="350">
        <f t="shared" si="208"/>
        <v>0</v>
      </c>
      <c r="AV259" s="350">
        <f t="shared" si="209"/>
        <v>0</v>
      </c>
      <c r="AW259" s="350">
        <f t="shared" si="210"/>
        <v>0</v>
      </c>
      <c r="AX259" s="350">
        <f t="shared" si="211"/>
        <v>0</v>
      </c>
      <c r="AY259" s="350">
        <f t="shared" si="212"/>
        <v>0</v>
      </c>
    </row>
    <row r="260" spans="1:51" x14ac:dyDescent="0.2">
      <c r="A260" s="347">
        <v>13310</v>
      </c>
      <c r="B260" s="349" t="str">
        <f t="shared" si="165"/>
        <v>Goulburn Mulwaree (A)</v>
      </c>
      <c r="C260" s="348" t="str">
        <f t="shared" si="166"/>
        <v>CRJO</v>
      </c>
      <c r="D260" s="470" t="str">
        <f t="shared" si="167"/>
        <v>N</v>
      </c>
      <c r="E260" s="470"/>
      <c r="F260"/>
      <c r="G260" s="350">
        <f t="shared" si="168"/>
        <v>30852</v>
      </c>
      <c r="H260" s="350">
        <f t="shared" si="169"/>
        <v>16423</v>
      </c>
      <c r="I260" s="350">
        <f t="shared" si="170"/>
        <v>330</v>
      </c>
      <c r="J260" s="350" t="str">
        <f t="shared" si="171"/>
        <v>Y</v>
      </c>
      <c r="K260" s="350">
        <f t="shared" si="172"/>
        <v>9538</v>
      </c>
      <c r="L260" s="350">
        <f t="shared" si="173"/>
        <v>0</v>
      </c>
      <c r="M260" s="350">
        <f t="shared" si="174"/>
        <v>9531</v>
      </c>
      <c r="N260" s="350">
        <f t="shared" si="175"/>
        <v>0</v>
      </c>
      <c r="O260" s="350">
        <f t="shared" si="176"/>
        <v>3812</v>
      </c>
      <c r="P260" s="350">
        <f t="shared" si="177"/>
        <v>9849</v>
      </c>
      <c r="Q260" s="350">
        <f t="shared" si="178"/>
        <v>16423</v>
      </c>
      <c r="R260" s="350" t="str">
        <f t="shared" si="179"/>
        <v>Goulburn Waste Management Centre</v>
      </c>
      <c r="S260" s="350" t="str">
        <f t="shared" si="180"/>
        <v>Marulan Waste Management Centre</v>
      </c>
      <c r="T260" s="350" t="str">
        <f t="shared" si="181"/>
        <v>Tarago Waste Management Centre</v>
      </c>
      <c r="U260" s="350">
        <f t="shared" si="182"/>
        <v>0</v>
      </c>
      <c r="V260" s="350">
        <f t="shared" si="183"/>
        <v>0</v>
      </c>
      <c r="W260" s="350">
        <f t="shared" si="184"/>
        <v>0</v>
      </c>
      <c r="X260" s="350">
        <f t="shared" si="185"/>
        <v>0</v>
      </c>
      <c r="Y260" s="350">
        <f t="shared" si="186"/>
        <v>0</v>
      </c>
      <c r="Z260" s="350">
        <f t="shared" si="187"/>
        <v>0</v>
      </c>
      <c r="AA260" s="350">
        <f t="shared" si="188"/>
        <v>0</v>
      </c>
      <c r="AB260" s="350">
        <f t="shared" si="189"/>
        <v>0</v>
      </c>
      <c r="AC260" s="350">
        <f t="shared" si="190"/>
        <v>0</v>
      </c>
      <c r="AD260" s="350">
        <f t="shared" si="191"/>
        <v>0</v>
      </c>
      <c r="AE260" s="350">
        <f t="shared" si="192"/>
        <v>0</v>
      </c>
      <c r="AF260" s="350">
        <f t="shared" si="193"/>
        <v>0</v>
      </c>
      <c r="AG260" s="350">
        <f t="shared" si="194"/>
        <v>0</v>
      </c>
      <c r="AH260" s="350">
        <f t="shared" si="195"/>
        <v>0</v>
      </c>
      <c r="AI260" s="350">
        <f t="shared" si="196"/>
        <v>0</v>
      </c>
      <c r="AJ260" s="350">
        <f t="shared" si="197"/>
        <v>0</v>
      </c>
      <c r="AK260" s="350">
        <f t="shared" si="198"/>
        <v>0</v>
      </c>
      <c r="AL260" s="350">
        <f t="shared" si="199"/>
        <v>0</v>
      </c>
      <c r="AM260" s="350">
        <f t="shared" si="200"/>
        <v>0</v>
      </c>
      <c r="AN260" s="457">
        <f t="shared" si="201"/>
        <v>0</v>
      </c>
      <c r="AO260" s="350">
        <f t="shared" si="202"/>
        <v>0</v>
      </c>
      <c r="AP260" s="350">
        <f t="shared" si="203"/>
        <v>0</v>
      </c>
      <c r="AQ260" s="350">
        <f t="shared" si="204"/>
        <v>0</v>
      </c>
      <c r="AR260" s="350">
        <f t="shared" si="205"/>
        <v>0</v>
      </c>
      <c r="AS260" s="350">
        <f t="shared" si="206"/>
        <v>0</v>
      </c>
      <c r="AT260" s="350">
        <f t="shared" si="207"/>
        <v>0</v>
      </c>
      <c r="AU260" s="350">
        <f t="shared" si="208"/>
        <v>0</v>
      </c>
      <c r="AV260" s="350">
        <f t="shared" si="209"/>
        <v>0</v>
      </c>
      <c r="AW260" s="350">
        <f t="shared" si="210"/>
        <v>0</v>
      </c>
      <c r="AX260" s="350">
        <f t="shared" si="211"/>
        <v>0</v>
      </c>
      <c r="AY260" s="350">
        <f t="shared" si="212"/>
        <v>0</v>
      </c>
    </row>
    <row r="261" spans="1:51" x14ac:dyDescent="0.2">
      <c r="A261" s="347">
        <v>13340</v>
      </c>
      <c r="B261" s="349" t="str">
        <f t="shared" si="165"/>
        <v>Greater Hume Shire (A)</v>
      </c>
      <c r="C261" s="348" t="str">
        <f t="shared" si="166"/>
        <v>RAMJO Murray</v>
      </c>
      <c r="D261" s="470" t="str">
        <f t="shared" si="167"/>
        <v>N</v>
      </c>
      <c r="E261" s="470"/>
      <c r="F261"/>
      <c r="G261" s="350">
        <f t="shared" si="168"/>
        <v>10686</v>
      </c>
      <c r="H261" s="350">
        <f t="shared" si="169"/>
        <v>6903</v>
      </c>
      <c r="I261" s="350">
        <f t="shared" si="170"/>
        <v>265</v>
      </c>
      <c r="J261" s="350" t="str">
        <f t="shared" si="171"/>
        <v>Y</v>
      </c>
      <c r="K261" s="350">
        <f t="shared" si="172"/>
        <v>3632</v>
      </c>
      <c r="L261" s="350">
        <f t="shared" si="173"/>
        <v>0</v>
      </c>
      <c r="M261" s="350">
        <f t="shared" si="174"/>
        <v>3624</v>
      </c>
      <c r="N261" s="350">
        <f t="shared" si="175"/>
        <v>0</v>
      </c>
      <c r="O261" s="350">
        <f t="shared" si="176"/>
        <v>0</v>
      </c>
      <c r="P261" s="350">
        <f t="shared" si="177"/>
        <v>0</v>
      </c>
      <c r="Q261" s="350">
        <f t="shared" si="178"/>
        <v>0</v>
      </c>
      <c r="R261" s="350" t="str">
        <f t="shared" si="179"/>
        <v>culcairn</v>
      </c>
      <c r="S261" s="350" t="str">
        <f t="shared" si="180"/>
        <v>Holbrook</v>
      </c>
      <c r="T261" s="350" t="str">
        <f t="shared" si="181"/>
        <v>Brocklesby</v>
      </c>
      <c r="U261" s="350" t="str">
        <f t="shared" si="182"/>
        <v>Gerogery</v>
      </c>
      <c r="V261" s="350" t="str">
        <f t="shared" si="183"/>
        <v>Jindera</v>
      </c>
      <c r="W261" s="350" t="str">
        <f t="shared" si="184"/>
        <v>other</v>
      </c>
      <c r="X261" s="350">
        <f t="shared" si="185"/>
        <v>0</v>
      </c>
      <c r="Y261" s="350">
        <f t="shared" si="186"/>
        <v>0</v>
      </c>
      <c r="Z261" s="350">
        <f t="shared" si="187"/>
        <v>0</v>
      </c>
      <c r="AA261" s="350">
        <f t="shared" si="188"/>
        <v>0</v>
      </c>
      <c r="AB261" s="350">
        <f t="shared" si="189"/>
        <v>0</v>
      </c>
      <c r="AC261" s="350">
        <f t="shared" si="190"/>
        <v>0</v>
      </c>
      <c r="AD261" s="350">
        <f t="shared" si="191"/>
        <v>0</v>
      </c>
      <c r="AE261" s="350">
        <f t="shared" si="192"/>
        <v>0</v>
      </c>
      <c r="AF261" s="350">
        <f t="shared" si="193"/>
        <v>0</v>
      </c>
      <c r="AG261" s="350">
        <f t="shared" si="194"/>
        <v>0</v>
      </c>
      <c r="AH261" s="350">
        <f t="shared" si="195"/>
        <v>0</v>
      </c>
      <c r="AI261" s="350">
        <f t="shared" si="196"/>
        <v>0</v>
      </c>
      <c r="AJ261" s="350">
        <f t="shared" si="197"/>
        <v>0</v>
      </c>
      <c r="AK261" s="350">
        <f t="shared" si="198"/>
        <v>0</v>
      </c>
      <c r="AL261" s="350">
        <f t="shared" si="199"/>
        <v>0</v>
      </c>
      <c r="AM261" s="350">
        <f t="shared" si="200"/>
        <v>0</v>
      </c>
      <c r="AN261" s="457">
        <f t="shared" si="201"/>
        <v>0</v>
      </c>
      <c r="AO261" s="350">
        <f t="shared" si="202"/>
        <v>0</v>
      </c>
      <c r="AP261" s="350">
        <f t="shared" si="203"/>
        <v>0</v>
      </c>
      <c r="AQ261" s="350">
        <f t="shared" si="204"/>
        <v>0</v>
      </c>
      <c r="AR261" s="350">
        <f t="shared" si="205"/>
        <v>0</v>
      </c>
      <c r="AS261" s="350">
        <f t="shared" si="206"/>
        <v>0</v>
      </c>
      <c r="AT261" s="350">
        <f t="shared" si="207"/>
        <v>0</v>
      </c>
      <c r="AU261" s="350">
        <f t="shared" si="208"/>
        <v>0</v>
      </c>
      <c r="AV261" s="350">
        <f t="shared" si="209"/>
        <v>0</v>
      </c>
      <c r="AW261" s="350">
        <f t="shared" si="210"/>
        <v>0</v>
      </c>
      <c r="AX261" s="350">
        <f t="shared" si="211"/>
        <v>0</v>
      </c>
      <c r="AY261" s="350">
        <f t="shared" si="212"/>
        <v>0</v>
      </c>
    </row>
    <row r="262" spans="1:51" x14ac:dyDescent="0.2">
      <c r="A262" s="347">
        <v>13450</v>
      </c>
      <c r="B262" s="349" t="str">
        <f t="shared" si="165"/>
        <v>Griffith (C)</v>
      </c>
      <c r="C262" s="348" t="str">
        <f t="shared" si="166"/>
        <v>RAMJO Riverina</v>
      </c>
      <c r="D262" s="470" t="str">
        <f t="shared" si="167"/>
        <v>N</v>
      </c>
      <c r="E262" s="470"/>
      <c r="F262"/>
      <c r="G262" s="350">
        <f t="shared" si="168"/>
        <v>26882</v>
      </c>
      <c r="H262" s="350">
        <f t="shared" si="169"/>
        <v>11319</v>
      </c>
      <c r="I262" s="350">
        <f t="shared" si="170"/>
        <v>284</v>
      </c>
      <c r="J262" s="350" t="str">
        <f t="shared" si="171"/>
        <v>Y</v>
      </c>
      <c r="K262" s="350">
        <f t="shared" si="172"/>
        <v>8427</v>
      </c>
      <c r="L262" s="350">
        <f t="shared" si="173"/>
        <v>0</v>
      </c>
      <c r="M262" s="350">
        <f t="shared" si="174"/>
        <v>7980</v>
      </c>
      <c r="N262" s="350">
        <f t="shared" si="175"/>
        <v>0</v>
      </c>
      <c r="O262" s="350">
        <f t="shared" si="176"/>
        <v>0</v>
      </c>
      <c r="P262" s="350">
        <f t="shared" si="177"/>
        <v>0</v>
      </c>
      <c r="Q262" s="350">
        <f t="shared" si="178"/>
        <v>11319</v>
      </c>
      <c r="R262" s="350" t="str">
        <f t="shared" si="179"/>
        <v>Tharbogang Waste Transfer Station</v>
      </c>
      <c r="S262" s="350">
        <f t="shared" si="180"/>
        <v>0</v>
      </c>
      <c r="T262" s="350">
        <f t="shared" si="181"/>
        <v>0</v>
      </c>
      <c r="U262" s="350">
        <f t="shared" si="182"/>
        <v>0</v>
      </c>
      <c r="V262" s="350">
        <f t="shared" si="183"/>
        <v>0</v>
      </c>
      <c r="W262" s="350">
        <f t="shared" si="184"/>
        <v>0</v>
      </c>
      <c r="X262" s="350">
        <f t="shared" si="185"/>
        <v>0</v>
      </c>
      <c r="Y262" s="350">
        <f t="shared" si="186"/>
        <v>0</v>
      </c>
      <c r="Z262" s="350">
        <f t="shared" si="187"/>
        <v>0</v>
      </c>
      <c r="AA262" s="350">
        <f t="shared" si="188"/>
        <v>0</v>
      </c>
      <c r="AB262" s="350">
        <f t="shared" si="189"/>
        <v>0</v>
      </c>
      <c r="AC262" s="350">
        <f t="shared" si="190"/>
        <v>0</v>
      </c>
      <c r="AD262" s="350">
        <f t="shared" si="191"/>
        <v>0</v>
      </c>
      <c r="AE262" s="350">
        <f t="shared" si="192"/>
        <v>0</v>
      </c>
      <c r="AF262" s="350">
        <f t="shared" si="193"/>
        <v>0</v>
      </c>
      <c r="AG262" s="350">
        <f t="shared" si="194"/>
        <v>0</v>
      </c>
      <c r="AH262" s="350">
        <f t="shared" si="195"/>
        <v>0</v>
      </c>
      <c r="AI262" s="350">
        <f t="shared" si="196"/>
        <v>0</v>
      </c>
      <c r="AJ262" s="350">
        <f t="shared" si="197"/>
        <v>0</v>
      </c>
      <c r="AK262" s="350">
        <f t="shared" si="198"/>
        <v>0</v>
      </c>
      <c r="AL262" s="350">
        <f t="shared" si="199"/>
        <v>0</v>
      </c>
      <c r="AM262" s="350">
        <f t="shared" si="200"/>
        <v>0</v>
      </c>
      <c r="AN262" s="457">
        <f t="shared" si="201"/>
        <v>0</v>
      </c>
      <c r="AO262" s="350">
        <f t="shared" si="202"/>
        <v>0</v>
      </c>
      <c r="AP262" s="350">
        <f t="shared" si="203"/>
        <v>0</v>
      </c>
      <c r="AQ262" s="350">
        <f t="shared" si="204"/>
        <v>0</v>
      </c>
      <c r="AR262" s="350">
        <f t="shared" si="205"/>
        <v>0</v>
      </c>
      <c r="AS262" s="350">
        <f t="shared" si="206"/>
        <v>0</v>
      </c>
      <c r="AT262" s="350">
        <f t="shared" si="207"/>
        <v>0</v>
      </c>
      <c r="AU262" s="350">
        <f t="shared" si="208"/>
        <v>0</v>
      </c>
      <c r="AV262" s="350">
        <f t="shared" si="209"/>
        <v>0</v>
      </c>
      <c r="AW262" s="350">
        <f t="shared" si="210"/>
        <v>0</v>
      </c>
      <c r="AX262" s="350">
        <f t="shared" si="211"/>
        <v>0</v>
      </c>
      <c r="AY262" s="350">
        <f t="shared" si="212"/>
        <v>0</v>
      </c>
    </row>
    <row r="263" spans="1:51" x14ac:dyDescent="0.2">
      <c r="A263" s="347">
        <v>13510</v>
      </c>
      <c r="B263" s="349" t="str">
        <f t="shared" si="165"/>
        <v>Gundagai - Cootamundra (A)</v>
      </c>
      <c r="C263" s="348" t="str">
        <f t="shared" si="166"/>
        <v>REROC</v>
      </c>
      <c r="D263" s="470" t="str">
        <f t="shared" si="167"/>
        <v>N</v>
      </c>
      <c r="E263" s="470"/>
      <c r="F263"/>
      <c r="G263" s="350">
        <f t="shared" si="168"/>
        <v>11260</v>
      </c>
      <c r="H263" s="350">
        <f t="shared" si="169"/>
        <v>5875</v>
      </c>
      <c r="I263" s="350">
        <f t="shared" si="170"/>
        <v>394</v>
      </c>
      <c r="J263" s="350" t="str">
        <f t="shared" si="171"/>
        <v>Y</v>
      </c>
      <c r="K263" s="350">
        <f t="shared" si="172"/>
        <v>5875</v>
      </c>
      <c r="L263" s="350">
        <f t="shared" si="173"/>
        <v>0</v>
      </c>
      <c r="M263" s="350">
        <f t="shared" si="174"/>
        <v>5875</v>
      </c>
      <c r="N263" s="350">
        <f t="shared" si="175"/>
        <v>3226</v>
      </c>
      <c r="O263" s="350">
        <f t="shared" si="176"/>
        <v>2649</v>
      </c>
      <c r="P263" s="350">
        <f t="shared" si="177"/>
        <v>0</v>
      </c>
      <c r="Q263" s="350">
        <f t="shared" si="178"/>
        <v>5875</v>
      </c>
      <c r="R263" s="350" t="str">
        <f t="shared" si="179"/>
        <v>Turners Lane</v>
      </c>
      <c r="S263" s="350" t="str">
        <f t="shared" si="180"/>
        <v>Stockinbingal Landfill</v>
      </c>
      <c r="T263" s="350" t="str">
        <f t="shared" si="181"/>
        <v>Wallendbeen Landfill</v>
      </c>
      <c r="U263" s="350" t="str">
        <f t="shared" si="182"/>
        <v xml:space="preserve">Gundagai Landfill </v>
      </c>
      <c r="V263" s="350" t="str">
        <f t="shared" si="183"/>
        <v>4 transfer stations</v>
      </c>
      <c r="W263" s="350">
        <f t="shared" si="184"/>
        <v>0</v>
      </c>
      <c r="X263" s="350">
        <f t="shared" si="185"/>
        <v>0</v>
      </c>
      <c r="Y263" s="350">
        <f t="shared" si="186"/>
        <v>0</v>
      </c>
      <c r="Z263" s="350">
        <f t="shared" si="187"/>
        <v>0</v>
      </c>
      <c r="AA263" s="350">
        <f t="shared" si="188"/>
        <v>0</v>
      </c>
      <c r="AB263" s="350">
        <f t="shared" si="189"/>
        <v>0</v>
      </c>
      <c r="AC263" s="350">
        <f t="shared" si="190"/>
        <v>0</v>
      </c>
      <c r="AD263" s="350">
        <f t="shared" si="191"/>
        <v>0</v>
      </c>
      <c r="AE263" s="350">
        <f t="shared" si="192"/>
        <v>0</v>
      </c>
      <c r="AF263" s="350">
        <f t="shared" si="193"/>
        <v>0</v>
      </c>
      <c r="AG263" s="350">
        <f t="shared" si="194"/>
        <v>0</v>
      </c>
      <c r="AH263" s="350">
        <f t="shared" si="195"/>
        <v>0</v>
      </c>
      <c r="AI263" s="350">
        <f t="shared" si="196"/>
        <v>0</v>
      </c>
      <c r="AJ263" s="350">
        <f t="shared" si="197"/>
        <v>0</v>
      </c>
      <c r="AK263" s="350">
        <f t="shared" si="198"/>
        <v>0</v>
      </c>
      <c r="AL263" s="350">
        <f t="shared" si="199"/>
        <v>0</v>
      </c>
      <c r="AM263" s="350">
        <f t="shared" si="200"/>
        <v>0</v>
      </c>
      <c r="AN263" s="457">
        <f t="shared" si="201"/>
        <v>0</v>
      </c>
      <c r="AO263" s="350">
        <f t="shared" si="202"/>
        <v>0</v>
      </c>
      <c r="AP263" s="350">
        <f t="shared" si="203"/>
        <v>0</v>
      </c>
      <c r="AQ263" s="350">
        <f t="shared" si="204"/>
        <v>0</v>
      </c>
      <c r="AR263" s="350">
        <f t="shared" si="205"/>
        <v>0</v>
      </c>
      <c r="AS263" s="350">
        <f t="shared" si="206"/>
        <v>0</v>
      </c>
      <c r="AT263" s="350">
        <f t="shared" si="207"/>
        <v>0</v>
      </c>
      <c r="AU263" s="350">
        <f t="shared" si="208"/>
        <v>0</v>
      </c>
      <c r="AV263" s="350">
        <f t="shared" si="209"/>
        <v>0</v>
      </c>
      <c r="AW263" s="350">
        <f t="shared" si="210"/>
        <v>0</v>
      </c>
      <c r="AX263" s="350">
        <f t="shared" si="211"/>
        <v>0</v>
      </c>
      <c r="AY263" s="350">
        <f t="shared" si="212"/>
        <v>0</v>
      </c>
    </row>
    <row r="264" spans="1:51" x14ac:dyDescent="0.2">
      <c r="A264" s="347">
        <v>13550</v>
      </c>
      <c r="B264" s="349" t="str">
        <f t="shared" si="165"/>
        <v>Gunnedah (A)</v>
      </c>
      <c r="C264" s="348" t="str">
        <f t="shared" si="166"/>
        <v>NIRW</v>
      </c>
      <c r="D264" s="470" t="str">
        <f t="shared" si="167"/>
        <v>N</v>
      </c>
      <c r="E264" s="470"/>
      <c r="F264"/>
      <c r="G264" s="350">
        <f t="shared" si="168"/>
        <v>12661</v>
      </c>
      <c r="H264" s="350">
        <f t="shared" si="169"/>
        <v>4833</v>
      </c>
      <c r="I264" s="350">
        <f t="shared" si="170"/>
        <v>392</v>
      </c>
      <c r="J264" s="350" t="str">
        <f t="shared" si="171"/>
        <v>Y</v>
      </c>
      <c r="K264" s="350">
        <f t="shared" si="172"/>
        <v>4328</v>
      </c>
      <c r="L264" s="350">
        <f t="shared" si="173"/>
        <v>0</v>
      </c>
      <c r="M264" s="350">
        <f t="shared" si="174"/>
        <v>4328</v>
      </c>
      <c r="N264" s="350">
        <f t="shared" si="175"/>
        <v>3417</v>
      </c>
      <c r="O264" s="350">
        <f t="shared" si="176"/>
        <v>0</v>
      </c>
      <c r="P264" s="350">
        <f t="shared" si="177"/>
        <v>0</v>
      </c>
      <c r="Q264" s="350">
        <f t="shared" si="178"/>
        <v>4833</v>
      </c>
      <c r="R264" s="350" t="str">
        <f t="shared" si="179"/>
        <v>Gunnedah Waste Management Facility</v>
      </c>
      <c r="S264" s="350" t="str">
        <f t="shared" si="180"/>
        <v>Curlewis Waste Facility</v>
      </c>
      <c r="T264" s="350" t="str">
        <f t="shared" si="181"/>
        <v>Carroll Waste Facility</v>
      </c>
      <c r="U264" s="350" t="str">
        <f t="shared" si="182"/>
        <v>Mullaley Waste Facility</v>
      </c>
      <c r="V264" s="350" t="str">
        <f t="shared" si="183"/>
        <v>Breeza Waste Facility</v>
      </c>
      <c r="W264" s="350" t="str">
        <f t="shared" si="184"/>
        <v>Tambar Springs Facility</v>
      </c>
      <c r="X264" s="350">
        <f t="shared" si="185"/>
        <v>0</v>
      </c>
      <c r="Y264" s="350">
        <f t="shared" si="186"/>
        <v>0</v>
      </c>
      <c r="Z264" s="350">
        <f t="shared" si="187"/>
        <v>0</v>
      </c>
      <c r="AA264" s="350">
        <f t="shared" si="188"/>
        <v>0</v>
      </c>
      <c r="AB264" s="350">
        <f t="shared" si="189"/>
        <v>0</v>
      </c>
      <c r="AC264" s="350">
        <f t="shared" si="190"/>
        <v>0</v>
      </c>
      <c r="AD264" s="350">
        <f t="shared" si="191"/>
        <v>0</v>
      </c>
      <c r="AE264" s="350">
        <f t="shared" si="192"/>
        <v>0</v>
      </c>
      <c r="AF264" s="350">
        <f t="shared" si="193"/>
        <v>0</v>
      </c>
      <c r="AG264" s="350">
        <f t="shared" si="194"/>
        <v>0</v>
      </c>
      <c r="AH264" s="350">
        <f t="shared" si="195"/>
        <v>0</v>
      </c>
      <c r="AI264" s="350">
        <f t="shared" si="196"/>
        <v>0</v>
      </c>
      <c r="AJ264" s="350">
        <f t="shared" si="197"/>
        <v>0</v>
      </c>
      <c r="AK264" s="350">
        <f t="shared" si="198"/>
        <v>0</v>
      </c>
      <c r="AL264" s="350">
        <f t="shared" si="199"/>
        <v>0</v>
      </c>
      <c r="AM264" s="350">
        <f t="shared" si="200"/>
        <v>0</v>
      </c>
      <c r="AN264" s="457">
        <f t="shared" si="201"/>
        <v>0</v>
      </c>
      <c r="AO264" s="350">
        <f t="shared" si="202"/>
        <v>0</v>
      </c>
      <c r="AP264" s="350">
        <f t="shared" si="203"/>
        <v>0</v>
      </c>
      <c r="AQ264" s="350">
        <f t="shared" si="204"/>
        <v>0</v>
      </c>
      <c r="AR264" s="350">
        <f t="shared" si="205"/>
        <v>0</v>
      </c>
      <c r="AS264" s="350">
        <f t="shared" si="206"/>
        <v>0</v>
      </c>
      <c r="AT264" s="350">
        <f t="shared" si="207"/>
        <v>0</v>
      </c>
      <c r="AU264" s="350">
        <f t="shared" si="208"/>
        <v>0</v>
      </c>
      <c r="AV264" s="350">
        <f t="shared" si="209"/>
        <v>0</v>
      </c>
      <c r="AW264" s="350">
        <f t="shared" si="210"/>
        <v>0</v>
      </c>
      <c r="AX264" s="350">
        <f t="shared" si="211"/>
        <v>0</v>
      </c>
      <c r="AY264" s="350">
        <f t="shared" si="212"/>
        <v>0</v>
      </c>
    </row>
    <row r="265" spans="1:51" x14ac:dyDescent="0.2">
      <c r="A265" s="347">
        <v>13660</v>
      </c>
      <c r="B265" s="349" t="str">
        <f t="shared" si="165"/>
        <v>Gwydir (A)</v>
      </c>
      <c r="C265" s="348" t="str">
        <f t="shared" si="166"/>
        <v>NIRW</v>
      </c>
      <c r="D265" s="470" t="str">
        <f t="shared" si="167"/>
        <v>N</v>
      </c>
      <c r="E265" s="470"/>
      <c r="F265"/>
      <c r="G265" s="350">
        <f t="shared" si="168"/>
        <v>5349</v>
      </c>
      <c r="H265" s="350">
        <f t="shared" si="169"/>
        <v>3266</v>
      </c>
      <c r="I265" s="350">
        <f t="shared" si="170"/>
        <v>469</v>
      </c>
      <c r="J265" s="350" t="str">
        <f t="shared" si="171"/>
        <v>Y</v>
      </c>
      <c r="K265" s="350">
        <f t="shared" si="172"/>
        <v>1342</v>
      </c>
      <c r="L265" s="350">
        <f t="shared" si="173"/>
        <v>0</v>
      </c>
      <c r="M265" s="350">
        <f t="shared" si="174"/>
        <v>1342</v>
      </c>
      <c r="N265" s="350">
        <f t="shared" si="175"/>
        <v>0</v>
      </c>
      <c r="O265" s="350">
        <f t="shared" si="176"/>
        <v>1342</v>
      </c>
      <c r="P265" s="350">
        <f t="shared" si="177"/>
        <v>0</v>
      </c>
      <c r="Q265" s="350">
        <f t="shared" si="178"/>
        <v>3266</v>
      </c>
      <c r="R265" s="350" t="str">
        <f t="shared" si="179"/>
        <v>Bingara Landfill</v>
      </c>
      <c r="S265" s="350" t="str">
        <f t="shared" si="180"/>
        <v>Warialda Landfill</v>
      </c>
      <c r="T265" s="350" t="str">
        <f t="shared" si="181"/>
        <v>Coolatai Landfill</v>
      </c>
      <c r="U265" s="350" t="str">
        <f t="shared" si="182"/>
        <v>Croppa Creek Landfill</v>
      </c>
      <c r="V265" s="350" t="str">
        <f t="shared" si="183"/>
        <v>Gravesend Landfill</v>
      </c>
      <c r="W265" s="350" t="str">
        <f t="shared" si="184"/>
        <v>Upper Horton Landfill</v>
      </c>
      <c r="X265" s="350">
        <f t="shared" si="185"/>
        <v>0</v>
      </c>
      <c r="Y265" s="350">
        <f t="shared" si="186"/>
        <v>0</v>
      </c>
      <c r="Z265" s="350">
        <f t="shared" si="187"/>
        <v>0</v>
      </c>
      <c r="AA265" s="350">
        <f t="shared" si="188"/>
        <v>0</v>
      </c>
      <c r="AB265" s="350">
        <f t="shared" si="189"/>
        <v>0</v>
      </c>
      <c r="AC265" s="350">
        <f t="shared" si="190"/>
        <v>0</v>
      </c>
      <c r="AD265" s="350">
        <f t="shared" si="191"/>
        <v>0</v>
      </c>
      <c r="AE265" s="350">
        <f t="shared" si="192"/>
        <v>0</v>
      </c>
      <c r="AF265" s="350">
        <f t="shared" si="193"/>
        <v>0</v>
      </c>
      <c r="AG265" s="350">
        <f t="shared" si="194"/>
        <v>0</v>
      </c>
      <c r="AH265" s="350">
        <f t="shared" si="195"/>
        <v>0</v>
      </c>
      <c r="AI265" s="350">
        <f t="shared" si="196"/>
        <v>0</v>
      </c>
      <c r="AJ265" s="350">
        <f t="shared" si="197"/>
        <v>0</v>
      </c>
      <c r="AK265" s="350">
        <f t="shared" si="198"/>
        <v>0</v>
      </c>
      <c r="AL265" s="350">
        <f t="shared" si="199"/>
        <v>0</v>
      </c>
      <c r="AM265" s="350">
        <f t="shared" si="200"/>
        <v>0</v>
      </c>
      <c r="AN265" s="457">
        <f t="shared" si="201"/>
        <v>0</v>
      </c>
      <c r="AO265" s="350">
        <f t="shared" si="202"/>
        <v>0</v>
      </c>
      <c r="AP265" s="350">
        <f t="shared" si="203"/>
        <v>0</v>
      </c>
      <c r="AQ265" s="350">
        <f t="shared" si="204"/>
        <v>0</v>
      </c>
      <c r="AR265" s="350">
        <f t="shared" si="205"/>
        <v>0</v>
      </c>
      <c r="AS265" s="350">
        <f t="shared" si="206"/>
        <v>0</v>
      </c>
      <c r="AT265" s="350">
        <f t="shared" si="207"/>
        <v>0</v>
      </c>
      <c r="AU265" s="350">
        <f t="shared" si="208"/>
        <v>0</v>
      </c>
      <c r="AV265" s="350">
        <f t="shared" si="209"/>
        <v>0</v>
      </c>
      <c r="AW265" s="350">
        <f t="shared" si="210"/>
        <v>0</v>
      </c>
      <c r="AX265" s="350">
        <f t="shared" si="211"/>
        <v>0</v>
      </c>
      <c r="AY265" s="350">
        <f t="shared" si="212"/>
        <v>0</v>
      </c>
    </row>
    <row r="266" spans="1:51" x14ac:dyDescent="0.2">
      <c r="A266" s="347">
        <v>13850</v>
      </c>
      <c r="B266" s="349" t="str">
        <f t="shared" si="165"/>
        <v>Hay (A)</v>
      </c>
      <c r="C266" s="348" t="str">
        <f t="shared" si="166"/>
        <v>RAMJO Riverina</v>
      </c>
      <c r="D266" s="470" t="str">
        <f t="shared" si="167"/>
        <v>N</v>
      </c>
      <c r="E266" s="470"/>
      <c r="F266"/>
      <c r="G266" s="350">
        <f t="shared" si="168"/>
        <v>2979</v>
      </c>
      <c r="H266" s="350">
        <f t="shared" si="169"/>
        <v>2142</v>
      </c>
      <c r="I266" s="350">
        <f t="shared" si="170"/>
        <v>317</v>
      </c>
      <c r="J266" s="350" t="str">
        <f t="shared" si="171"/>
        <v>Y</v>
      </c>
      <c r="K266" s="350">
        <f t="shared" si="172"/>
        <v>2142</v>
      </c>
      <c r="L266" s="350">
        <f t="shared" si="173"/>
        <v>0</v>
      </c>
      <c r="M266" s="350">
        <f t="shared" si="174"/>
        <v>0</v>
      </c>
      <c r="N266" s="350">
        <f t="shared" si="175"/>
        <v>0</v>
      </c>
      <c r="O266" s="350">
        <f t="shared" si="176"/>
        <v>0</v>
      </c>
      <c r="P266" s="350">
        <f t="shared" si="177"/>
        <v>1420</v>
      </c>
      <c r="Q266" s="350">
        <f t="shared" si="178"/>
        <v>2142</v>
      </c>
      <c r="R266" s="350" t="str">
        <f t="shared" si="179"/>
        <v>Hay Shire CRC</v>
      </c>
      <c r="S266" s="350">
        <f t="shared" si="180"/>
        <v>0</v>
      </c>
      <c r="T266" s="350">
        <f t="shared" si="181"/>
        <v>0</v>
      </c>
      <c r="U266" s="350">
        <f t="shared" si="182"/>
        <v>0</v>
      </c>
      <c r="V266" s="350">
        <f t="shared" si="183"/>
        <v>0</v>
      </c>
      <c r="W266" s="350">
        <f t="shared" si="184"/>
        <v>0</v>
      </c>
      <c r="X266" s="350">
        <f t="shared" si="185"/>
        <v>0</v>
      </c>
      <c r="Y266" s="350">
        <f t="shared" si="186"/>
        <v>0</v>
      </c>
      <c r="Z266" s="350">
        <f t="shared" si="187"/>
        <v>0</v>
      </c>
      <c r="AA266" s="350">
        <f t="shared" si="188"/>
        <v>0</v>
      </c>
      <c r="AB266" s="350">
        <f t="shared" si="189"/>
        <v>0</v>
      </c>
      <c r="AC266" s="350">
        <f t="shared" si="190"/>
        <v>0</v>
      </c>
      <c r="AD266" s="350">
        <f t="shared" si="191"/>
        <v>0</v>
      </c>
      <c r="AE266" s="350">
        <f t="shared" si="192"/>
        <v>0</v>
      </c>
      <c r="AF266" s="350">
        <f t="shared" si="193"/>
        <v>0</v>
      </c>
      <c r="AG266" s="350">
        <f t="shared" si="194"/>
        <v>0</v>
      </c>
      <c r="AH266" s="350">
        <f t="shared" si="195"/>
        <v>0</v>
      </c>
      <c r="AI266" s="350">
        <f t="shared" si="196"/>
        <v>0</v>
      </c>
      <c r="AJ266" s="350">
        <f t="shared" si="197"/>
        <v>0</v>
      </c>
      <c r="AK266" s="350">
        <f t="shared" si="198"/>
        <v>0</v>
      </c>
      <c r="AL266" s="350">
        <f t="shared" si="199"/>
        <v>0</v>
      </c>
      <c r="AM266" s="350">
        <f t="shared" si="200"/>
        <v>0</v>
      </c>
      <c r="AN266" s="457">
        <f t="shared" si="201"/>
        <v>0</v>
      </c>
      <c r="AO266" s="350">
        <f t="shared" si="202"/>
        <v>0</v>
      </c>
      <c r="AP266" s="350">
        <f t="shared" si="203"/>
        <v>0</v>
      </c>
      <c r="AQ266" s="350">
        <f t="shared" si="204"/>
        <v>0</v>
      </c>
      <c r="AR266" s="350">
        <f t="shared" si="205"/>
        <v>0</v>
      </c>
      <c r="AS266" s="350">
        <f t="shared" si="206"/>
        <v>0</v>
      </c>
      <c r="AT266" s="350">
        <f t="shared" si="207"/>
        <v>0</v>
      </c>
      <c r="AU266" s="350">
        <f t="shared" si="208"/>
        <v>0</v>
      </c>
      <c r="AV266" s="350">
        <f t="shared" si="209"/>
        <v>0</v>
      </c>
      <c r="AW266" s="350">
        <f t="shared" si="210"/>
        <v>0</v>
      </c>
      <c r="AX266" s="350">
        <f t="shared" si="211"/>
        <v>0</v>
      </c>
      <c r="AY266" s="350">
        <f t="shared" si="212"/>
        <v>0</v>
      </c>
    </row>
    <row r="267" spans="1:51" x14ac:dyDescent="0.2">
      <c r="A267" s="347">
        <v>13910</v>
      </c>
      <c r="B267" s="349" t="str">
        <f t="shared" ref="B267:B301" si="213">VLOOKUP($A267,$A$5:$L$133,2,FALSE)</f>
        <v>Hilltops (A)</v>
      </c>
      <c r="C267" s="348" t="str">
        <f t="shared" ref="C267:C301" si="214">VLOOKUP($A267,$A$5:$L$133,3,FALSE)</f>
        <v>CRJO</v>
      </c>
      <c r="D267" s="470" t="str">
        <f t="shared" ref="D267:D301" si="215">VLOOKUP($A267,$A$5:$L$133,4,FALSE)</f>
        <v>N</v>
      </c>
      <c r="E267" s="470"/>
      <c r="F267"/>
      <c r="G267" s="350">
        <f t="shared" ref="G267:G301" si="216">VLOOKUP($A267,$A$5:$AY$132,7,FALSE)</f>
        <v>18782</v>
      </c>
      <c r="H267" s="350">
        <f t="shared" ref="H267:H301" si="217">VLOOKUP($A267,$A$5:$AY$132,8,FALSE)</f>
        <v>10965</v>
      </c>
      <c r="I267" s="350">
        <f t="shared" ref="I267:I301" si="218">VLOOKUP($A267,$A$5:$AY$132,9,FALSE)</f>
        <v>347</v>
      </c>
      <c r="J267" s="350" t="str">
        <f t="shared" ref="J267:J301" si="219">VLOOKUP($A267,$A$5:$AY$132,10,FALSE)</f>
        <v>Y</v>
      </c>
      <c r="K267" s="350">
        <f t="shared" ref="K267:K301" si="220">VLOOKUP($A267,$A$5:$AY$132,11,FALSE)</f>
        <v>5354</v>
      </c>
      <c r="L267" s="350">
        <f t="shared" ref="L267:L301" si="221">VLOOKUP($A267,$A$5:$AY$132,12,FALSE)</f>
        <v>0</v>
      </c>
      <c r="M267" s="350">
        <f t="shared" ref="M267:M301" si="222">VLOOKUP($A267,$A$4:$AY$132,13,FALSE)</f>
        <v>5284</v>
      </c>
      <c r="N267" s="350">
        <f t="shared" ref="N267:N301" si="223">VLOOKUP($A267,$A$4:$AY$132,14,FALSE)</f>
        <v>3581</v>
      </c>
      <c r="O267" s="350">
        <f t="shared" ref="O267:O301" si="224">VLOOKUP($A267,$A$4:$AY$132,15,FALSE)</f>
        <v>0</v>
      </c>
      <c r="P267" s="350">
        <f t="shared" ref="P267:P301" si="225">VLOOKUP($A267,$A$4:$AY$132,16,FALSE)</f>
        <v>0</v>
      </c>
      <c r="Q267" s="350">
        <f t="shared" ref="Q267:Q301" si="226">VLOOKUP($A267,$A$4:$AY$132,17,FALSE)</f>
        <v>0</v>
      </c>
      <c r="R267" s="350" t="str">
        <f t="shared" ref="R267:R301" si="227">VLOOKUP($A267,$A$4:$AY$132,18,FALSE)</f>
        <v>Victoria Street</v>
      </c>
      <c r="S267" s="350" t="str">
        <f t="shared" ref="S267:S301" si="228">VLOOKUP($A267,$A$4:$AY$132,19,FALSE)</f>
        <v>Redhill Road</v>
      </c>
      <c r="T267" s="350" t="str">
        <f t="shared" ref="T267:T301" si="229">VLOOKUP($A267,$A$4:$AY$132,20,FALSE)</f>
        <v>Boorowa Landfill</v>
      </c>
      <c r="U267" s="350" t="str">
        <f t="shared" ref="U267:U301" si="230">VLOOKUP($A267,$A$4:$AY$132,21,FALSE)</f>
        <v>Harden WTS</v>
      </c>
      <c r="V267" s="350" t="str">
        <f t="shared" ref="V267:V301" si="231">VLOOKUP($A267,$A$4:$AY$132,22,FALSE)</f>
        <v>Koorawatha</v>
      </c>
      <c r="W267" s="350" t="str">
        <f t="shared" ref="W267:W301" si="232">VLOOKUP($A267,$A$4:$AY$132,23,FALSE)</f>
        <v>Other Facilities</v>
      </c>
      <c r="X267" s="350">
        <f t="shared" ref="X267:X301" si="233">VLOOKUP($A267,$A$4:$AY$132,24,FALSE)</f>
        <v>0</v>
      </c>
      <c r="Y267" s="350">
        <f t="shared" ref="Y267:Y301" si="234">VLOOKUP($A267,$A$4:$AY$132,25,FALSE)</f>
        <v>0</v>
      </c>
      <c r="Z267" s="350">
        <f t="shared" ref="Z267:Z301" si="235">VLOOKUP($A267,$A$4:$AY$132,26,FALSE)</f>
        <v>0</v>
      </c>
      <c r="AA267" s="350">
        <f t="shared" ref="AA267:AA301" si="236">VLOOKUP($A267,$A$4:$AY$132,27,FALSE)</f>
        <v>0</v>
      </c>
      <c r="AB267" s="350">
        <f t="shared" ref="AB267:AB301" si="237">VLOOKUP($A267,$A$4:$AY$132,28,FALSE)</f>
        <v>0</v>
      </c>
      <c r="AC267" s="350">
        <f t="shared" ref="AC267:AC301" si="238">VLOOKUP($A267,$A$4:$AY$132,29,FALSE)</f>
        <v>0</v>
      </c>
      <c r="AD267" s="350">
        <f t="shared" ref="AD267:AD301" si="239">VLOOKUP($A267,$A$4:$AY$132,30,FALSE)</f>
        <v>0</v>
      </c>
      <c r="AE267" s="350">
        <f t="shared" ref="AE267:AE301" si="240">VLOOKUP($A267,$A$4:$AY$132,31,FALSE)</f>
        <v>0</v>
      </c>
      <c r="AF267" s="350">
        <f t="shared" ref="AF267:AF301" si="241">VLOOKUP($A267,$A$4:$AY$132,32,FALSE)</f>
        <v>0</v>
      </c>
      <c r="AG267" s="350">
        <f t="shared" ref="AG267:AG301" si="242">VLOOKUP($A267,$A$4:$AY$132,33,FALSE)</f>
        <v>0</v>
      </c>
      <c r="AH267" s="350">
        <f t="shared" ref="AH267:AH301" si="243">VLOOKUP($A267,$A$4:$AY$132,34,FALSE)</f>
        <v>0</v>
      </c>
      <c r="AI267" s="350">
        <f t="shared" ref="AI267:AI301" si="244">VLOOKUP($A267,$A$4:$AY$132,35,FALSE)</f>
        <v>0</v>
      </c>
      <c r="AJ267" s="350">
        <f t="shared" ref="AJ267:AJ301" si="245">VLOOKUP($A267,$A$4:$AY$132,36,FALSE)</f>
        <v>0</v>
      </c>
      <c r="AK267" s="350">
        <f t="shared" ref="AK267:AK301" si="246">VLOOKUP($A267,$A$4:$AY$132,37,FALSE)</f>
        <v>0</v>
      </c>
      <c r="AL267" s="350">
        <f t="shared" ref="AL267:AL301" si="247">VLOOKUP($A267,$A$4:$AY$132,38,FALSE)</f>
        <v>0</v>
      </c>
      <c r="AM267" s="350">
        <f t="shared" ref="AM267:AM301" si="248">VLOOKUP($A267,$A$4:$AY$132,39,FALSE)</f>
        <v>0</v>
      </c>
      <c r="AN267" s="457">
        <f t="shared" ref="AN267:AN301" si="249">VLOOKUP($A267,$A$4:$AY$132,40,FALSE)</f>
        <v>0</v>
      </c>
      <c r="AO267" s="350">
        <f t="shared" ref="AO267:AO301" si="250">VLOOKUP($A267,$A$4:$AY$132,41,FALSE)</f>
        <v>0</v>
      </c>
      <c r="AP267" s="350">
        <f t="shared" ref="AP267:AP301" si="251">VLOOKUP($A267,$A$4:$AY$132,42,FALSE)</f>
        <v>0</v>
      </c>
      <c r="AQ267" s="350">
        <f t="shared" ref="AQ267:AQ301" si="252">VLOOKUP($A267,$A$4:$AY$132,43,FALSE)</f>
        <v>0</v>
      </c>
      <c r="AR267" s="350">
        <f t="shared" ref="AR267:AR301" si="253">VLOOKUP($A267,$A$4:$AY$132,44,FALSE)</f>
        <v>0</v>
      </c>
      <c r="AS267" s="350">
        <f t="shared" ref="AS267:AS301" si="254">VLOOKUP($A267,$A$4:$AY$132,45,FALSE)</f>
        <v>0</v>
      </c>
      <c r="AT267" s="350">
        <f t="shared" ref="AT267:AT301" si="255">VLOOKUP($A267,$A$4:$AY$132,46,FALSE)</f>
        <v>0</v>
      </c>
      <c r="AU267" s="350">
        <f t="shared" ref="AU267:AU301" si="256">VLOOKUP($A267,$A$4:$AY$132,47,FALSE)</f>
        <v>0</v>
      </c>
      <c r="AV267" s="350">
        <f t="shared" ref="AV267:AV301" si="257">VLOOKUP($A267,$A$4:$AY$132,48,FALSE)</f>
        <v>0</v>
      </c>
      <c r="AW267" s="350">
        <f t="shared" ref="AW267:AW301" si="258">VLOOKUP($A267,$A$4:$AY$132,49,FALSE)</f>
        <v>0</v>
      </c>
      <c r="AX267" s="350">
        <f t="shared" ref="AX267:AX301" si="259">VLOOKUP($A267,$A$4:$AY$132,50,FALSE)</f>
        <v>0</v>
      </c>
      <c r="AY267" s="350">
        <f t="shared" ref="AY267:AY301" si="260">VLOOKUP($A267,$A$4:$AY$132,51,FALSE)</f>
        <v>0</v>
      </c>
    </row>
    <row r="268" spans="1:51" x14ac:dyDescent="0.2">
      <c r="A268" s="347">
        <v>14200</v>
      </c>
      <c r="B268" s="349" t="str">
        <f t="shared" si="213"/>
        <v>Inverell (A)</v>
      </c>
      <c r="C268" s="348" t="str">
        <f t="shared" si="214"/>
        <v>NIRW</v>
      </c>
      <c r="D268" s="470" t="str">
        <f t="shared" si="215"/>
        <v>N</v>
      </c>
      <c r="E268" s="470"/>
      <c r="F268"/>
      <c r="G268" s="350">
        <f t="shared" si="216"/>
        <v>16844</v>
      </c>
      <c r="H268" s="350">
        <f t="shared" si="217"/>
        <v>7980</v>
      </c>
      <c r="I268" s="350">
        <f t="shared" si="218"/>
        <v>330</v>
      </c>
      <c r="J268" s="350" t="str">
        <f t="shared" si="219"/>
        <v>Y</v>
      </c>
      <c r="K268" s="350">
        <f t="shared" si="220"/>
        <v>6734</v>
      </c>
      <c r="L268" s="350">
        <f t="shared" si="221"/>
        <v>0</v>
      </c>
      <c r="M268" s="350">
        <f t="shared" si="222"/>
        <v>6734</v>
      </c>
      <c r="N268" s="350">
        <f t="shared" si="223"/>
        <v>0</v>
      </c>
      <c r="O268" s="350">
        <f t="shared" si="224"/>
        <v>0</v>
      </c>
      <c r="P268" s="350">
        <f t="shared" si="225"/>
        <v>0</v>
      </c>
      <c r="Q268" s="350">
        <f t="shared" si="226"/>
        <v>7980</v>
      </c>
      <c r="R268" s="350" t="str">
        <f t="shared" si="227"/>
        <v>Ashford</v>
      </c>
      <c r="S268" s="350" t="str">
        <f t="shared" si="228"/>
        <v>Bonshaw</v>
      </c>
      <c r="T268" s="350" t="str">
        <f t="shared" si="229"/>
        <v>Yetman</v>
      </c>
      <c r="U268" s="350" t="str">
        <f t="shared" si="230"/>
        <v>Delungra</v>
      </c>
      <c r="V268" s="350">
        <f t="shared" si="231"/>
        <v>0</v>
      </c>
      <c r="W268" s="350">
        <f t="shared" si="232"/>
        <v>0</v>
      </c>
      <c r="X268" s="350">
        <f t="shared" si="233"/>
        <v>0</v>
      </c>
      <c r="Y268" s="350">
        <f t="shared" si="234"/>
        <v>0</v>
      </c>
      <c r="Z268" s="350">
        <f t="shared" si="235"/>
        <v>0</v>
      </c>
      <c r="AA268" s="350">
        <f t="shared" si="236"/>
        <v>0</v>
      </c>
      <c r="AB268" s="350">
        <f t="shared" si="237"/>
        <v>0</v>
      </c>
      <c r="AC268" s="350">
        <f t="shared" si="238"/>
        <v>0</v>
      </c>
      <c r="AD268" s="350">
        <f t="shared" si="239"/>
        <v>0</v>
      </c>
      <c r="AE268" s="350">
        <f t="shared" si="240"/>
        <v>0</v>
      </c>
      <c r="AF268" s="350">
        <f t="shared" si="241"/>
        <v>0</v>
      </c>
      <c r="AG268" s="350">
        <f t="shared" si="242"/>
        <v>0</v>
      </c>
      <c r="AH268" s="350">
        <f t="shared" si="243"/>
        <v>0</v>
      </c>
      <c r="AI268" s="350">
        <f t="shared" si="244"/>
        <v>0</v>
      </c>
      <c r="AJ268" s="350">
        <f t="shared" si="245"/>
        <v>0</v>
      </c>
      <c r="AK268" s="350">
        <f t="shared" si="246"/>
        <v>0</v>
      </c>
      <c r="AL268" s="350">
        <f t="shared" si="247"/>
        <v>0</v>
      </c>
      <c r="AM268" s="350">
        <f t="shared" si="248"/>
        <v>0</v>
      </c>
      <c r="AN268" s="457">
        <f t="shared" si="249"/>
        <v>0</v>
      </c>
      <c r="AO268" s="350">
        <f t="shared" si="250"/>
        <v>0</v>
      </c>
      <c r="AP268" s="350">
        <f t="shared" si="251"/>
        <v>0</v>
      </c>
      <c r="AQ268" s="350">
        <f t="shared" si="252"/>
        <v>0</v>
      </c>
      <c r="AR268" s="350">
        <f t="shared" si="253"/>
        <v>0</v>
      </c>
      <c r="AS268" s="350">
        <f t="shared" si="254"/>
        <v>0</v>
      </c>
      <c r="AT268" s="350">
        <f t="shared" si="255"/>
        <v>0</v>
      </c>
      <c r="AU268" s="350">
        <f t="shared" si="256"/>
        <v>0</v>
      </c>
      <c r="AV268" s="350">
        <f t="shared" si="257"/>
        <v>0</v>
      </c>
      <c r="AW268" s="350">
        <f t="shared" si="258"/>
        <v>0</v>
      </c>
      <c r="AX268" s="350">
        <f t="shared" si="259"/>
        <v>0</v>
      </c>
      <c r="AY268" s="350">
        <f t="shared" si="260"/>
        <v>0</v>
      </c>
    </row>
    <row r="269" spans="1:51" x14ac:dyDescent="0.2">
      <c r="A269" s="347">
        <v>14300</v>
      </c>
      <c r="B269" s="349" t="str">
        <f t="shared" si="213"/>
        <v>Junee (A)</v>
      </c>
      <c r="C269" s="348" t="str">
        <f t="shared" si="214"/>
        <v>REROC</v>
      </c>
      <c r="D269" s="470" t="str">
        <f t="shared" si="215"/>
        <v>N</v>
      </c>
      <c r="E269" s="470"/>
      <c r="F269"/>
      <c r="G269" s="350">
        <f t="shared" si="216"/>
        <v>6631</v>
      </c>
      <c r="H269" s="350">
        <f t="shared" si="217"/>
        <v>3058</v>
      </c>
      <c r="I269" s="350">
        <f t="shared" si="218"/>
        <v>320.89999999999998</v>
      </c>
      <c r="J269" s="350" t="str">
        <f t="shared" si="219"/>
        <v>Y</v>
      </c>
      <c r="K269" s="350">
        <f t="shared" si="220"/>
        <v>1795</v>
      </c>
      <c r="L269" s="350">
        <f t="shared" si="221"/>
        <v>0</v>
      </c>
      <c r="M269" s="350">
        <f t="shared" si="222"/>
        <v>1795</v>
      </c>
      <c r="N269" s="350">
        <f t="shared" si="223"/>
        <v>0</v>
      </c>
      <c r="O269" s="350">
        <f t="shared" si="224"/>
        <v>1655</v>
      </c>
      <c r="P269" s="350">
        <f t="shared" si="225"/>
        <v>0</v>
      </c>
      <c r="Q269" s="350">
        <f t="shared" si="226"/>
        <v>3058</v>
      </c>
      <c r="R269" s="350" t="str">
        <f t="shared" si="227"/>
        <v>Junee Landfill</v>
      </c>
      <c r="S269" s="350" t="str">
        <f t="shared" si="228"/>
        <v>Rural Transfer Stations</v>
      </c>
      <c r="T269" s="350">
        <f t="shared" si="229"/>
        <v>0</v>
      </c>
      <c r="U269" s="350">
        <f t="shared" si="230"/>
        <v>0</v>
      </c>
      <c r="V269" s="350">
        <f t="shared" si="231"/>
        <v>0</v>
      </c>
      <c r="W269" s="350">
        <f t="shared" si="232"/>
        <v>0</v>
      </c>
      <c r="X269" s="350">
        <f t="shared" si="233"/>
        <v>0</v>
      </c>
      <c r="Y269" s="350">
        <f t="shared" si="234"/>
        <v>0</v>
      </c>
      <c r="Z269" s="350">
        <f t="shared" si="235"/>
        <v>0</v>
      </c>
      <c r="AA269" s="350">
        <f t="shared" si="236"/>
        <v>0</v>
      </c>
      <c r="AB269" s="350">
        <f t="shared" si="237"/>
        <v>0</v>
      </c>
      <c r="AC269" s="350">
        <f t="shared" si="238"/>
        <v>0</v>
      </c>
      <c r="AD269" s="350">
        <f t="shared" si="239"/>
        <v>0</v>
      </c>
      <c r="AE269" s="350">
        <f t="shared" si="240"/>
        <v>0</v>
      </c>
      <c r="AF269" s="350">
        <f t="shared" si="241"/>
        <v>0</v>
      </c>
      <c r="AG269" s="350">
        <f t="shared" si="242"/>
        <v>0</v>
      </c>
      <c r="AH269" s="350">
        <f t="shared" si="243"/>
        <v>0</v>
      </c>
      <c r="AI269" s="350">
        <f t="shared" si="244"/>
        <v>0</v>
      </c>
      <c r="AJ269" s="350">
        <f t="shared" si="245"/>
        <v>0</v>
      </c>
      <c r="AK269" s="350">
        <f t="shared" si="246"/>
        <v>0</v>
      </c>
      <c r="AL269" s="350">
        <f t="shared" si="247"/>
        <v>0</v>
      </c>
      <c r="AM269" s="350">
        <f t="shared" si="248"/>
        <v>0</v>
      </c>
      <c r="AN269" s="457">
        <f t="shared" si="249"/>
        <v>0</v>
      </c>
      <c r="AO269" s="350">
        <f t="shared" si="250"/>
        <v>0</v>
      </c>
      <c r="AP269" s="350">
        <f t="shared" si="251"/>
        <v>0</v>
      </c>
      <c r="AQ269" s="350">
        <f t="shared" si="252"/>
        <v>0</v>
      </c>
      <c r="AR269" s="350">
        <f t="shared" si="253"/>
        <v>0</v>
      </c>
      <c r="AS269" s="350">
        <f t="shared" si="254"/>
        <v>0</v>
      </c>
      <c r="AT269" s="350">
        <f t="shared" si="255"/>
        <v>0</v>
      </c>
      <c r="AU269" s="350">
        <f t="shared" si="256"/>
        <v>0</v>
      </c>
      <c r="AV269" s="350">
        <f t="shared" si="257"/>
        <v>0</v>
      </c>
      <c r="AW269" s="350">
        <f t="shared" si="258"/>
        <v>0</v>
      </c>
      <c r="AX269" s="350">
        <f t="shared" si="259"/>
        <v>0</v>
      </c>
      <c r="AY269" s="350">
        <f t="shared" si="260"/>
        <v>0</v>
      </c>
    </row>
    <row r="270" spans="1:51" x14ac:dyDescent="0.2">
      <c r="A270" s="347">
        <v>14600</v>
      </c>
      <c r="B270" s="349" t="str">
        <f t="shared" si="213"/>
        <v>Lachlan (A)</v>
      </c>
      <c r="C270" s="348" t="str">
        <f t="shared" si="214"/>
        <v>NetWaste</v>
      </c>
      <c r="D270" s="470" t="str">
        <f t="shared" si="215"/>
        <v>N</v>
      </c>
      <c r="E270" s="470"/>
      <c r="F270"/>
      <c r="G270" s="350">
        <f t="shared" si="216"/>
        <v>6151</v>
      </c>
      <c r="H270" s="350">
        <f t="shared" si="217"/>
        <v>4412</v>
      </c>
      <c r="I270" s="350">
        <f t="shared" si="218"/>
        <v>486</v>
      </c>
      <c r="J270" s="350" t="str">
        <f t="shared" si="219"/>
        <v>Y</v>
      </c>
      <c r="K270" s="350">
        <f t="shared" si="220"/>
        <v>2709</v>
      </c>
      <c r="L270" s="350">
        <f t="shared" si="221"/>
        <v>0</v>
      </c>
      <c r="M270" s="350">
        <f t="shared" si="222"/>
        <v>2676</v>
      </c>
      <c r="N270" s="350">
        <f t="shared" si="223"/>
        <v>1301</v>
      </c>
      <c r="O270" s="350">
        <f t="shared" si="224"/>
        <v>0</v>
      </c>
      <c r="P270" s="350">
        <f t="shared" si="225"/>
        <v>0</v>
      </c>
      <c r="Q270" s="350">
        <f t="shared" si="226"/>
        <v>4412</v>
      </c>
      <c r="R270" s="350" t="str">
        <f t="shared" si="227"/>
        <v xml:space="preserve">Condobolin </v>
      </c>
      <c r="S270" s="350" t="str">
        <f t="shared" si="228"/>
        <v xml:space="preserve">Lake Cargelligo </v>
      </c>
      <c r="T270" s="350" t="str">
        <f t="shared" si="229"/>
        <v xml:space="preserve">Burcher </v>
      </c>
      <c r="U270" s="350" t="str">
        <f t="shared" si="230"/>
        <v>Tuliibigeal</v>
      </c>
      <c r="V270" s="350" t="str">
        <f t="shared" si="231"/>
        <v xml:space="preserve">Tottenham </v>
      </c>
      <c r="W270" s="350">
        <f t="shared" si="232"/>
        <v>0</v>
      </c>
      <c r="X270" s="350">
        <f t="shared" si="233"/>
        <v>0</v>
      </c>
      <c r="Y270" s="350">
        <f t="shared" si="234"/>
        <v>0</v>
      </c>
      <c r="Z270" s="350">
        <f t="shared" si="235"/>
        <v>0</v>
      </c>
      <c r="AA270" s="350">
        <f t="shared" si="236"/>
        <v>0</v>
      </c>
      <c r="AB270" s="350">
        <f t="shared" si="237"/>
        <v>0</v>
      </c>
      <c r="AC270" s="350">
        <f t="shared" si="238"/>
        <v>0</v>
      </c>
      <c r="AD270" s="350">
        <f t="shared" si="239"/>
        <v>0</v>
      </c>
      <c r="AE270" s="350">
        <f t="shared" si="240"/>
        <v>0</v>
      </c>
      <c r="AF270" s="350">
        <f t="shared" si="241"/>
        <v>0</v>
      </c>
      <c r="AG270" s="350">
        <f t="shared" si="242"/>
        <v>0</v>
      </c>
      <c r="AH270" s="350">
        <f t="shared" si="243"/>
        <v>0</v>
      </c>
      <c r="AI270" s="350">
        <f t="shared" si="244"/>
        <v>0</v>
      </c>
      <c r="AJ270" s="350">
        <f t="shared" si="245"/>
        <v>0</v>
      </c>
      <c r="AK270" s="350">
        <f t="shared" si="246"/>
        <v>0</v>
      </c>
      <c r="AL270" s="350">
        <f t="shared" si="247"/>
        <v>0</v>
      </c>
      <c r="AM270" s="350">
        <f t="shared" si="248"/>
        <v>0</v>
      </c>
      <c r="AN270" s="457">
        <f t="shared" si="249"/>
        <v>0</v>
      </c>
      <c r="AO270" s="350">
        <f t="shared" si="250"/>
        <v>0</v>
      </c>
      <c r="AP270" s="350">
        <f t="shared" si="251"/>
        <v>0</v>
      </c>
      <c r="AQ270" s="350">
        <f t="shared" si="252"/>
        <v>0</v>
      </c>
      <c r="AR270" s="350">
        <f t="shared" si="253"/>
        <v>0</v>
      </c>
      <c r="AS270" s="350">
        <f t="shared" si="254"/>
        <v>0</v>
      </c>
      <c r="AT270" s="350">
        <f t="shared" si="255"/>
        <v>0</v>
      </c>
      <c r="AU270" s="350">
        <f t="shared" si="256"/>
        <v>0</v>
      </c>
      <c r="AV270" s="350">
        <f t="shared" si="257"/>
        <v>0</v>
      </c>
      <c r="AW270" s="350">
        <f t="shared" si="258"/>
        <v>0</v>
      </c>
      <c r="AX270" s="350">
        <f t="shared" si="259"/>
        <v>0</v>
      </c>
      <c r="AY270" s="350">
        <f t="shared" si="260"/>
        <v>0</v>
      </c>
    </row>
    <row r="271" spans="1:51" x14ac:dyDescent="0.2">
      <c r="A271" s="347">
        <v>14750</v>
      </c>
      <c r="B271" s="349" t="str">
        <f t="shared" si="213"/>
        <v>Leeton (A)</v>
      </c>
      <c r="C271" s="348" t="str">
        <f t="shared" si="214"/>
        <v>RAMJO Riverina</v>
      </c>
      <c r="D271" s="470" t="str">
        <f t="shared" si="215"/>
        <v>N</v>
      </c>
      <c r="E271" s="470"/>
      <c r="F271"/>
      <c r="G271" s="350">
        <f t="shared" si="216"/>
        <v>11438</v>
      </c>
      <c r="H271" s="350">
        <f t="shared" si="217"/>
        <v>4191</v>
      </c>
      <c r="I271" s="350">
        <f t="shared" si="218"/>
        <v>263</v>
      </c>
      <c r="J271" s="350" t="str">
        <f t="shared" si="219"/>
        <v>Y</v>
      </c>
      <c r="K271" s="350">
        <f t="shared" si="220"/>
        <v>4180</v>
      </c>
      <c r="L271" s="350">
        <f t="shared" si="221"/>
        <v>0</v>
      </c>
      <c r="M271" s="350">
        <f t="shared" si="222"/>
        <v>4083</v>
      </c>
      <c r="N271" s="350">
        <f t="shared" si="223"/>
        <v>0</v>
      </c>
      <c r="O271" s="350">
        <f t="shared" si="224"/>
        <v>0</v>
      </c>
      <c r="P271" s="350">
        <f t="shared" si="225"/>
        <v>0</v>
      </c>
      <c r="Q271" s="350">
        <f t="shared" si="226"/>
        <v>4191</v>
      </c>
      <c r="R271" s="350" t="str">
        <f t="shared" si="227"/>
        <v>Leeton Resource Recovery Centre</v>
      </c>
      <c r="S271" s="350">
        <f t="shared" si="228"/>
        <v>0</v>
      </c>
      <c r="T271" s="350">
        <f t="shared" si="229"/>
        <v>0</v>
      </c>
      <c r="U271" s="350">
        <f t="shared" si="230"/>
        <v>0</v>
      </c>
      <c r="V271" s="350">
        <f t="shared" si="231"/>
        <v>0</v>
      </c>
      <c r="W271" s="350">
        <f t="shared" si="232"/>
        <v>0</v>
      </c>
      <c r="X271" s="350">
        <f t="shared" si="233"/>
        <v>0</v>
      </c>
      <c r="Y271" s="350">
        <f t="shared" si="234"/>
        <v>0</v>
      </c>
      <c r="Z271" s="350">
        <f t="shared" si="235"/>
        <v>0</v>
      </c>
      <c r="AA271" s="350">
        <f t="shared" si="236"/>
        <v>0</v>
      </c>
      <c r="AB271" s="350">
        <f t="shared" si="237"/>
        <v>0</v>
      </c>
      <c r="AC271" s="350">
        <f t="shared" si="238"/>
        <v>0</v>
      </c>
      <c r="AD271" s="350">
        <f t="shared" si="239"/>
        <v>0</v>
      </c>
      <c r="AE271" s="350">
        <f t="shared" si="240"/>
        <v>0</v>
      </c>
      <c r="AF271" s="350">
        <f t="shared" si="241"/>
        <v>0</v>
      </c>
      <c r="AG271" s="350">
        <f t="shared" si="242"/>
        <v>0</v>
      </c>
      <c r="AH271" s="350">
        <f t="shared" si="243"/>
        <v>0</v>
      </c>
      <c r="AI271" s="350">
        <f t="shared" si="244"/>
        <v>0</v>
      </c>
      <c r="AJ271" s="350">
        <f t="shared" si="245"/>
        <v>0</v>
      </c>
      <c r="AK271" s="350">
        <f t="shared" si="246"/>
        <v>0</v>
      </c>
      <c r="AL271" s="350">
        <f t="shared" si="247"/>
        <v>0</v>
      </c>
      <c r="AM271" s="350">
        <f t="shared" si="248"/>
        <v>0</v>
      </c>
      <c r="AN271" s="457">
        <f t="shared" si="249"/>
        <v>0</v>
      </c>
      <c r="AO271" s="350">
        <f t="shared" si="250"/>
        <v>0</v>
      </c>
      <c r="AP271" s="350">
        <f t="shared" si="251"/>
        <v>0</v>
      </c>
      <c r="AQ271" s="350">
        <f t="shared" si="252"/>
        <v>0</v>
      </c>
      <c r="AR271" s="350">
        <f t="shared" si="253"/>
        <v>0</v>
      </c>
      <c r="AS271" s="350">
        <f t="shared" si="254"/>
        <v>0</v>
      </c>
      <c r="AT271" s="350">
        <f t="shared" si="255"/>
        <v>0</v>
      </c>
      <c r="AU271" s="350">
        <f t="shared" si="256"/>
        <v>0</v>
      </c>
      <c r="AV271" s="350">
        <f t="shared" si="257"/>
        <v>0</v>
      </c>
      <c r="AW271" s="350">
        <f t="shared" si="258"/>
        <v>0</v>
      </c>
      <c r="AX271" s="350">
        <f t="shared" si="259"/>
        <v>0</v>
      </c>
      <c r="AY271" s="350">
        <f t="shared" si="260"/>
        <v>0</v>
      </c>
    </row>
    <row r="272" spans="1:51" x14ac:dyDescent="0.2">
      <c r="A272" s="347">
        <v>14870</v>
      </c>
      <c r="B272" s="349" t="str">
        <f t="shared" si="213"/>
        <v>Lithgow (C)</v>
      </c>
      <c r="C272" s="348" t="str">
        <f t="shared" si="214"/>
        <v>NetWaste</v>
      </c>
      <c r="D272" s="470" t="str">
        <f t="shared" si="215"/>
        <v>N</v>
      </c>
      <c r="E272" s="470"/>
      <c r="F272"/>
      <c r="G272" s="350">
        <f t="shared" si="216"/>
        <v>21636</v>
      </c>
      <c r="H272" s="350">
        <f t="shared" si="217"/>
        <v>11057</v>
      </c>
      <c r="I272" s="350">
        <f t="shared" si="218"/>
        <v>459.81</v>
      </c>
      <c r="J272" s="350" t="str">
        <f t="shared" si="219"/>
        <v>Y</v>
      </c>
      <c r="K272" s="350">
        <f t="shared" si="220"/>
        <v>9212</v>
      </c>
      <c r="L272" s="350">
        <f t="shared" si="221"/>
        <v>0</v>
      </c>
      <c r="M272" s="350">
        <f t="shared" si="222"/>
        <v>9208</v>
      </c>
      <c r="N272" s="350">
        <f t="shared" si="223"/>
        <v>0</v>
      </c>
      <c r="O272" s="350">
        <f t="shared" si="224"/>
        <v>0</v>
      </c>
      <c r="P272" s="350">
        <f t="shared" si="225"/>
        <v>10478</v>
      </c>
      <c r="Q272" s="350">
        <f t="shared" si="226"/>
        <v>11057</v>
      </c>
      <c r="R272" s="350" t="str">
        <f t="shared" si="227"/>
        <v>Lithgow SWF</v>
      </c>
      <c r="S272" s="350" t="str">
        <f t="shared" si="228"/>
        <v>Portland Garbage Depot</v>
      </c>
      <c r="T272" s="350" t="str">
        <f t="shared" si="229"/>
        <v>Wallerawang Garbage Depot</v>
      </c>
      <c r="U272" s="350" t="str">
        <f t="shared" si="230"/>
        <v>Cullen Bullen Garbage Depot</v>
      </c>
      <c r="V272" s="350" t="str">
        <f t="shared" si="231"/>
        <v>Capertee Garbage Depot</v>
      </c>
      <c r="W272" s="350" t="str">
        <f t="shared" si="232"/>
        <v>Glen Davis Garbage Depot</v>
      </c>
      <c r="X272" s="350">
        <f t="shared" si="233"/>
        <v>0</v>
      </c>
      <c r="Y272" s="350">
        <f t="shared" si="234"/>
        <v>0</v>
      </c>
      <c r="Z272" s="350">
        <f t="shared" si="235"/>
        <v>0</v>
      </c>
      <c r="AA272" s="350">
        <f t="shared" si="236"/>
        <v>0</v>
      </c>
      <c r="AB272" s="350">
        <f t="shared" si="237"/>
        <v>0</v>
      </c>
      <c r="AC272" s="350">
        <f t="shared" si="238"/>
        <v>0</v>
      </c>
      <c r="AD272" s="350">
        <f t="shared" si="239"/>
        <v>0</v>
      </c>
      <c r="AE272" s="350">
        <f t="shared" si="240"/>
        <v>0</v>
      </c>
      <c r="AF272" s="350">
        <f t="shared" si="241"/>
        <v>0</v>
      </c>
      <c r="AG272" s="350">
        <f t="shared" si="242"/>
        <v>0</v>
      </c>
      <c r="AH272" s="350">
        <f t="shared" si="243"/>
        <v>0</v>
      </c>
      <c r="AI272" s="350">
        <f t="shared" si="244"/>
        <v>0</v>
      </c>
      <c r="AJ272" s="350">
        <f t="shared" si="245"/>
        <v>0</v>
      </c>
      <c r="AK272" s="350">
        <f t="shared" si="246"/>
        <v>0</v>
      </c>
      <c r="AL272" s="350">
        <f t="shared" si="247"/>
        <v>0</v>
      </c>
      <c r="AM272" s="350">
        <f t="shared" si="248"/>
        <v>0</v>
      </c>
      <c r="AN272" s="457">
        <f t="shared" si="249"/>
        <v>0</v>
      </c>
      <c r="AO272" s="350">
        <f t="shared" si="250"/>
        <v>0</v>
      </c>
      <c r="AP272" s="350">
        <f t="shared" si="251"/>
        <v>0</v>
      </c>
      <c r="AQ272" s="350">
        <f t="shared" si="252"/>
        <v>0</v>
      </c>
      <c r="AR272" s="350">
        <f t="shared" si="253"/>
        <v>0</v>
      </c>
      <c r="AS272" s="350">
        <f t="shared" si="254"/>
        <v>0</v>
      </c>
      <c r="AT272" s="350">
        <f t="shared" si="255"/>
        <v>0</v>
      </c>
      <c r="AU272" s="350">
        <f t="shared" si="256"/>
        <v>0</v>
      </c>
      <c r="AV272" s="350">
        <f t="shared" si="257"/>
        <v>0</v>
      </c>
      <c r="AW272" s="350">
        <f t="shared" si="258"/>
        <v>0</v>
      </c>
      <c r="AX272" s="350">
        <f t="shared" si="259"/>
        <v>0</v>
      </c>
      <c r="AY272" s="350">
        <f t="shared" si="260"/>
        <v>0</v>
      </c>
    </row>
    <row r="273" spans="1:51" x14ac:dyDescent="0.2">
      <c r="A273" s="347">
        <v>14920</v>
      </c>
      <c r="B273" s="349" t="str">
        <f t="shared" si="213"/>
        <v>Liverpool Plains (A)</v>
      </c>
      <c r="C273" s="348" t="str">
        <f t="shared" si="214"/>
        <v>NIRW</v>
      </c>
      <c r="D273" s="470" t="str">
        <f t="shared" si="215"/>
        <v>N</v>
      </c>
      <c r="E273" s="470"/>
      <c r="F273"/>
      <c r="G273" s="350">
        <f t="shared" si="216"/>
        <v>7893</v>
      </c>
      <c r="H273" s="350">
        <f t="shared" si="217"/>
        <v>4452</v>
      </c>
      <c r="I273" s="350">
        <f t="shared" si="218"/>
        <v>396</v>
      </c>
      <c r="J273" s="350" t="str">
        <f t="shared" si="219"/>
        <v>Y</v>
      </c>
      <c r="K273" s="350">
        <f t="shared" si="220"/>
        <v>2861</v>
      </c>
      <c r="L273" s="350">
        <f t="shared" si="221"/>
        <v>0</v>
      </c>
      <c r="M273" s="350">
        <f t="shared" si="222"/>
        <v>2813</v>
      </c>
      <c r="N273" s="350">
        <f t="shared" si="223"/>
        <v>0</v>
      </c>
      <c r="O273" s="350">
        <f t="shared" si="224"/>
        <v>0</v>
      </c>
      <c r="P273" s="350">
        <f t="shared" si="225"/>
        <v>1879</v>
      </c>
      <c r="Q273" s="350">
        <f t="shared" si="226"/>
        <v>4452</v>
      </c>
      <c r="R273" s="350">
        <f t="shared" si="227"/>
        <v>0</v>
      </c>
      <c r="S273" s="350">
        <f t="shared" si="228"/>
        <v>0</v>
      </c>
      <c r="T273" s="350">
        <f t="shared" si="229"/>
        <v>0</v>
      </c>
      <c r="U273" s="350">
        <f t="shared" si="230"/>
        <v>0</v>
      </c>
      <c r="V273" s="350">
        <f t="shared" si="231"/>
        <v>0</v>
      </c>
      <c r="W273" s="350">
        <f t="shared" si="232"/>
        <v>0</v>
      </c>
      <c r="X273" s="350">
        <f t="shared" si="233"/>
        <v>0</v>
      </c>
      <c r="Y273" s="350">
        <f t="shared" si="234"/>
        <v>0</v>
      </c>
      <c r="Z273" s="350">
        <f t="shared" si="235"/>
        <v>0</v>
      </c>
      <c r="AA273" s="350">
        <f t="shared" si="236"/>
        <v>0</v>
      </c>
      <c r="AB273" s="350">
        <f t="shared" si="237"/>
        <v>0</v>
      </c>
      <c r="AC273" s="350">
        <f t="shared" si="238"/>
        <v>0</v>
      </c>
      <c r="AD273" s="350">
        <f t="shared" si="239"/>
        <v>0</v>
      </c>
      <c r="AE273" s="350">
        <f t="shared" si="240"/>
        <v>0</v>
      </c>
      <c r="AF273" s="350">
        <f t="shared" si="241"/>
        <v>0</v>
      </c>
      <c r="AG273" s="350">
        <f t="shared" si="242"/>
        <v>0</v>
      </c>
      <c r="AH273" s="350">
        <f t="shared" si="243"/>
        <v>0</v>
      </c>
      <c r="AI273" s="350">
        <f t="shared" si="244"/>
        <v>0</v>
      </c>
      <c r="AJ273" s="350">
        <f t="shared" si="245"/>
        <v>0</v>
      </c>
      <c r="AK273" s="350">
        <f t="shared" si="246"/>
        <v>0</v>
      </c>
      <c r="AL273" s="350">
        <f t="shared" si="247"/>
        <v>0</v>
      </c>
      <c r="AM273" s="350">
        <f t="shared" si="248"/>
        <v>0</v>
      </c>
      <c r="AN273" s="457">
        <f t="shared" si="249"/>
        <v>0</v>
      </c>
      <c r="AO273" s="350">
        <f t="shared" si="250"/>
        <v>0</v>
      </c>
      <c r="AP273" s="350">
        <f t="shared" si="251"/>
        <v>0</v>
      </c>
      <c r="AQ273" s="350">
        <f t="shared" si="252"/>
        <v>0</v>
      </c>
      <c r="AR273" s="350">
        <f t="shared" si="253"/>
        <v>0</v>
      </c>
      <c r="AS273" s="350">
        <f t="shared" si="254"/>
        <v>0</v>
      </c>
      <c r="AT273" s="350">
        <f t="shared" si="255"/>
        <v>0</v>
      </c>
      <c r="AU273" s="350">
        <f t="shared" si="256"/>
        <v>0</v>
      </c>
      <c r="AV273" s="350">
        <f t="shared" si="257"/>
        <v>0</v>
      </c>
      <c r="AW273" s="350">
        <f t="shared" si="258"/>
        <v>0</v>
      </c>
      <c r="AX273" s="350">
        <f t="shared" si="259"/>
        <v>0</v>
      </c>
      <c r="AY273" s="350">
        <f t="shared" si="260"/>
        <v>0</v>
      </c>
    </row>
    <row r="274" spans="1:51" x14ac:dyDescent="0.2">
      <c r="A274" s="347">
        <v>14950</v>
      </c>
      <c r="B274" s="349" t="str">
        <f t="shared" si="213"/>
        <v>Lockhart (A)</v>
      </c>
      <c r="C274" s="348" t="str">
        <f t="shared" si="214"/>
        <v>REROC</v>
      </c>
      <c r="D274" s="470" t="str">
        <f t="shared" si="215"/>
        <v>N</v>
      </c>
      <c r="E274" s="470"/>
      <c r="F274"/>
      <c r="G274" s="350">
        <f t="shared" si="216"/>
        <v>3295</v>
      </c>
      <c r="H274" s="350">
        <f t="shared" si="217"/>
        <v>2635</v>
      </c>
      <c r="I274" s="350">
        <f t="shared" si="218"/>
        <v>390</v>
      </c>
      <c r="J274" s="350" t="str">
        <f t="shared" si="219"/>
        <v>Y</v>
      </c>
      <c r="K274" s="350">
        <f t="shared" si="220"/>
        <v>964</v>
      </c>
      <c r="L274" s="350">
        <f t="shared" si="221"/>
        <v>0</v>
      </c>
      <c r="M274" s="350">
        <f t="shared" si="222"/>
        <v>964</v>
      </c>
      <c r="N274" s="350">
        <f t="shared" si="223"/>
        <v>0</v>
      </c>
      <c r="O274" s="350">
        <f t="shared" si="224"/>
        <v>0</v>
      </c>
      <c r="P274" s="350">
        <f t="shared" si="225"/>
        <v>1280</v>
      </c>
      <c r="Q274" s="350">
        <f t="shared" si="226"/>
        <v>0</v>
      </c>
      <c r="R274" s="350" t="str">
        <f t="shared" si="227"/>
        <v>The Rock Cardboard</v>
      </c>
      <c r="S274" s="350" t="str">
        <f t="shared" si="228"/>
        <v>Lockhart Lions Club</v>
      </c>
      <c r="T274" s="350" t="str">
        <f t="shared" si="229"/>
        <v>REROC Household Hazardous Waste Collection</v>
      </c>
      <c r="U274" s="350" t="str">
        <f t="shared" si="230"/>
        <v>Lockhart Community Recycling Centre</v>
      </c>
      <c r="V274" s="350">
        <f t="shared" si="231"/>
        <v>0</v>
      </c>
      <c r="W274" s="350">
        <f t="shared" si="232"/>
        <v>0</v>
      </c>
      <c r="X274" s="350">
        <f t="shared" si="233"/>
        <v>0</v>
      </c>
      <c r="Y274" s="350">
        <f t="shared" si="234"/>
        <v>0</v>
      </c>
      <c r="Z274" s="350">
        <f t="shared" si="235"/>
        <v>0</v>
      </c>
      <c r="AA274" s="350">
        <f t="shared" si="236"/>
        <v>0</v>
      </c>
      <c r="AB274" s="350">
        <f t="shared" si="237"/>
        <v>0</v>
      </c>
      <c r="AC274" s="350">
        <f t="shared" si="238"/>
        <v>0</v>
      </c>
      <c r="AD274" s="350">
        <f t="shared" si="239"/>
        <v>0</v>
      </c>
      <c r="AE274" s="350">
        <f t="shared" si="240"/>
        <v>0</v>
      </c>
      <c r="AF274" s="350">
        <f t="shared" si="241"/>
        <v>0</v>
      </c>
      <c r="AG274" s="350">
        <f t="shared" si="242"/>
        <v>0</v>
      </c>
      <c r="AH274" s="350">
        <f t="shared" si="243"/>
        <v>0</v>
      </c>
      <c r="AI274" s="350">
        <f t="shared" si="244"/>
        <v>0</v>
      </c>
      <c r="AJ274" s="350">
        <f t="shared" si="245"/>
        <v>0</v>
      </c>
      <c r="AK274" s="350">
        <f t="shared" si="246"/>
        <v>0</v>
      </c>
      <c r="AL274" s="350">
        <f t="shared" si="247"/>
        <v>0</v>
      </c>
      <c r="AM274" s="350">
        <f t="shared" si="248"/>
        <v>0</v>
      </c>
      <c r="AN274" s="457">
        <f t="shared" si="249"/>
        <v>0</v>
      </c>
      <c r="AO274" s="350">
        <f t="shared" si="250"/>
        <v>0</v>
      </c>
      <c r="AP274" s="350">
        <f t="shared" si="251"/>
        <v>0</v>
      </c>
      <c r="AQ274" s="350">
        <f t="shared" si="252"/>
        <v>0</v>
      </c>
      <c r="AR274" s="350">
        <f t="shared" si="253"/>
        <v>0</v>
      </c>
      <c r="AS274" s="350">
        <f t="shared" si="254"/>
        <v>0</v>
      </c>
      <c r="AT274" s="350">
        <f t="shared" si="255"/>
        <v>0</v>
      </c>
      <c r="AU274" s="350">
        <f t="shared" si="256"/>
        <v>0</v>
      </c>
      <c r="AV274" s="350">
        <f t="shared" si="257"/>
        <v>0</v>
      </c>
      <c r="AW274" s="350">
        <f t="shared" si="258"/>
        <v>0</v>
      </c>
      <c r="AX274" s="350">
        <f t="shared" si="259"/>
        <v>0</v>
      </c>
      <c r="AY274" s="350">
        <f t="shared" si="260"/>
        <v>0</v>
      </c>
    </row>
    <row r="275" spans="1:51" x14ac:dyDescent="0.2">
      <c r="A275" s="347">
        <v>15270</v>
      </c>
      <c r="B275" s="349" t="str">
        <f t="shared" si="213"/>
        <v>Mid-Western Regional (A)</v>
      </c>
      <c r="C275" s="348" t="str">
        <f t="shared" si="214"/>
        <v>NetWaste</v>
      </c>
      <c r="D275" s="470" t="str">
        <f t="shared" si="215"/>
        <v>N</v>
      </c>
      <c r="E275" s="470"/>
      <c r="F275"/>
      <c r="G275" s="350">
        <f t="shared" si="216"/>
        <v>25086</v>
      </c>
      <c r="H275" s="350">
        <f t="shared" si="217"/>
        <v>15260</v>
      </c>
      <c r="I275" s="350">
        <f t="shared" si="218"/>
        <v>284</v>
      </c>
      <c r="J275" s="350" t="str">
        <f t="shared" si="219"/>
        <v>Y</v>
      </c>
      <c r="K275" s="350">
        <f t="shared" si="220"/>
        <v>7819</v>
      </c>
      <c r="L275" s="350">
        <f t="shared" si="221"/>
        <v>0</v>
      </c>
      <c r="M275" s="350">
        <f t="shared" si="222"/>
        <v>7819</v>
      </c>
      <c r="N275" s="350">
        <f t="shared" si="223"/>
        <v>0</v>
      </c>
      <c r="O275" s="350">
        <f t="shared" si="224"/>
        <v>7819</v>
      </c>
      <c r="P275" s="350">
        <f t="shared" si="225"/>
        <v>0</v>
      </c>
      <c r="Q275" s="350">
        <f t="shared" si="226"/>
        <v>15260</v>
      </c>
      <c r="R275" s="350" t="str">
        <f t="shared" si="227"/>
        <v>Kandos Waste Transfer Station</v>
      </c>
      <c r="S275" s="350" t="str">
        <f t="shared" si="228"/>
        <v>Mudgee Waste Facility</v>
      </c>
      <c r="T275" s="350" t="str">
        <f t="shared" si="229"/>
        <v>Other Waste Transfers x 13</v>
      </c>
      <c r="U275" s="350">
        <f t="shared" si="230"/>
        <v>0</v>
      </c>
      <c r="V275" s="350">
        <f t="shared" si="231"/>
        <v>0</v>
      </c>
      <c r="W275" s="350">
        <f t="shared" si="232"/>
        <v>0</v>
      </c>
      <c r="X275" s="350">
        <f t="shared" si="233"/>
        <v>0</v>
      </c>
      <c r="Y275" s="350">
        <f t="shared" si="234"/>
        <v>0</v>
      </c>
      <c r="Z275" s="350">
        <f t="shared" si="235"/>
        <v>0</v>
      </c>
      <c r="AA275" s="350">
        <f t="shared" si="236"/>
        <v>0</v>
      </c>
      <c r="AB275" s="350">
        <f t="shared" si="237"/>
        <v>0</v>
      </c>
      <c r="AC275" s="350">
        <f t="shared" si="238"/>
        <v>0</v>
      </c>
      <c r="AD275" s="350">
        <f t="shared" si="239"/>
        <v>0</v>
      </c>
      <c r="AE275" s="350">
        <f t="shared" si="240"/>
        <v>0</v>
      </c>
      <c r="AF275" s="350">
        <f t="shared" si="241"/>
        <v>0</v>
      </c>
      <c r="AG275" s="350">
        <f t="shared" si="242"/>
        <v>0</v>
      </c>
      <c r="AH275" s="350">
        <f t="shared" si="243"/>
        <v>0</v>
      </c>
      <c r="AI275" s="350">
        <f t="shared" si="244"/>
        <v>0</v>
      </c>
      <c r="AJ275" s="350">
        <f t="shared" si="245"/>
        <v>0</v>
      </c>
      <c r="AK275" s="350">
        <f t="shared" si="246"/>
        <v>0</v>
      </c>
      <c r="AL275" s="350">
        <f t="shared" si="247"/>
        <v>0</v>
      </c>
      <c r="AM275" s="350">
        <f t="shared" si="248"/>
        <v>0</v>
      </c>
      <c r="AN275" s="457">
        <f t="shared" si="249"/>
        <v>0</v>
      </c>
      <c r="AO275" s="350">
        <f t="shared" si="250"/>
        <v>0</v>
      </c>
      <c r="AP275" s="350">
        <f t="shared" si="251"/>
        <v>0</v>
      </c>
      <c r="AQ275" s="350">
        <f t="shared" si="252"/>
        <v>0</v>
      </c>
      <c r="AR275" s="350">
        <f t="shared" si="253"/>
        <v>0</v>
      </c>
      <c r="AS275" s="350">
        <f t="shared" si="254"/>
        <v>0</v>
      </c>
      <c r="AT275" s="350">
        <f t="shared" si="255"/>
        <v>0</v>
      </c>
      <c r="AU275" s="350">
        <f t="shared" si="256"/>
        <v>0</v>
      </c>
      <c r="AV275" s="350">
        <f t="shared" si="257"/>
        <v>0</v>
      </c>
      <c r="AW275" s="350">
        <f t="shared" si="258"/>
        <v>0</v>
      </c>
      <c r="AX275" s="350">
        <f t="shared" si="259"/>
        <v>0</v>
      </c>
      <c r="AY275" s="350">
        <f t="shared" si="260"/>
        <v>0</v>
      </c>
    </row>
    <row r="276" spans="1:51" x14ac:dyDescent="0.2">
      <c r="A276" s="347">
        <v>15300</v>
      </c>
      <c r="B276" s="349" t="str">
        <f t="shared" si="213"/>
        <v>Moree Plains (A)</v>
      </c>
      <c r="C276" s="348" t="str">
        <f t="shared" si="214"/>
        <v>NIRW</v>
      </c>
      <c r="D276" s="470" t="str">
        <f t="shared" si="215"/>
        <v>N</v>
      </c>
      <c r="E276" s="470"/>
      <c r="F276"/>
      <c r="G276" s="350">
        <f t="shared" si="216"/>
        <v>13350</v>
      </c>
      <c r="H276" s="350">
        <f t="shared" si="217"/>
        <v>6509</v>
      </c>
      <c r="I276" s="350">
        <f t="shared" si="218"/>
        <v>440</v>
      </c>
      <c r="J276" s="350" t="str">
        <f t="shared" si="219"/>
        <v>Y</v>
      </c>
      <c r="K276" s="350">
        <f t="shared" si="220"/>
        <v>4400</v>
      </c>
      <c r="L276" s="350">
        <f t="shared" si="221"/>
        <v>0</v>
      </c>
      <c r="M276" s="350">
        <f t="shared" si="222"/>
        <v>4672</v>
      </c>
      <c r="N276" s="350">
        <f t="shared" si="223"/>
        <v>0</v>
      </c>
      <c r="O276" s="350">
        <f t="shared" si="224"/>
        <v>4676</v>
      </c>
      <c r="P276" s="350">
        <f t="shared" si="225"/>
        <v>4431</v>
      </c>
      <c r="Q276" s="350">
        <f t="shared" si="226"/>
        <v>0</v>
      </c>
      <c r="R276" s="350" t="str">
        <f t="shared" si="227"/>
        <v>Moree Waste Management Facility</v>
      </c>
      <c r="S276" s="350" t="str">
        <f t="shared" si="228"/>
        <v>Mungindi Transferstation</v>
      </c>
      <c r="T276" s="350" t="str">
        <f t="shared" si="229"/>
        <v>Pallamallawa Landfill</v>
      </c>
      <c r="U276" s="350" t="str">
        <f t="shared" si="230"/>
        <v>Biniguy Landfill</v>
      </c>
      <c r="V276" s="350" t="str">
        <f t="shared" si="231"/>
        <v>Boggabilla Landfill</v>
      </c>
      <c r="W276" s="350" t="str">
        <f t="shared" si="232"/>
        <v>Other landfills</v>
      </c>
      <c r="X276" s="350">
        <f t="shared" si="233"/>
        <v>0</v>
      </c>
      <c r="Y276" s="350">
        <f t="shared" si="234"/>
        <v>0</v>
      </c>
      <c r="Z276" s="350">
        <f t="shared" si="235"/>
        <v>0</v>
      </c>
      <c r="AA276" s="350">
        <f t="shared" si="236"/>
        <v>0</v>
      </c>
      <c r="AB276" s="350">
        <f t="shared" si="237"/>
        <v>0</v>
      </c>
      <c r="AC276" s="350">
        <f t="shared" si="238"/>
        <v>0</v>
      </c>
      <c r="AD276" s="350">
        <f t="shared" si="239"/>
        <v>0</v>
      </c>
      <c r="AE276" s="350">
        <f t="shared" si="240"/>
        <v>0</v>
      </c>
      <c r="AF276" s="350">
        <f t="shared" si="241"/>
        <v>0</v>
      </c>
      <c r="AG276" s="350">
        <f t="shared" si="242"/>
        <v>0</v>
      </c>
      <c r="AH276" s="350">
        <f t="shared" si="243"/>
        <v>0</v>
      </c>
      <c r="AI276" s="350">
        <f t="shared" si="244"/>
        <v>0</v>
      </c>
      <c r="AJ276" s="350">
        <f t="shared" si="245"/>
        <v>0</v>
      </c>
      <c r="AK276" s="350">
        <f t="shared" si="246"/>
        <v>0</v>
      </c>
      <c r="AL276" s="350">
        <f t="shared" si="247"/>
        <v>0</v>
      </c>
      <c r="AM276" s="350">
        <f t="shared" si="248"/>
        <v>0</v>
      </c>
      <c r="AN276" s="457">
        <f t="shared" si="249"/>
        <v>0</v>
      </c>
      <c r="AO276" s="350">
        <f t="shared" si="250"/>
        <v>0</v>
      </c>
      <c r="AP276" s="350">
        <f t="shared" si="251"/>
        <v>0</v>
      </c>
      <c r="AQ276" s="350">
        <f t="shared" si="252"/>
        <v>0</v>
      </c>
      <c r="AR276" s="350">
        <f t="shared" si="253"/>
        <v>0</v>
      </c>
      <c r="AS276" s="350">
        <f t="shared" si="254"/>
        <v>0</v>
      </c>
      <c r="AT276" s="350">
        <f t="shared" si="255"/>
        <v>0</v>
      </c>
      <c r="AU276" s="350">
        <f t="shared" si="256"/>
        <v>0</v>
      </c>
      <c r="AV276" s="350">
        <f t="shared" si="257"/>
        <v>0</v>
      </c>
      <c r="AW276" s="350">
        <f t="shared" si="258"/>
        <v>0</v>
      </c>
      <c r="AX276" s="350">
        <f t="shared" si="259"/>
        <v>0</v>
      </c>
      <c r="AY276" s="350">
        <f t="shared" si="260"/>
        <v>0</v>
      </c>
    </row>
    <row r="277" spans="1:51" x14ac:dyDescent="0.2">
      <c r="A277" s="347">
        <v>15520</v>
      </c>
      <c r="B277" s="349" t="str">
        <f t="shared" si="213"/>
        <v>Murray River (A)</v>
      </c>
      <c r="C277" s="348" t="str">
        <f t="shared" si="214"/>
        <v>RAMJO Murray</v>
      </c>
      <c r="D277" s="470" t="str">
        <f t="shared" si="215"/>
        <v>N</v>
      </c>
      <c r="E277" s="470"/>
      <c r="F277"/>
      <c r="G277" s="350">
        <f t="shared" si="216"/>
        <v>12118</v>
      </c>
      <c r="H277" s="350">
        <f t="shared" si="217"/>
        <v>5900</v>
      </c>
      <c r="I277" s="350">
        <f t="shared" si="218"/>
        <v>239</v>
      </c>
      <c r="J277" s="350" t="str">
        <f t="shared" si="219"/>
        <v>Y</v>
      </c>
      <c r="K277" s="350">
        <f t="shared" si="220"/>
        <v>4100</v>
      </c>
      <c r="L277" s="350">
        <f t="shared" si="221"/>
        <v>0</v>
      </c>
      <c r="M277" s="350">
        <f t="shared" si="222"/>
        <v>4100</v>
      </c>
      <c r="N277" s="350">
        <f t="shared" si="223"/>
        <v>3500</v>
      </c>
      <c r="O277" s="350">
        <f t="shared" si="224"/>
        <v>0</v>
      </c>
      <c r="P277" s="350">
        <f t="shared" si="225"/>
        <v>0</v>
      </c>
      <c r="Q277" s="350">
        <f t="shared" si="226"/>
        <v>5900</v>
      </c>
      <c r="R277" s="350" t="str">
        <f t="shared" si="227"/>
        <v>Mathoura Transfer Station</v>
      </c>
      <c r="S277" s="350" t="str">
        <f t="shared" si="228"/>
        <v>Moama Landfill</v>
      </c>
      <c r="T277" s="350" t="str">
        <f t="shared" si="229"/>
        <v>Barham Transfer Station</v>
      </c>
      <c r="U277" s="350" t="str">
        <f t="shared" si="230"/>
        <v>Wakool Landfill</v>
      </c>
      <c r="V277" s="350" t="str">
        <f t="shared" si="231"/>
        <v>Goodnight Landfill</v>
      </c>
      <c r="W277" s="350" t="str">
        <f t="shared" si="232"/>
        <v>Moulamein/Kooraleigh Landfill</v>
      </c>
      <c r="X277" s="350">
        <f t="shared" si="233"/>
        <v>0</v>
      </c>
      <c r="Y277" s="350">
        <f t="shared" si="234"/>
        <v>0</v>
      </c>
      <c r="Z277" s="350">
        <f t="shared" si="235"/>
        <v>0</v>
      </c>
      <c r="AA277" s="350">
        <f t="shared" si="236"/>
        <v>0</v>
      </c>
      <c r="AB277" s="350">
        <f t="shared" si="237"/>
        <v>0</v>
      </c>
      <c r="AC277" s="350">
        <f t="shared" si="238"/>
        <v>0</v>
      </c>
      <c r="AD277" s="350">
        <f t="shared" si="239"/>
        <v>0</v>
      </c>
      <c r="AE277" s="350">
        <f t="shared" si="240"/>
        <v>0</v>
      </c>
      <c r="AF277" s="350">
        <f t="shared" si="241"/>
        <v>0</v>
      </c>
      <c r="AG277" s="350">
        <f t="shared" si="242"/>
        <v>0</v>
      </c>
      <c r="AH277" s="350">
        <f t="shared" si="243"/>
        <v>0</v>
      </c>
      <c r="AI277" s="350">
        <f t="shared" si="244"/>
        <v>0</v>
      </c>
      <c r="AJ277" s="350">
        <f t="shared" si="245"/>
        <v>0</v>
      </c>
      <c r="AK277" s="350">
        <f t="shared" si="246"/>
        <v>0</v>
      </c>
      <c r="AL277" s="350">
        <f t="shared" si="247"/>
        <v>0</v>
      </c>
      <c r="AM277" s="350">
        <f t="shared" si="248"/>
        <v>0</v>
      </c>
      <c r="AN277" s="457">
        <f t="shared" si="249"/>
        <v>0</v>
      </c>
      <c r="AO277" s="350">
        <f t="shared" si="250"/>
        <v>0</v>
      </c>
      <c r="AP277" s="350">
        <f t="shared" si="251"/>
        <v>0</v>
      </c>
      <c r="AQ277" s="350">
        <f t="shared" si="252"/>
        <v>0</v>
      </c>
      <c r="AR277" s="350">
        <f t="shared" si="253"/>
        <v>0</v>
      </c>
      <c r="AS277" s="350">
        <f t="shared" si="254"/>
        <v>0</v>
      </c>
      <c r="AT277" s="350">
        <f t="shared" si="255"/>
        <v>0</v>
      </c>
      <c r="AU277" s="350">
        <f t="shared" si="256"/>
        <v>0</v>
      </c>
      <c r="AV277" s="350">
        <f t="shared" si="257"/>
        <v>0</v>
      </c>
      <c r="AW277" s="350">
        <f t="shared" si="258"/>
        <v>0</v>
      </c>
      <c r="AX277" s="350">
        <f t="shared" si="259"/>
        <v>0</v>
      </c>
      <c r="AY277" s="350">
        <f t="shared" si="260"/>
        <v>0</v>
      </c>
    </row>
    <row r="278" spans="1:51" x14ac:dyDescent="0.2">
      <c r="A278" s="347">
        <v>15560</v>
      </c>
      <c r="B278" s="349" t="str">
        <f t="shared" si="213"/>
        <v>Murrumbidgee (A)</v>
      </c>
      <c r="C278" s="348" t="str">
        <f t="shared" si="214"/>
        <v>RAMJO Riverina</v>
      </c>
      <c r="D278" s="470" t="str">
        <f t="shared" si="215"/>
        <v>N</v>
      </c>
      <c r="E278" s="470"/>
      <c r="F278"/>
      <c r="G278" s="350">
        <f t="shared" si="216"/>
        <v>3961</v>
      </c>
      <c r="H278" s="350">
        <f t="shared" si="217"/>
        <v>1800</v>
      </c>
      <c r="I278" s="350">
        <f t="shared" si="218"/>
        <v>132</v>
      </c>
      <c r="J278" s="350" t="str">
        <f t="shared" si="219"/>
        <v>N</v>
      </c>
      <c r="K278" s="350">
        <f t="shared" si="220"/>
        <v>1400</v>
      </c>
      <c r="L278" s="350">
        <f t="shared" si="221"/>
        <v>0</v>
      </c>
      <c r="M278" s="350">
        <f t="shared" si="222"/>
        <v>800</v>
      </c>
      <c r="N278" s="350">
        <f t="shared" si="223"/>
        <v>0</v>
      </c>
      <c r="O278" s="350">
        <f t="shared" si="224"/>
        <v>0</v>
      </c>
      <c r="P278" s="350">
        <f t="shared" si="225"/>
        <v>0</v>
      </c>
      <c r="Q278" s="350">
        <f t="shared" si="226"/>
        <v>0</v>
      </c>
      <c r="R278" s="350">
        <f t="shared" si="227"/>
        <v>0</v>
      </c>
      <c r="S278" s="350">
        <f t="shared" si="228"/>
        <v>0</v>
      </c>
      <c r="T278" s="350">
        <f t="shared" si="229"/>
        <v>0</v>
      </c>
      <c r="U278" s="350">
        <f t="shared" si="230"/>
        <v>0</v>
      </c>
      <c r="V278" s="350">
        <f t="shared" si="231"/>
        <v>0</v>
      </c>
      <c r="W278" s="350">
        <f t="shared" si="232"/>
        <v>0</v>
      </c>
      <c r="X278" s="350">
        <f t="shared" si="233"/>
        <v>0</v>
      </c>
      <c r="Y278" s="350">
        <f t="shared" si="234"/>
        <v>0</v>
      </c>
      <c r="Z278" s="350">
        <f t="shared" si="235"/>
        <v>0</v>
      </c>
      <c r="AA278" s="350">
        <f t="shared" si="236"/>
        <v>0</v>
      </c>
      <c r="AB278" s="350">
        <f t="shared" si="237"/>
        <v>0</v>
      </c>
      <c r="AC278" s="350">
        <f t="shared" si="238"/>
        <v>0</v>
      </c>
      <c r="AD278" s="350">
        <f t="shared" si="239"/>
        <v>0</v>
      </c>
      <c r="AE278" s="350">
        <f t="shared" si="240"/>
        <v>0</v>
      </c>
      <c r="AF278" s="350">
        <f t="shared" si="241"/>
        <v>0</v>
      </c>
      <c r="AG278" s="350">
        <f t="shared" si="242"/>
        <v>0</v>
      </c>
      <c r="AH278" s="350">
        <f t="shared" si="243"/>
        <v>0</v>
      </c>
      <c r="AI278" s="350">
        <f t="shared" si="244"/>
        <v>0</v>
      </c>
      <c r="AJ278" s="350">
        <f t="shared" si="245"/>
        <v>0</v>
      </c>
      <c r="AK278" s="350">
        <f t="shared" si="246"/>
        <v>0</v>
      </c>
      <c r="AL278" s="350">
        <f t="shared" si="247"/>
        <v>0</v>
      </c>
      <c r="AM278" s="350">
        <f t="shared" si="248"/>
        <v>0</v>
      </c>
      <c r="AN278" s="457">
        <f t="shared" si="249"/>
        <v>0</v>
      </c>
      <c r="AO278" s="350">
        <f t="shared" si="250"/>
        <v>0</v>
      </c>
      <c r="AP278" s="350">
        <f t="shared" si="251"/>
        <v>0</v>
      </c>
      <c r="AQ278" s="350">
        <f t="shared" si="252"/>
        <v>0</v>
      </c>
      <c r="AR278" s="350">
        <f t="shared" si="253"/>
        <v>0</v>
      </c>
      <c r="AS278" s="350">
        <f t="shared" si="254"/>
        <v>0</v>
      </c>
      <c r="AT278" s="350">
        <f t="shared" si="255"/>
        <v>0</v>
      </c>
      <c r="AU278" s="350">
        <f t="shared" si="256"/>
        <v>0</v>
      </c>
      <c r="AV278" s="350">
        <f t="shared" si="257"/>
        <v>0</v>
      </c>
      <c r="AW278" s="350">
        <f t="shared" si="258"/>
        <v>0</v>
      </c>
      <c r="AX278" s="350">
        <f t="shared" si="259"/>
        <v>0</v>
      </c>
      <c r="AY278" s="350">
        <f t="shared" si="260"/>
        <v>0</v>
      </c>
    </row>
    <row r="279" spans="1:51" x14ac:dyDescent="0.2">
      <c r="A279" s="347">
        <v>15750</v>
      </c>
      <c r="B279" s="349" t="str">
        <f t="shared" si="213"/>
        <v>Narrabri (A)</v>
      </c>
      <c r="C279" s="348" t="str">
        <f t="shared" si="214"/>
        <v>NIRW</v>
      </c>
      <c r="D279" s="470" t="str">
        <f t="shared" si="215"/>
        <v>N</v>
      </c>
      <c r="E279" s="470"/>
      <c r="F279"/>
      <c r="G279" s="350">
        <f t="shared" si="216"/>
        <v>13231</v>
      </c>
      <c r="H279" s="350">
        <f t="shared" si="217"/>
        <v>5859</v>
      </c>
      <c r="I279" s="350">
        <f t="shared" si="218"/>
        <v>320</v>
      </c>
      <c r="J279" s="350" t="str">
        <f t="shared" si="219"/>
        <v>Y</v>
      </c>
      <c r="K279" s="350">
        <f t="shared" si="220"/>
        <v>4312</v>
      </c>
      <c r="L279" s="350">
        <f t="shared" si="221"/>
        <v>0</v>
      </c>
      <c r="M279" s="350">
        <f t="shared" si="222"/>
        <v>4292</v>
      </c>
      <c r="N279" s="350">
        <f t="shared" si="223"/>
        <v>0</v>
      </c>
      <c r="O279" s="350">
        <f t="shared" si="224"/>
        <v>4298</v>
      </c>
      <c r="P279" s="350">
        <f t="shared" si="225"/>
        <v>4539</v>
      </c>
      <c r="Q279" s="350">
        <f t="shared" si="226"/>
        <v>0</v>
      </c>
      <c r="R279" s="350" t="str">
        <f t="shared" si="227"/>
        <v>9 transfer stations</v>
      </c>
      <c r="S279" s="350">
        <f t="shared" si="228"/>
        <v>0</v>
      </c>
      <c r="T279" s="350">
        <f t="shared" si="229"/>
        <v>0</v>
      </c>
      <c r="U279" s="350">
        <f t="shared" si="230"/>
        <v>0</v>
      </c>
      <c r="V279" s="350">
        <f t="shared" si="231"/>
        <v>0</v>
      </c>
      <c r="W279" s="350">
        <f t="shared" si="232"/>
        <v>0</v>
      </c>
      <c r="X279" s="350">
        <f t="shared" si="233"/>
        <v>0</v>
      </c>
      <c r="Y279" s="350">
        <f t="shared" si="234"/>
        <v>0</v>
      </c>
      <c r="Z279" s="350">
        <f t="shared" si="235"/>
        <v>0</v>
      </c>
      <c r="AA279" s="350">
        <f t="shared" si="236"/>
        <v>0</v>
      </c>
      <c r="AB279" s="350">
        <f t="shared" si="237"/>
        <v>0</v>
      </c>
      <c r="AC279" s="350">
        <f t="shared" si="238"/>
        <v>0</v>
      </c>
      <c r="AD279" s="350">
        <f t="shared" si="239"/>
        <v>0</v>
      </c>
      <c r="AE279" s="350">
        <f t="shared" si="240"/>
        <v>0</v>
      </c>
      <c r="AF279" s="350">
        <f t="shared" si="241"/>
        <v>0</v>
      </c>
      <c r="AG279" s="350">
        <f t="shared" si="242"/>
        <v>0</v>
      </c>
      <c r="AH279" s="350">
        <f t="shared" si="243"/>
        <v>0</v>
      </c>
      <c r="AI279" s="350">
        <f t="shared" si="244"/>
        <v>0</v>
      </c>
      <c r="AJ279" s="350">
        <f t="shared" si="245"/>
        <v>0</v>
      </c>
      <c r="AK279" s="350">
        <f t="shared" si="246"/>
        <v>0</v>
      </c>
      <c r="AL279" s="350">
        <f t="shared" si="247"/>
        <v>0</v>
      </c>
      <c r="AM279" s="350">
        <f t="shared" si="248"/>
        <v>0</v>
      </c>
      <c r="AN279" s="457">
        <f t="shared" si="249"/>
        <v>0</v>
      </c>
      <c r="AO279" s="350">
        <f t="shared" si="250"/>
        <v>0</v>
      </c>
      <c r="AP279" s="350">
        <f t="shared" si="251"/>
        <v>0</v>
      </c>
      <c r="AQ279" s="350">
        <f t="shared" si="252"/>
        <v>0</v>
      </c>
      <c r="AR279" s="350">
        <f t="shared" si="253"/>
        <v>0</v>
      </c>
      <c r="AS279" s="350">
        <f t="shared" si="254"/>
        <v>0</v>
      </c>
      <c r="AT279" s="350">
        <f t="shared" si="255"/>
        <v>0</v>
      </c>
      <c r="AU279" s="350">
        <f t="shared" si="256"/>
        <v>0</v>
      </c>
      <c r="AV279" s="350">
        <f t="shared" si="257"/>
        <v>0</v>
      </c>
      <c r="AW279" s="350">
        <f t="shared" si="258"/>
        <v>0</v>
      </c>
      <c r="AX279" s="350">
        <f t="shared" si="259"/>
        <v>0</v>
      </c>
      <c r="AY279" s="350">
        <f t="shared" si="260"/>
        <v>0</v>
      </c>
    </row>
    <row r="280" spans="1:51" x14ac:dyDescent="0.2">
      <c r="A280" s="347">
        <v>15800</v>
      </c>
      <c r="B280" s="349" t="str">
        <f t="shared" si="213"/>
        <v>Narrandera (A)</v>
      </c>
      <c r="C280" s="348" t="str">
        <f t="shared" si="214"/>
        <v>RAMJO Riverina</v>
      </c>
      <c r="D280" s="470" t="str">
        <f t="shared" si="215"/>
        <v>N</v>
      </c>
      <c r="E280" s="470"/>
      <c r="F280"/>
      <c r="G280" s="350">
        <f t="shared" si="216"/>
        <v>5931</v>
      </c>
      <c r="H280" s="350">
        <f t="shared" si="217"/>
        <v>2516</v>
      </c>
      <c r="I280" s="350">
        <f t="shared" si="218"/>
        <v>210</v>
      </c>
      <c r="J280" s="350" t="str">
        <f t="shared" si="219"/>
        <v>N</v>
      </c>
      <c r="K280" s="350">
        <f t="shared" si="220"/>
        <v>2121</v>
      </c>
      <c r="L280" s="350">
        <f t="shared" si="221"/>
        <v>0</v>
      </c>
      <c r="M280" s="350">
        <f t="shared" si="222"/>
        <v>2121</v>
      </c>
      <c r="N280" s="350">
        <f t="shared" si="223"/>
        <v>0</v>
      </c>
      <c r="O280" s="350">
        <f t="shared" si="224"/>
        <v>0</v>
      </c>
      <c r="P280" s="350">
        <f t="shared" si="225"/>
        <v>0</v>
      </c>
      <c r="Q280" s="350">
        <f t="shared" si="226"/>
        <v>0</v>
      </c>
      <c r="R280" s="350">
        <f t="shared" si="227"/>
        <v>0</v>
      </c>
      <c r="S280" s="350">
        <f t="shared" si="228"/>
        <v>0</v>
      </c>
      <c r="T280" s="350">
        <f t="shared" si="229"/>
        <v>0</v>
      </c>
      <c r="U280" s="350">
        <f t="shared" si="230"/>
        <v>0</v>
      </c>
      <c r="V280" s="350">
        <f t="shared" si="231"/>
        <v>0</v>
      </c>
      <c r="W280" s="350">
        <f t="shared" si="232"/>
        <v>0</v>
      </c>
      <c r="X280" s="350">
        <f t="shared" si="233"/>
        <v>0</v>
      </c>
      <c r="Y280" s="350">
        <f t="shared" si="234"/>
        <v>0</v>
      </c>
      <c r="Z280" s="350">
        <f t="shared" si="235"/>
        <v>0</v>
      </c>
      <c r="AA280" s="350">
        <f t="shared" si="236"/>
        <v>0</v>
      </c>
      <c r="AB280" s="350">
        <f t="shared" si="237"/>
        <v>0</v>
      </c>
      <c r="AC280" s="350">
        <f t="shared" si="238"/>
        <v>0</v>
      </c>
      <c r="AD280" s="350">
        <f t="shared" si="239"/>
        <v>0</v>
      </c>
      <c r="AE280" s="350">
        <f t="shared" si="240"/>
        <v>0</v>
      </c>
      <c r="AF280" s="350">
        <f t="shared" si="241"/>
        <v>0</v>
      </c>
      <c r="AG280" s="350">
        <f t="shared" si="242"/>
        <v>0</v>
      </c>
      <c r="AH280" s="350">
        <f t="shared" si="243"/>
        <v>0</v>
      </c>
      <c r="AI280" s="350">
        <f t="shared" si="244"/>
        <v>0</v>
      </c>
      <c r="AJ280" s="350">
        <f t="shared" si="245"/>
        <v>0</v>
      </c>
      <c r="AK280" s="350">
        <f t="shared" si="246"/>
        <v>0</v>
      </c>
      <c r="AL280" s="350">
        <f t="shared" si="247"/>
        <v>0</v>
      </c>
      <c r="AM280" s="350">
        <f t="shared" si="248"/>
        <v>0</v>
      </c>
      <c r="AN280" s="457">
        <f t="shared" si="249"/>
        <v>0</v>
      </c>
      <c r="AO280" s="350">
        <f t="shared" si="250"/>
        <v>0</v>
      </c>
      <c r="AP280" s="350">
        <f t="shared" si="251"/>
        <v>0</v>
      </c>
      <c r="AQ280" s="350">
        <f t="shared" si="252"/>
        <v>0</v>
      </c>
      <c r="AR280" s="350">
        <f t="shared" si="253"/>
        <v>0</v>
      </c>
      <c r="AS280" s="350">
        <f t="shared" si="254"/>
        <v>0</v>
      </c>
      <c r="AT280" s="350">
        <f t="shared" si="255"/>
        <v>0</v>
      </c>
      <c r="AU280" s="350">
        <f t="shared" si="256"/>
        <v>0</v>
      </c>
      <c r="AV280" s="350">
        <f t="shared" si="257"/>
        <v>0</v>
      </c>
      <c r="AW280" s="350">
        <f t="shared" si="258"/>
        <v>0</v>
      </c>
      <c r="AX280" s="350">
        <f t="shared" si="259"/>
        <v>0</v>
      </c>
      <c r="AY280" s="350">
        <f t="shared" si="260"/>
        <v>0</v>
      </c>
    </row>
    <row r="281" spans="1:51" x14ac:dyDescent="0.2">
      <c r="A281" s="347">
        <v>15850</v>
      </c>
      <c r="B281" s="349" t="str">
        <f t="shared" si="213"/>
        <v>Narromine (A)</v>
      </c>
      <c r="C281" s="348" t="str">
        <f t="shared" si="214"/>
        <v>NetWaste</v>
      </c>
      <c r="D281" s="470" t="str">
        <f t="shared" si="215"/>
        <v>N</v>
      </c>
      <c r="E281" s="470"/>
      <c r="F281"/>
      <c r="G281" s="350">
        <f t="shared" si="216"/>
        <v>6567</v>
      </c>
      <c r="H281" s="350">
        <f t="shared" si="217"/>
        <v>3840</v>
      </c>
      <c r="I281" s="350">
        <f t="shared" si="218"/>
        <v>375</v>
      </c>
      <c r="J281" s="350" t="str">
        <f t="shared" si="219"/>
        <v>Y</v>
      </c>
      <c r="K281" s="350">
        <f t="shared" si="220"/>
        <v>2121</v>
      </c>
      <c r="L281" s="350">
        <f t="shared" si="221"/>
        <v>0</v>
      </c>
      <c r="M281" s="350">
        <f t="shared" si="222"/>
        <v>2121</v>
      </c>
      <c r="N281" s="350">
        <f t="shared" si="223"/>
        <v>0</v>
      </c>
      <c r="O281" s="350">
        <f t="shared" si="224"/>
        <v>2121</v>
      </c>
      <c r="P281" s="350">
        <f t="shared" si="225"/>
        <v>0</v>
      </c>
      <c r="Q281" s="350">
        <f t="shared" si="226"/>
        <v>0</v>
      </c>
      <c r="R281" s="350" t="str">
        <f t="shared" si="227"/>
        <v>Narromine Waste Facility</v>
      </c>
      <c r="S281" s="350">
        <f t="shared" si="228"/>
        <v>0</v>
      </c>
      <c r="T281" s="350">
        <f t="shared" si="229"/>
        <v>0</v>
      </c>
      <c r="U281" s="350">
        <f t="shared" si="230"/>
        <v>0</v>
      </c>
      <c r="V281" s="350">
        <f t="shared" si="231"/>
        <v>0</v>
      </c>
      <c r="W281" s="350">
        <f t="shared" si="232"/>
        <v>0</v>
      </c>
      <c r="X281" s="350">
        <f t="shared" si="233"/>
        <v>0</v>
      </c>
      <c r="Y281" s="350">
        <f t="shared" si="234"/>
        <v>0</v>
      </c>
      <c r="Z281" s="350">
        <f t="shared" si="235"/>
        <v>0</v>
      </c>
      <c r="AA281" s="350">
        <f t="shared" si="236"/>
        <v>0</v>
      </c>
      <c r="AB281" s="350">
        <f t="shared" si="237"/>
        <v>0</v>
      </c>
      <c r="AC281" s="350">
        <f t="shared" si="238"/>
        <v>0</v>
      </c>
      <c r="AD281" s="350">
        <f t="shared" si="239"/>
        <v>0</v>
      </c>
      <c r="AE281" s="350">
        <f t="shared" si="240"/>
        <v>0</v>
      </c>
      <c r="AF281" s="350">
        <f t="shared" si="241"/>
        <v>0</v>
      </c>
      <c r="AG281" s="350">
        <f t="shared" si="242"/>
        <v>0</v>
      </c>
      <c r="AH281" s="350">
        <f t="shared" si="243"/>
        <v>0</v>
      </c>
      <c r="AI281" s="350">
        <f t="shared" si="244"/>
        <v>0</v>
      </c>
      <c r="AJ281" s="350">
        <f t="shared" si="245"/>
        <v>0</v>
      </c>
      <c r="AK281" s="350">
        <f t="shared" si="246"/>
        <v>0</v>
      </c>
      <c r="AL281" s="350">
        <f t="shared" si="247"/>
        <v>0</v>
      </c>
      <c r="AM281" s="350">
        <f t="shared" si="248"/>
        <v>0</v>
      </c>
      <c r="AN281" s="457">
        <f t="shared" si="249"/>
        <v>0</v>
      </c>
      <c r="AO281" s="350">
        <f t="shared" si="250"/>
        <v>0</v>
      </c>
      <c r="AP281" s="350">
        <f t="shared" si="251"/>
        <v>0</v>
      </c>
      <c r="AQ281" s="350">
        <f t="shared" si="252"/>
        <v>0</v>
      </c>
      <c r="AR281" s="350">
        <f t="shared" si="253"/>
        <v>0</v>
      </c>
      <c r="AS281" s="350">
        <f t="shared" si="254"/>
        <v>0</v>
      </c>
      <c r="AT281" s="350">
        <f t="shared" si="255"/>
        <v>0</v>
      </c>
      <c r="AU281" s="350">
        <f t="shared" si="256"/>
        <v>0</v>
      </c>
      <c r="AV281" s="350">
        <f t="shared" si="257"/>
        <v>0</v>
      </c>
      <c r="AW281" s="350">
        <f t="shared" si="258"/>
        <v>0</v>
      </c>
      <c r="AX281" s="350">
        <f t="shared" si="259"/>
        <v>0</v>
      </c>
      <c r="AY281" s="350">
        <f t="shared" si="260"/>
        <v>0</v>
      </c>
    </row>
    <row r="282" spans="1:51" x14ac:dyDescent="0.2">
      <c r="A282" s="347">
        <v>16100</v>
      </c>
      <c r="B282" s="349" t="str">
        <f t="shared" si="213"/>
        <v>Oberon (A)</v>
      </c>
      <c r="C282" s="348" t="str">
        <f t="shared" si="214"/>
        <v>NetWaste</v>
      </c>
      <c r="D282" s="470" t="str">
        <f t="shared" si="215"/>
        <v>N</v>
      </c>
      <c r="E282" s="470"/>
      <c r="F282"/>
      <c r="G282" s="350">
        <f t="shared" si="216"/>
        <v>5408</v>
      </c>
      <c r="H282" s="350">
        <f t="shared" si="217"/>
        <v>3795</v>
      </c>
      <c r="I282" s="350">
        <f t="shared" si="218"/>
        <v>210</v>
      </c>
      <c r="J282" s="350" t="str">
        <f t="shared" si="219"/>
        <v>Y</v>
      </c>
      <c r="K282" s="350">
        <f t="shared" si="220"/>
        <v>1244</v>
      </c>
      <c r="L282" s="350">
        <f t="shared" si="221"/>
        <v>0</v>
      </c>
      <c r="M282" s="350">
        <f t="shared" si="222"/>
        <v>0</v>
      </c>
      <c r="N282" s="350">
        <f t="shared" si="223"/>
        <v>0</v>
      </c>
      <c r="O282" s="350">
        <f t="shared" si="224"/>
        <v>0</v>
      </c>
      <c r="P282" s="350">
        <f t="shared" si="225"/>
        <v>1244</v>
      </c>
      <c r="Q282" s="350">
        <f t="shared" si="226"/>
        <v>3795</v>
      </c>
      <c r="R282" s="350" t="str">
        <f t="shared" si="227"/>
        <v>Oberon Waste Depot</v>
      </c>
      <c r="S282" s="350" t="str">
        <f t="shared" si="228"/>
        <v>Burraga</v>
      </c>
      <c r="T282" s="350" t="str">
        <f t="shared" si="229"/>
        <v>Black Springs</v>
      </c>
      <c r="U282" s="350">
        <f t="shared" si="230"/>
        <v>0</v>
      </c>
      <c r="V282" s="350">
        <f t="shared" si="231"/>
        <v>0</v>
      </c>
      <c r="W282" s="350">
        <f t="shared" si="232"/>
        <v>0</v>
      </c>
      <c r="X282" s="350">
        <f t="shared" si="233"/>
        <v>0</v>
      </c>
      <c r="Y282" s="350">
        <f t="shared" si="234"/>
        <v>0</v>
      </c>
      <c r="Z282" s="350">
        <f t="shared" si="235"/>
        <v>0</v>
      </c>
      <c r="AA282" s="350">
        <f t="shared" si="236"/>
        <v>0</v>
      </c>
      <c r="AB282" s="350">
        <f t="shared" si="237"/>
        <v>0</v>
      </c>
      <c r="AC282" s="350">
        <f t="shared" si="238"/>
        <v>0</v>
      </c>
      <c r="AD282" s="350">
        <f t="shared" si="239"/>
        <v>0</v>
      </c>
      <c r="AE282" s="350">
        <f t="shared" si="240"/>
        <v>0</v>
      </c>
      <c r="AF282" s="350">
        <f t="shared" si="241"/>
        <v>0</v>
      </c>
      <c r="AG282" s="350">
        <f t="shared" si="242"/>
        <v>0</v>
      </c>
      <c r="AH282" s="350">
        <f t="shared" si="243"/>
        <v>0</v>
      </c>
      <c r="AI282" s="350">
        <f t="shared" si="244"/>
        <v>0</v>
      </c>
      <c r="AJ282" s="350">
        <f t="shared" si="245"/>
        <v>0</v>
      </c>
      <c r="AK282" s="350">
        <f t="shared" si="246"/>
        <v>0</v>
      </c>
      <c r="AL282" s="350">
        <f t="shared" si="247"/>
        <v>0</v>
      </c>
      <c r="AM282" s="350">
        <f t="shared" si="248"/>
        <v>0</v>
      </c>
      <c r="AN282" s="457">
        <f t="shared" si="249"/>
        <v>0</v>
      </c>
      <c r="AO282" s="350">
        <f t="shared" si="250"/>
        <v>0</v>
      </c>
      <c r="AP282" s="350">
        <f t="shared" si="251"/>
        <v>0</v>
      </c>
      <c r="AQ282" s="350">
        <f t="shared" si="252"/>
        <v>0</v>
      </c>
      <c r="AR282" s="350">
        <f t="shared" si="253"/>
        <v>0</v>
      </c>
      <c r="AS282" s="350">
        <f t="shared" si="254"/>
        <v>0</v>
      </c>
      <c r="AT282" s="350">
        <f t="shared" si="255"/>
        <v>0</v>
      </c>
      <c r="AU282" s="350">
        <f t="shared" si="256"/>
        <v>0</v>
      </c>
      <c r="AV282" s="350">
        <f t="shared" si="257"/>
        <v>0</v>
      </c>
      <c r="AW282" s="350">
        <f t="shared" si="258"/>
        <v>0</v>
      </c>
      <c r="AX282" s="350">
        <f t="shared" si="259"/>
        <v>0</v>
      </c>
      <c r="AY282" s="350">
        <f t="shared" si="260"/>
        <v>0</v>
      </c>
    </row>
    <row r="283" spans="1:51" x14ac:dyDescent="0.2">
      <c r="A283" s="347">
        <v>16150</v>
      </c>
      <c r="B283" s="349" t="str">
        <f t="shared" si="213"/>
        <v>Orange (C)</v>
      </c>
      <c r="C283" s="348" t="str">
        <f t="shared" si="214"/>
        <v>NetWaste</v>
      </c>
      <c r="D283" s="470" t="str">
        <f t="shared" si="215"/>
        <v>N</v>
      </c>
      <c r="E283" s="470"/>
      <c r="F283"/>
      <c r="G283" s="350">
        <f t="shared" si="216"/>
        <v>42056</v>
      </c>
      <c r="H283" s="350">
        <f t="shared" si="217"/>
        <v>18828</v>
      </c>
      <c r="I283" s="350">
        <f t="shared" si="218"/>
        <v>408</v>
      </c>
      <c r="J283" s="350" t="str">
        <f t="shared" si="219"/>
        <v>Y</v>
      </c>
      <c r="K283" s="350">
        <f t="shared" si="220"/>
        <v>16433</v>
      </c>
      <c r="L283" s="350">
        <f t="shared" si="221"/>
        <v>0</v>
      </c>
      <c r="M283" s="350">
        <f t="shared" si="222"/>
        <v>16429</v>
      </c>
      <c r="N283" s="350">
        <f t="shared" si="223"/>
        <v>0</v>
      </c>
      <c r="O283" s="350">
        <f t="shared" si="224"/>
        <v>16411</v>
      </c>
      <c r="P283" s="350">
        <f t="shared" si="225"/>
        <v>16361</v>
      </c>
      <c r="Q283" s="350">
        <f t="shared" si="226"/>
        <v>18828</v>
      </c>
      <c r="R283" s="350" t="str">
        <f t="shared" si="227"/>
        <v>Ophir Rd Resource Recovery Centre</v>
      </c>
      <c r="S283" s="350">
        <f t="shared" si="228"/>
        <v>0</v>
      </c>
      <c r="T283" s="350">
        <f t="shared" si="229"/>
        <v>0</v>
      </c>
      <c r="U283" s="350">
        <f t="shared" si="230"/>
        <v>0</v>
      </c>
      <c r="V283" s="350">
        <f t="shared" si="231"/>
        <v>0</v>
      </c>
      <c r="W283" s="350">
        <f t="shared" si="232"/>
        <v>0</v>
      </c>
      <c r="X283" s="350">
        <f t="shared" si="233"/>
        <v>0</v>
      </c>
      <c r="Y283" s="350">
        <f t="shared" si="234"/>
        <v>0</v>
      </c>
      <c r="Z283" s="350">
        <f t="shared" si="235"/>
        <v>0</v>
      </c>
      <c r="AA283" s="350">
        <f t="shared" si="236"/>
        <v>0</v>
      </c>
      <c r="AB283" s="350">
        <f t="shared" si="237"/>
        <v>0</v>
      </c>
      <c r="AC283" s="350">
        <f t="shared" si="238"/>
        <v>0</v>
      </c>
      <c r="AD283" s="350">
        <f t="shared" si="239"/>
        <v>0</v>
      </c>
      <c r="AE283" s="350">
        <f t="shared" si="240"/>
        <v>0</v>
      </c>
      <c r="AF283" s="350">
        <f t="shared" si="241"/>
        <v>0</v>
      </c>
      <c r="AG283" s="350">
        <f t="shared" si="242"/>
        <v>0</v>
      </c>
      <c r="AH283" s="350">
        <f t="shared" si="243"/>
        <v>0</v>
      </c>
      <c r="AI283" s="350">
        <f t="shared" si="244"/>
        <v>0</v>
      </c>
      <c r="AJ283" s="350">
        <f t="shared" si="245"/>
        <v>0</v>
      </c>
      <c r="AK283" s="350">
        <f t="shared" si="246"/>
        <v>0</v>
      </c>
      <c r="AL283" s="350">
        <f t="shared" si="247"/>
        <v>0</v>
      </c>
      <c r="AM283" s="350">
        <f t="shared" si="248"/>
        <v>0</v>
      </c>
      <c r="AN283" s="457">
        <f t="shared" si="249"/>
        <v>0</v>
      </c>
      <c r="AO283" s="350">
        <f t="shared" si="250"/>
        <v>0</v>
      </c>
      <c r="AP283" s="350">
        <f t="shared" si="251"/>
        <v>0</v>
      </c>
      <c r="AQ283" s="350">
        <f t="shared" si="252"/>
        <v>0</v>
      </c>
      <c r="AR283" s="350">
        <f t="shared" si="253"/>
        <v>0</v>
      </c>
      <c r="AS283" s="350">
        <f t="shared" si="254"/>
        <v>0</v>
      </c>
      <c r="AT283" s="350">
        <f t="shared" si="255"/>
        <v>0</v>
      </c>
      <c r="AU283" s="350">
        <f t="shared" si="256"/>
        <v>0</v>
      </c>
      <c r="AV283" s="350">
        <f t="shared" si="257"/>
        <v>0</v>
      </c>
      <c r="AW283" s="350">
        <f t="shared" si="258"/>
        <v>0</v>
      </c>
      <c r="AX283" s="350">
        <f t="shared" si="259"/>
        <v>0</v>
      </c>
      <c r="AY283" s="350">
        <f t="shared" si="260"/>
        <v>0</v>
      </c>
    </row>
    <row r="284" spans="1:51" x14ac:dyDescent="0.2">
      <c r="A284" s="347">
        <v>16200</v>
      </c>
      <c r="B284" s="349" t="str">
        <f t="shared" si="213"/>
        <v>Parkes (A)</v>
      </c>
      <c r="C284" s="348" t="str">
        <f t="shared" si="214"/>
        <v>NetWaste</v>
      </c>
      <c r="D284" s="470" t="str">
        <f t="shared" si="215"/>
        <v>N</v>
      </c>
      <c r="E284" s="470"/>
      <c r="F284"/>
      <c r="G284" s="350">
        <f t="shared" si="216"/>
        <v>14894</v>
      </c>
      <c r="H284" s="350">
        <f t="shared" si="217"/>
        <v>7985</v>
      </c>
      <c r="I284" s="350">
        <f t="shared" si="218"/>
        <v>410</v>
      </c>
      <c r="J284" s="350" t="str">
        <f t="shared" si="219"/>
        <v>Y</v>
      </c>
      <c r="K284" s="350">
        <f t="shared" si="220"/>
        <v>5076</v>
      </c>
      <c r="L284" s="350">
        <f t="shared" si="221"/>
        <v>0</v>
      </c>
      <c r="M284" s="350">
        <f t="shared" si="222"/>
        <v>5076</v>
      </c>
      <c r="N284" s="350">
        <f t="shared" si="223"/>
        <v>0</v>
      </c>
      <c r="O284" s="350">
        <f t="shared" si="224"/>
        <v>5076</v>
      </c>
      <c r="P284" s="350">
        <f t="shared" si="225"/>
        <v>4911</v>
      </c>
      <c r="Q284" s="350">
        <f t="shared" si="226"/>
        <v>7985</v>
      </c>
      <c r="R284" s="350" t="str">
        <f t="shared" si="227"/>
        <v>Tullamore</v>
      </c>
      <c r="S284" s="350">
        <f t="shared" si="228"/>
        <v>0</v>
      </c>
      <c r="T284" s="350">
        <f t="shared" si="229"/>
        <v>0</v>
      </c>
      <c r="U284" s="350">
        <f t="shared" si="230"/>
        <v>0</v>
      </c>
      <c r="V284" s="350">
        <f t="shared" si="231"/>
        <v>0</v>
      </c>
      <c r="W284" s="350">
        <f t="shared" si="232"/>
        <v>0</v>
      </c>
      <c r="X284" s="350">
        <f t="shared" si="233"/>
        <v>0</v>
      </c>
      <c r="Y284" s="350">
        <f t="shared" si="234"/>
        <v>0</v>
      </c>
      <c r="Z284" s="350">
        <f t="shared" si="235"/>
        <v>0</v>
      </c>
      <c r="AA284" s="350">
        <f t="shared" si="236"/>
        <v>0</v>
      </c>
      <c r="AB284" s="350">
        <f t="shared" si="237"/>
        <v>0</v>
      </c>
      <c r="AC284" s="350">
        <f t="shared" si="238"/>
        <v>0</v>
      </c>
      <c r="AD284" s="350">
        <f t="shared" si="239"/>
        <v>0</v>
      </c>
      <c r="AE284" s="350">
        <f t="shared" si="240"/>
        <v>0</v>
      </c>
      <c r="AF284" s="350">
        <f t="shared" si="241"/>
        <v>0</v>
      </c>
      <c r="AG284" s="350">
        <f t="shared" si="242"/>
        <v>0</v>
      </c>
      <c r="AH284" s="350">
        <f t="shared" si="243"/>
        <v>0</v>
      </c>
      <c r="AI284" s="350">
        <f t="shared" si="244"/>
        <v>0</v>
      </c>
      <c r="AJ284" s="350">
        <f t="shared" si="245"/>
        <v>0</v>
      </c>
      <c r="AK284" s="350">
        <f t="shared" si="246"/>
        <v>0</v>
      </c>
      <c r="AL284" s="350">
        <f t="shared" si="247"/>
        <v>0</v>
      </c>
      <c r="AM284" s="350">
        <f t="shared" si="248"/>
        <v>0</v>
      </c>
      <c r="AN284" s="457">
        <f t="shared" si="249"/>
        <v>0</v>
      </c>
      <c r="AO284" s="350">
        <f t="shared" si="250"/>
        <v>0</v>
      </c>
      <c r="AP284" s="350">
        <f t="shared" si="251"/>
        <v>0</v>
      </c>
      <c r="AQ284" s="350">
        <f t="shared" si="252"/>
        <v>0</v>
      </c>
      <c r="AR284" s="350">
        <f t="shared" si="253"/>
        <v>0</v>
      </c>
      <c r="AS284" s="350">
        <f t="shared" si="254"/>
        <v>0</v>
      </c>
      <c r="AT284" s="350">
        <f t="shared" si="255"/>
        <v>0</v>
      </c>
      <c r="AU284" s="350">
        <f t="shared" si="256"/>
        <v>0</v>
      </c>
      <c r="AV284" s="350">
        <f t="shared" si="257"/>
        <v>0</v>
      </c>
      <c r="AW284" s="350">
        <f t="shared" si="258"/>
        <v>0</v>
      </c>
      <c r="AX284" s="350">
        <f t="shared" si="259"/>
        <v>0</v>
      </c>
      <c r="AY284" s="350">
        <f t="shared" si="260"/>
        <v>0</v>
      </c>
    </row>
    <row r="285" spans="1:51" x14ac:dyDescent="0.2">
      <c r="A285" s="347">
        <v>16490</v>
      </c>
      <c r="B285" s="349" t="str">
        <f t="shared" si="213"/>
        <v>Queanbeyan-Palerang Regional (A)</v>
      </c>
      <c r="C285" s="348" t="str">
        <f t="shared" si="214"/>
        <v>CRJO</v>
      </c>
      <c r="D285" s="470" t="str">
        <f t="shared" si="215"/>
        <v>N</v>
      </c>
      <c r="E285" s="470"/>
      <c r="F285"/>
      <c r="G285" s="350">
        <f t="shared" si="216"/>
        <v>59959</v>
      </c>
      <c r="H285" s="350">
        <f t="shared" si="217"/>
        <v>26003</v>
      </c>
      <c r="I285" s="350">
        <f t="shared" si="218"/>
        <v>319</v>
      </c>
      <c r="J285" s="350" t="str">
        <f t="shared" si="219"/>
        <v>Y</v>
      </c>
      <c r="K285" s="350">
        <f t="shared" si="220"/>
        <v>19673</v>
      </c>
      <c r="L285" s="350">
        <f t="shared" si="221"/>
        <v>0</v>
      </c>
      <c r="M285" s="350">
        <f t="shared" si="222"/>
        <v>20206</v>
      </c>
      <c r="N285" s="350">
        <f t="shared" si="223"/>
        <v>13563</v>
      </c>
      <c r="O285" s="350">
        <f t="shared" si="224"/>
        <v>2152</v>
      </c>
      <c r="P285" s="350">
        <f t="shared" si="225"/>
        <v>0</v>
      </c>
      <c r="Q285" s="350">
        <f t="shared" si="226"/>
        <v>26003</v>
      </c>
      <c r="R285" s="350" t="str">
        <f t="shared" si="227"/>
        <v>Waste Minimisation Centre</v>
      </c>
      <c r="S285" s="350" t="str">
        <f t="shared" si="228"/>
        <v>Bungendore Resource Recovery Centre</v>
      </c>
      <c r="T285" s="350" t="str">
        <f t="shared" si="229"/>
        <v>Macs Reef Waste Transfer Station</v>
      </c>
      <c r="U285" s="350" t="str">
        <f t="shared" si="230"/>
        <v>Braidwood Landfill</v>
      </c>
      <c r="V285" s="350" t="str">
        <f t="shared" si="231"/>
        <v>Captains Flat Waste Transfer Station</v>
      </c>
      <c r="W285" s="350" t="str">
        <f t="shared" si="232"/>
        <v>Nerriga Landfill</v>
      </c>
      <c r="X285" s="350">
        <f t="shared" si="233"/>
        <v>0</v>
      </c>
      <c r="Y285" s="350">
        <f t="shared" si="234"/>
        <v>0</v>
      </c>
      <c r="Z285" s="350">
        <f t="shared" si="235"/>
        <v>0</v>
      </c>
      <c r="AA285" s="350">
        <f t="shared" si="236"/>
        <v>0</v>
      </c>
      <c r="AB285" s="350">
        <f t="shared" si="237"/>
        <v>0</v>
      </c>
      <c r="AC285" s="350">
        <f t="shared" si="238"/>
        <v>0</v>
      </c>
      <c r="AD285" s="350">
        <f t="shared" si="239"/>
        <v>0</v>
      </c>
      <c r="AE285" s="350">
        <f t="shared" si="240"/>
        <v>0</v>
      </c>
      <c r="AF285" s="350">
        <f t="shared" si="241"/>
        <v>0</v>
      </c>
      <c r="AG285" s="350">
        <f t="shared" si="242"/>
        <v>0</v>
      </c>
      <c r="AH285" s="350">
        <f t="shared" si="243"/>
        <v>0</v>
      </c>
      <c r="AI285" s="350">
        <f t="shared" si="244"/>
        <v>0</v>
      </c>
      <c r="AJ285" s="350">
        <f t="shared" si="245"/>
        <v>0</v>
      </c>
      <c r="AK285" s="350">
        <f t="shared" si="246"/>
        <v>0</v>
      </c>
      <c r="AL285" s="350">
        <f t="shared" si="247"/>
        <v>0</v>
      </c>
      <c r="AM285" s="350">
        <f t="shared" si="248"/>
        <v>0</v>
      </c>
      <c r="AN285" s="457">
        <f t="shared" si="249"/>
        <v>0</v>
      </c>
      <c r="AO285" s="350">
        <f t="shared" si="250"/>
        <v>0</v>
      </c>
      <c r="AP285" s="350">
        <f t="shared" si="251"/>
        <v>0</v>
      </c>
      <c r="AQ285" s="350">
        <f t="shared" si="252"/>
        <v>0</v>
      </c>
      <c r="AR285" s="350">
        <f t="shared" si="253"/>
        <v>0</v>
      </c>
      <c r="AS285" s="350">
        <f t="shared" si="254"/>
        <v>0</v>
      </c>
      <c r="AT285" s="350">
        <f t="shared" si="255"/>
        <v>0</v>
      </c>
      <c r="AU285" s="350">
        <f t="shared" si="256"/>
        <v>0</v>
      </c>
      <c r="AV285" s="350">
        <f t="shared" si="257"/>
        <v>0</v>
      </c>
      <c r="AW285" s="350">
        <f t="shared" si="258"/>
        <v>0</v>
      </c>
      <c r="AX285" s="350">
        <f t="shared" si="259"/>
        <v>0</v>
      </c>
      <c r="AY285" s="350">
        <f t="shared" si="260"/>
        <v>0</v>
      </c>
    </row>
    <row r="286" spans="1:51" x14ac:dyDescent="0.2">
      <c r="A286" s="347">
        <v>17040</v>
      </c>
      <c r="B286" s="349" t="str">
        <f t="shared" si="213"/>
        <v>Snowy Monaro Regional (A)</v>
      </c>
      <c r="C286" s="348" t="str">
        <f t="shared" si="214"/>
        <v>CRJO</v>
      </c>
      <c r="D286" s="470" t="str">
        <f t="shared" si="215"/>
        <v>N</v>
      </c>
      <c r="E286" s="470"/>
      <c r="F286"/>
      <c r="G286" s="350">
        <f t="shared" si="216"/>
        <v>20733</v>
      </c>
      <c r="H286" s="350">
        <f t="shared" si="217"/>
        <v>15729</v>
      </c>
      <c r="I286" s="350">
        <f t="shared" si="218"/>
        <v>491</v>
      </c>
      <c r="J286" s="350" t="str">
        <f t="shared" si="219"/>
        <v>Y</v>
      </c>
      <c r="K286" s="350">
        <f t="shared" si="220"/>
        <v>8062</v>
      </c>
      <c r="L286" s="350">
        <f t="shared" si="221"/>
        <v>0</v>
      </c>
      <c r="M286" s="350">
        <f t="shared" si="222"/>
        <v>7672</v>
      </c>
      <c r="N286" s="350">
        <f t="shared" si="223"/>
        <v>0</v>
      </c>
      <c r="O286" s="350">
        <f t="shared" si="224"/>
        <v>2741</v>
      </c>
      <c r="P286" s="350">
        <f t="shared" si="225"/>
        <v>0</v>
      </c>
      <c r="Q286" s="350">
        <f t="shared" si="226"/>
        <v>15729</v>
      </c>
      <c r="R286" s="350" t="str">
        <f t="shared" si="227"/>
        <v>Bombala Waste Depot</v>
      </c>
      <c r="S286" s="350" t="str">
        <f t="shared" si="228"/>
        <v>Delegate Waste Depot</v>
      </c>
      <c r="T286" s="350" t="str">
        <f t="shared" si="229"/>
        <v>Cathcart Transfer Station</v>
      </c>
      <c r="U286" s="350" t="str">
        <f t="shared" si="230"/>
        <v>Jindabyne Regional Was</v>
      </c>
      <c r="V286" s="350" t="str">
        <f t="shared" si="231"/>
        <v>Adaminaby Landfill</v>
      </c>
      <c r="W286" s="350" t="str">
        <f t="shared" si="232"/>
        <v>Berridale Transfer Station</v>
      </c>
      <c r="X286" s="350">
        <f t="shared" si="233"/>
        <v>0</v>
      </c>
      <c r="Y286" s="350">
        <f t="shared" si="234"/>
        <v>0</v>
      </c>
      <c r="Z286" s="350">
        <f t="shared" si="235"/>
        <v>0</v>
      </c>
      <c r="AA286" s="350">
        <f t="shared" si="236"/>
        <v>0</v>
      </c>
      <c r="AB286" s="350">
        <f t="shared" si="237"/>
        <v>0</v>
      </c>
      <c r="AC286" s="350">
        <f t="shared" si="238"/>
        <v>0</v>
      </c>
      <c r="AD286" s="350">
        <f t="shared" si="239"/>
        <v>0</v>
      </c>
      <c r="AE286" s="350">
        <f t="shared" si="240"/>
        <v>0</v>
      </c>
      <c r="AF286" s="350">
        <f t="shared" si="241"/>
        <v>0</v>
      </c>
      <c r="AG286" s="350">
        <f t="shared" si="242"/>
        <v>0</v>
      </c>
      <c r="AH286" s="350">
        <f t="shared" si="243"/>
        <v>0</v>
      </c>
      <c r="AI286" s="350">
        <f t="shared" si="244"/>
        <v>0</v>
      </c>
      <c r="AJ286" s="350">
        <f t="shared" si="245"/>
        <v>0</v>
      </c>
      <c r="AK286" s="350">
        <f t="shared" si="246"/>
        <v>0</v>
      </c>
      <c r="AL286" s="350">
        <f t="shared" si="247"/>
        <v>0</v>
      </c>
      <c r="AM286" s="350">
        <f t="shared" si="248"/>
        <v>0</v>
      </c>
      <c r="AN286" s="457">
        <f t="shared" si="249"/>
        <v>0</v>
      </c>
      <c r="AO286" s="350">
        <f t="shared" si="250"/>
        <v>0</v>
      </c>
      <c r="AP286" s="350">
        <f t="shared" si="251"/>
        <v>0</v>
      </c>
      <c r="AQ286" s="350">
        <f t="shared" si="252"/>
        <v>0</v>
      </c>
      <c r="AR286" s="350">
        <f t="shared" si="253"/>
        <v>0</v>
      </c>
      <c r="AS286" s="350">
        <f t="shared" si="254"/>
        <v>0</v>
      </c>
      <c r="AT286" s="350">
        <f t="shared" si="255"/>
        <v>0</v>
      </c>
      <c r="AU286" s="350">
        <f t="shared" si="256"/>
        <v>0</v>
      </c>
      <c r="AV286" s="350">
        <f t="shared" si="257"/>
        <v>0</v>
      </c>
      <c r="AW286" s="350">
        <f t="shared" si="258"/>
        <v>0</v>
      </c>
      <c r="AX286" s="350">
        <f t="shared" si="259"/>
        <v>0</v>
      </c>
      <c r="AY286" s="350">
        <f t="shared" si="260"/>
        <v>0</v>
      </c>
    </row>
    <row r="287" spans="1:51" x14ac:dyDescent="0.2">
      <c r="A287" s="347">
        <v>17080</v>
      </c>
      <c r="B287" s="349" t="str">
        <f t="shared" si="213"/>
        <v>Snowy Valleys (A)</v>
      </c>
      <c r="C287" s="348" t="str">
        <f t="shared" si="214"/>
        <v>REROC</v>
      </c>
      <c r="D287" s="470" t="str">
        <f t="shared" si="215"/>
        <v>N</v>
      </c>
      <c r="E287" s="470"/>
      <c r="F287"/>
      <c r="G287" s="350">
        <f t="shared" si="216"/>
        <v>14532</v>
      </c>
      <c r="H287" s="350">
        <f t="shared" si="217"/>
        <v>6499</v>
      </c>
      <c r="I287" s="350">
        <f t="shared" si="218"/>
        <v>377</v>
      </c>
      <c r="J287" s="350" t="str">
        <f t="shared" si="219"/>
        <v>Y</v>
      </c>
      <c r="K287" s="350">
        <f t="shared" si="220"/>
        <v>5790</v>
      </c>
      <c r="L287" s="350">
        <f t="shared" si="221"/>
        <v>0</v>
      </c>
      <c r="M287" s="350">
        <f t="shared" si="222"/>
        <v>5708</v>
      </c>
      <c r="N287" s="350">
        <f t="shared" si="223"/>
        <v>0</v>
      </c>
      <c r="O287" s="350">
        <f t="shared" si="224"/>
        <v>0</v>
      </c>
      <c r="P287" s="350">
        <f t="shared" si="225"/>
        <v>123243</v>
      </c>
      <c r="Q287" s="350">
        <f t="shared" si="226"/>
        <v>0</v>
      </c>
      <c r="R287" s="350" t="str">
        <f t="shared" si="227"/>
        <v>Tumut</v>
      </c>
      <c r="S287" s="350" t="str">
        <f t="shared" si="228"/>
        <v>Adelong</v>
      </c>
      <c r="T287" s="350" t="str">
        <f t="shared" si="229"/>
        <v>Talbingo</v>
      </c>
      <c r="U287" s="350">
        <f t="shared" si="230"/>
        <v>0</v>
      </c>
      <c r="V287" s="350">
        <f t="shared" si="231"/>
        <v>0</v>
      </c>
      <c r="W287" s="350">
        <f t="shared" si="232"/>
        <v>0</v>
      </c>
      <c r="X287" s="350">
        <f t="shared" si="233"/>
        <v>0</v>
      </c>
      <c r="Y287" s="350">
        <f t="shared" si="234"/>
        <v>0</v>
      </c>
      <c r="Z287" s="350">
        <f t="shared" si="235"/>
        <v>0</v>
      </c>
      <c r="AA287" s="350">
        <f t="shared" si="236"/>
        <v>0</v>
      </c>
      <c r="AB287" s="350">
        <f t="shared" si="237"/>
        <v>0</v>
      </c>
      <c r="AC287" s="350">
        <f t="shared" si="238"/>
        <v>0</v>
      </c>
      <c r="AD287" s="350">
        <f t="shared" si="239"/>
        <v>0</v>
      </c>
      <c r="AE287" s="350">
        <f t="shared" si="240"/>
        <v>0</v>
      </c>
      <c r="AF287" s="350">
        <f t="shared" si="241"/>
        <v>0</v>
      </c>
      <c r="AG287" s="350">
        <f t="shared" si="242"/>
        <v>0</v>
      </c>
      <c r="AH287" s="350">
        <f t="shared" si="243"/>
        <v>0</v>
      </c>
      <c r="AI287" s="350">
        <f t="shared" si="244"/>
        <v>0</v>
      </c>
      <c r="AJ287" s="350">
        <f t="shared" si="245"/>
        <v>0</v>
      </c>
      <c r="AK287" s="350">
        <f t="shared" si="246"/>
        <v>0</v>
      </c>
      <c r="AL287" s="350">
        <f t="shared" si="247"/>
        <v>0</v>
      </c>
      <c r="AM287" s="350">
        <f t="shared" si="248"/>
        <v>0</v>
      </c>
      <c r="AN287" s="457">
        <f t="shared" si="249"/>
        <v>0</v>
      </c>
      <c r="AO287" s="350">
        <f t="shared" si="250"/>
        <v>0</v>
      </c>
      <c r="AP287" s="350">
        <f t="shared" si="251"/>
        <v>0</v>
      </c>
      <c r="AQ287" s="350">
        <f t="shared" si="252"/>
        <v>0</v>
      </c>
      <c r="AR287" s="350">
        <f t="shared" si="253"/>
        <v>0</v>
      </c>
      <c r="AS287" s="350">
        <f t="shared" si="254"/>
        <v>0</v>
      </c>
      <c r="AT287" s="350">
        <f t="shared" si="255"/>
        <v>0</v>
      </c>
      <c r="AU287" s="350">
        <f t="shared" si="256"/>
        <v>0</v>
      </c>
      <c r="AV287" s="350">
        <f t="shared" si="257"/>
        <v>0</v>
      </c>
      <c r="AW287" s="350">
        <f t="shared" si="258"/>
        <v>0</v>
      </c>
      <c r="AX287" s="350">
        <f t="shared" si="259"/>
        <v>0</v>
      </c>
      <c r="AY287" s="350">
        <f t="shared" si="260"/>
        <v>0</v>
      </c>
    </row>
    <row r="288" spans="1:51" x14ac:dyDescent="0.2">
      <c r="A288" s="347">
        <v>17310</v>
      </c>
      <c r="B288" s="349" t="str">
        <f t="shared" si="213"/>
        <v>Tamworth Regional (A)</v>
      </c>
      <c r="C288" s="348" t="str">
        <f t="shared" si="214"/>
        <v>NIRW</v>
      </c>
      <c r="D288" s="470" t="str">
        <f t="shared" si="215"/>
        <v>N</v>
      </c>
      <c r="E288" s="470"/>
      <c r="F288"/>
      <c r="G288" s="350">
        <f t="shared" si="216"/>
        <v>62156</v>
      </c>
      <c r="H288" s="350">
        <f t="shared" si="217"/>
        <v>27777</v>
      </c>
      <c r="I288" s="350">
        <f t="shared" si="218"/>
        <v>306</v>
      </c>
      <c r="J288" s="350" t="str">
        <f t="shared" si="219"/>
        <v>Y</v>
      </c>
      <c r="K288" s="350">
        <f t="shared" si="220"/>
        <v>24256</v>
      </c>
      <c r="L288" s="350">
        <f t="shared" si="221"/>
        <v>0</v>
      </c>
      <c r="M288" s="350">
        <f t="shared" si="222"/>
        <v>24256</v>
      </c>
      <c r="N288" s="350">
        <f t="shared" si="223"/>
        <v>24256</v>
      </c>
      <c r="O288" s="350">
        <f t="shared" si="224"/>
        <v>0</v>
      </c>
      <c r="P288" s="350">
        <f t="shared" si="225"/>
        <v>0</v>
      </c>
      <c r="Q288" s="350">
        <f t="shared" si="226"/>
        <v>0</v>
      </c>
      <c r="R288" s="350" t="str">
        <f t="shared" si="227"/>
        <v>Forest Road Waste Management Facility</v>
      </c>
      <c r="S288" s="350" t="str">
        <f t="shared" si="228"/>
        <v>Barraba Landfill</v>
      </c>
      <c r="T288" s="350" t="str">
        <f t="shared" si="229"/>
        <v>Duri Landfill</v>
      </c>
      <c r="U288" s="350" t="str">
        <f t="shared" si="230"/>
        <v>Manilla Landfill</v>
      </c>
      <c r="V288" s="350" t="str">
        <f t="shared" si="231"/>
        <v>Nundle Landfill</v>
      </c>
      <c r="W288" s="350" t="str">
        <f t="shared" si="232"/>
        <v>Kootingal, Niangala, Watsons Creek, Bendemeer, Dungowan</v>
      </c>
      <c r="X288" s="350">
        <f t="shared" si="233"/>
        <v>0</v>
      </c>
      <c r="Y288" s="350">
        <f t="shared" si="234"/>
        <v>0</v>
      </c>
      <c r="Z288" s="350">
        <f t="shared" si="235"/>
        <v>0</v>
      </c>
      <c r="AA288" s="350">
        <f t="shared" si="236"/>
        <v>0</v>
      </c>
      <c r="AB288" s="350">
        <f t="shared" si="237"/>
        <v>0</v>
      </c>
      <c r="AC288" s="350">
        <f t="shared" si="238"/>
        <v>0</v>
      </c>
      <c r="AD288" s="350">
        <f t="shared" si="239"/>
        <v>0</v>
      </c>
      <c r="AE288" s="350">
        <f t="shared" si="240"/>
        <v>0</v>
      </c>
      <c r="AF288" s="350">
        <f t="shared" si="241"/>
        <v>0</v>
      </c>
      <c r="AG288" s="350">
        <f t="shared" si="242"/>
        <v>0</v>
      </c>
      <c r="AH288" s="350">
        <f t="shared" si="243"/>
        <v>0</v>
      </c>
      <c r="AI288" s="350">
        <f t="shared" si="244"/>
        <v>0</v>
      </c>
      <c r="AJ288" s="350">
        <f t="shared" si="245"/>
        <v>0</v>
      </c>
      <c r="AK288" s="350">
        <f t="shared" si="246"/>
        <v>0</v>
      </c>
      <c r="AL288" s="350">
        <f t="shared" si="247"/>
        <v>0</v>
      </c>
      <c r="AM288" s="350">
        <f t="shared" si="248"/>
        <v>0</v>
      </c>
      <c r="AN288" s="457">
        <f t="shared" si="249"/>
        <v>0</v>
      </c>
      <c r="AO288" s="350">
        <f t="shared" si="250"/>
        <v>0</v>
      </c>
      <c r="AP288" s="350">
        <f t="shared" si="251"/>
        <v>0</v>
      </c>
      <c r="AQ288" s="350">
        <f t="shared" si="252"/>
        <v>0</v>
      </c>
      <c r="AR288" s="350">
        <f t="shared" si="253"/>
        <v>0</v>
      </c>
      <c r="AS288" s="350">
        <f t="shared" si="254"/>
        <v>0</v>
      </c>
      <c r="AT288" s="350">
        <f t="shared" si="255"/>
        <v>0</v>
      </c>
      <c r="AU288" s="350">
        <f t="shared" si="256"/>
        <v>0</v>
      </c>
      <c r="AV288" s="350">
        <f t="shared" si="257"/>
        <v>0</v>
      </c>
      <c r="AW288" s="350">
        <f t="shared" si="258"/>
        <v>0</v>
      </c>
      <c r="AX288" s="350">
        <f t="shared" si="259"/>
        <v>0</v>
      </c>
      <c r="AY288" s="350">
        <f t="shared" si="260"/>
        <v>0</v>
      </c>
    </row>
    <row r="289" spans="1:51" x14ac:dyDescent="0.2">
      <c r="A289" s="347">
        <v>17350</v>
      </c>
      <c r="B289" s="349" t="str">
        <f t="shared" si="213"/>
        <v>Temora (A)</v>
      </c>
      <c r="C289" s="348" t="str">
        <f t="shared" si="214"/>
        <v>REROC</v>
      </c>
      <c r="D289" s="470" t="str">
        <f t="shared" si="215"/>
        <v>N</v>
      </c>
      <c r="E289" s="470"/>
      <c r="F289"/>
      <c r="G289" s="350">
        <f t="shared" si="216"/>
        <v>6274</v>
      </c>
      <c r="H289" s="350">
        <f t="shared" si="217"/>
        <v>3782</v>
      </c>
      <c r="I289" s="350">
        <f t="shared" si="218"/>
        <v>227.8</v>
      </c>
      <c r="J289" s="350" t="str">
        <f t="shared" si="219"/>
        <v>Y</v>
      </c>
      <c r="K289" s="350">
        <f t="shared" si="220"/>
        <v>2335</v>
      </c>
      <c r="L289" s="350">
        <f t="shared" si="221"/>
        <v>0</v>
      </c>
      <c r="M289" s="350">
        <f t="shared" si="222"/>
        <v>0</v>
      </c>
      <c r="N289" s="350">
        <f t="shared" si="223"/>
        <v>0</v>
      </c>
      <c r="O289" s="350">
        <f t="shared" si="224"/>
        <v>0</v>
      </c>
      <c r="P289" s="350">
        <f t="shared" si="225"/>
        <v>0</v>
      </c>
      <c r="Q289" s="350">
        <f t="shared" si="226"/>
        <v>0</v>
      </c>
      <c r="R289" s="350" t="str">
        <f t="shared" si="227"/>
        <v>Teal St Landfill</v>
      </c>
      <c r="S289" s="350" t="str">
        <f t="shared" si="228"/>
        <v>Lions Club</v>
      </c>
      <c r="T289" s="350">
        <f t="shared" si="229"/>
        <v>0</v>
      </c>
      <c r="U289" s="350">
        <f t="shared" si="230"/>
        <v>0</v>
      </c>
      <c r="V289" s="350">
        <f t="shared" si="231"/>
        <v>0</v>
      </c>
      <c r="W289" s="350">
        <f t="shared" si="232"/>
        <v>0</v>
      </c>
      <c r="X289" s="350">
        <f t="shared" si="233"/>
        <v>0</v>
      </c>
      <c r="Y289" s="350">
        <f t="shared" si="234"/>
        <v>0</v>
      </c>
      <c r="Z289" s="350">
        <f t="shared" si="235"/>
        <v>0</v>
      </c>
      <c r="AA289" s="350">
        <f t="shared" si="236"/>
        <v>0</v>
      </c>
      <c r="AB289" s="350">
        <f t="shared" si="237"/>
        <v>0</v>
      </c>
      <c r="AC289" s="350">
        <f t="shared" si="238"/>
        <v>0</v>
      </c>
      <c r="AD289" s="350">
        <f t="shared" si="239"/>
        <v>0</v>
      </c>
      <c r="AE289" s="350">
        <f t="shared" si="240"/>
        <v>0</v>
      </c>
      <c r="AF289" s="350">
        <f t="shared" si="241"/>
        <v>0</v>
      </c>
      <c r="AG289" s="350">
        <f t="shared" si="242"/>
        <v>0</v>
      </c>
      <c r="AH289" s="350">
        <f t="shared" si="243"/>
        <v>0</v>
      </c>
      <c r="AI289" s="350">
        <f t="shared" si="244"/>
        <v>0</v>
      </c>
      <c r="AJ289" s="350">
        <f t="shared" si="245"/>
        <v>0</v>
      </c>
      <c r="AK289" s="350">
        <f t="shared" si="246"/>
        <v>0</v>
      </c>
      <c r="AL289" s="350">
        <f t="shared" si="247"/>
        <v>0</v>
      </c>
      <c r="AM289" s="350">
        <f t="shared" si="248"/>
        <v>0</v>
      </c>
      <c r="AN289" s="457">
        <f t="shared" si="249"/>
        <v>0</v>
      </c>
      <c r="AO289" s="350">
        <f t="shared" si="250"/>
        <v>0</v>
      </c>
      <c r="AP289" s="350">
        <f t="shared" si="251"/>
        <v>0</v>
      </c>
      <c r="AQ289" s="350">
        <f t="shared" si="252"/>
        <v>0</v>
      </c>
      <c r="AR289" s="350">
        <f t="shared" si="253"/>
        <v>0</v>
      </c>
      <c r="AS289" s="350">
        <f t="shared" si="254"/>
        <v>0</v>
      </c>
      <c r="AT289" s="350">
        <f t="shared" si="255"/>
        <v>0</v>
      </c>
      <c r="AU289" s="350">
        <f t="shared" si="256"/>
        <v>0</v>
      </c>
      <c r="AV289" s="350">
        <f t="shared" si="257"/>
        <v>0</v>
      </c>
      <c r="AW289" s="350">
        <f t="shared" si="258"/>
        <v>0</v>
      </c>
      <c r="AX289" s="350">
        <f t="shared" si="259"/>
        <v>0</v>
      </c>
      <c r="AY289" s="350">
        <f t="shared" si="260"/>
        <v>0</v>
      </c>
    </row>
    <row r="290" spans="1:51" x14ac:dyDescent="0.2">
      <c r="A290" s="347">
        <v>17400</v>
      </c>
      <c r="B290" s="349" t="str">
        <f t="shared" si="213"/>
        <v>Tenterfield (A)</v>
      </c>
      <c r="C290" s="348" t="str">
        <f t="shared" si="214"/>
        <v>NIRW</v>
      </c>
      <c r="D290" s="470" t="str">
        <f t="shared" si="215"/>
        <v>N</v>
      </c>
      <c r="E290" s="470"/>
      <c r="F290"/>
      <c r="G290" s="350">
        <f t="shared" si="216"/>
        <v>6638</v>
      </c>
      <c r="H290" s="350">
        <f t="shared" si="217"/>
        <v>3600</v>
      </c>
      <c r="I290" s="350">
        <f t="shared" si="218"/>
        <v>356</v>
      </c>
      <c r="J290" s="350" t="str">
        <f t="shared" si="219"/>
        <v>Y</v>
      </c>
      <c r="K290" s="350">
        <f t="shared" si="220"/>
        <v>1979</v>
      </c>
      <c r="L290" s="350">
        <f t="shared" si="221"/>
        <v>0</v>
      </c>
      <c r="M290" s="350">
        <f t="shared" si="222"/>
        <v>1740</v>
      </c>
      <c r="N290" s="350">
        <f t="shared" si="223"/>
        <v>0</v>
      </c>
      <c r="O290" s="350">
        <f t="shared" si="224"/>
        <v>0</v>
      </c>
      <c r="P290" s="350">
        <f t="shared" si="225"/>
        <v>0</v>
      </c>
      <c r="Q290" s="350">
        <f t="shared" si="226"/>
        <v>3600</v>
      </c>
      <c r="R290" s="350" t="str">
        <f t="shared" si="227"/>
        <v>Tenterfield WTS</v>
      </c>
      <c r="S290" s="350" t="str">
        <f t="shared" si="228"/>
        <v>Drake WTS</v>
      </c>
      <c r="T290" s="350" t="str">
        <f t="shared" si="229"/>
        <v>Urbenville WTS</v>
      </c>
      <c r="U290" s="350" t="str">
        <f t="shared" si="230"/>
        <v>Liston WTS</v>
      </c>
      <c r="V290" s="350" t="str">
        <f t="shared" si="231"/>
        <v>Legume WTS</v>
      </c>
      <c r="W290" s="350">
        <f t="shared" si="232"/>
        <v>0</v>
      </c>
      <c r="X290" s="350">
        <f t="shared" si="233"/>
        <v>0</v>
      </c>
      <c r="Y290" s="350">
        <f t="shared" si="234"/>
        <v>0</v>
      </c>
      <c r="Z290" s="350">
        <f t="shared" si="235"/>
        <v>0</v>
      </c>
      <c r="AA290" s="350">
        <f t="shared" si="236"/>
        <v>0</v>
      </c>
      <c r="AB290" s="350">
        <f t="shared" si="237"/>
        <v>0</v>
      </c>
      <c r="AC290" s="350">
        <f t="shared" si="238"/>
        <v>0</v>
      </c>
      <c r="AD290" s="350">
        <f t="shared" si="239"/>
        <v>0</v>
      </c>
      <c r="AE290" s="350">
        <f t="shared" si="240"/>
        <v>0</v>
      </c>
      <c r="AF290" s="350">
        <f t="shared" si="241"/>
        <v>0</v>
      </c>
      <c r="AG290" s="350">
        <f t="shared" si="242"/>
        <v>0</v>
      </c>
      <c r="AH290" s="350">
        <f t="shared" si="243"/>
        <v>0</v>
      </c>
      <c r="AI290" s="350">
        <f t="shared" si="244"/>
        <v>0</v>
      </c>
      <c r="AJ290" s="350">
        <f t="shared" si="245"/>
        <v>0</v>
      </c>
      <c r="AK290" s="350">
        <f t="shared" si="246"/>
        <v>0</v>
      </c>
      <c r="AL290" s="350">
        <f t="shared" si="247"/>
        <v>0</v>
      </c>
      <c r="AM290" s="350">
        <f t="shared" si="248"/>
        <v>0</v>
      </c>
      <c r="AN290" s="457">
        <f t="shared" si="249"/>
        <v>0</v>
      </c>
      <c r="AO290" s="350">
        <f t="shared" si="250"/>
        <v>0</v>
      </c>
      <c r="AP290" s="350">
        <f t="shared" si="251"/>
        <v>0</v>
      </c>
      <c r="AQ290" s="350">
        <f t="shared" si="252"/>
        <v>0</v>
      </c>
      <c r="AR290" s="350">
        <f t="shared" si="253"/>
        <v>0</v>
      </c>
      <c r="AS290" s="350">
        <f t="shared" si="254"/>
        <v>0</v>
      </c>
      <c r="AT290" s="350">
        <f t="shared" si="255"/>
        <v>0</v>
      </c>
      <c r="AU290" s="350">
        <f t="shared" si="256"/>
        <v>0</v>
      </c>
      <c r="AV290" s="350">
        <f t="shared" si="257"/>
        <v>0</v>
      </c>
      <c r="AW290" s="350">
        <f t="shared" si="258"/>
        <v>0</v>
      </c>
      <c r="AX290" s="350">
        <f t="shared" si="259"/>
        <v>0</v>
      </c>
      <c r="AY290" s="350">
        <f t="shared" si="260"/>
        <v>0</v>
      </c>
    </row>
    <row r="291" spans="1:51" x14ac:dyDescent="0.2">
      <c r="A291" s="347">
        <v>17640</v>
      </c>
      <c r="B291" s="349" t="str">
        <f t="shared" si="213"/>
        <v>Upper Lachlan Shire (A)</v>
      </c>
      <c r="C291" s="348" t="str">
        <f t="shared" si="214"/>
        <v>CRJO</v>
      </c>
      <c r="D291" s="470" t="str">
        <f t="shared" si="215"/>
        <v>N</v>
      </c>
      <c r="E291" s="470"/>
      <c r="F291"/>
      <c r="G291" s="350">
        <f t="shared" si="216"/>
        <v>7961</v>
      </c>
      <c r="H291" s="350">
        <f t="shared" si="217"/>
        <v>6500</v>
      </c>
      <c r="I291" s="350">
        <f t="shared" si="218"/>
        <v>443</v>
      </c>
      <c r="J291" s="350" t="str">
        <f t="shared" si="219"/>
        <v>Y</v>
      </c>
      <c r="K291" s="350">
        <f t="shared" si="220"/>
        <v>2016</v>
      </c>
      <c r="L291" s="350">
        <f t="shared" si="221"/>
        <v>0</v>
      </c>
      <c r="M291" s="350">
        <f t="shared" si="222"/>
        <v>2016</v>
      </c>
      <c r="N291" s="350">
        <f t="shared" si="223"/>
        <v>1800</v>
      </c>
      <c r="O291" s="350">
        <f t="shared" si="224"/>
        <v>0</v>
      </c>
      <c r="P291" s="350">
        <f t="shared" si="225"/>
        <v>7047</v>
      </c>
      <c r="Q291" s="350">
        <f t="shared" si="226"/>
        <v>6500</v>
      </c>
      <c r="R291" s="350" t="str">
        <f t="shared" si="227"/>
        <v>Crookwell Landfill</v>
      </c>
      <c r="S291" s="350" t="str">
        <f t="shared" si="228"/>
        <v>Gunning Landfill</v>
      </c>
      <c r="T291" s="350" t="str">
        <f t="shared" si="229"/>
        <v>Taralga Trasnfer Station</v>
      </c>
      <c r="U291" s="350" t="str">
        <f t="shared" si="230"/>
        <v>Collector Transfer Station</v>
      </c>
      <c r="V291" s="350" t="str">
        <f t="shared" si="231"/>
        <v>Bigga Landfill</v>
      </c>
      <c r="W291" s="350" t="str">
        <f t="shared" si="232"/>
        <v>Tuena Landfill</v>
      </c>
      <c r="X291" s="350">
        <f t="shared" si="233"/>
        <v>0</v>
      </c>
      <c r="Y291" s="350">
        <f t="shared" si="234"/>
        <v>0</v>
      </c>
      <c r="Z291" s="350">
        <f t="shared" si="235"/>
        <v>0</v>
      </c>
      <c r="AA291" s="350">
        <f t="shared" si="236"/>
        <v>0</v>
      </c>
      <c r="AB291" s="350">
        <f t="shared" si="237"/>
        <v>0</v>
      </c>
      <c r="AC291" s="350">
        <f t="shared" si="238"/>
        <v>0</v>
      </c>
      <c r="AD291" s="350">
        <f t="shared" si="239"/>
        <v>0</v>
      </c>
      <c r="AE291" s="350">
        <f t="shared" si="240"/>
        <v>0</v>
      </c>
      <c r="AF291" s="350">
        <f t="shared" si="241"/>
        <v>0</v>
      </c>
      <c r="AG291" s="350">
        <f t="shared" si="242"/>
        <v>0</v>
      </c>
      <c r="AH291" s="350">
        <f t="shared" si="243"/>
        <v>0</v>
      </c>
      <c r="AI291" s="350">
        <f t="shared" si="244"/>
        <v>0</v>
      </c>
      <c r="AJ291" s="350">
        <f t="shared" si="245"/>
        <v>0</v>
      </c>
      <c r="AK291" s="350">
        <f t="shared" si="246"/>
        <v>0</v>
      </c>
      <c r="AL291" s="350">
        <f t="shared" si="247"/>
        <v>0</v>
      </c>
      <c r="AM291" s="350">
        <f t="shared" si="248"/>
        <v>0</v>
      </c>
      <c r="AN291" s="457">
        <f t="shared" si="249"/>
        <v>0</v>
      </c>
      <c r="AO291" s="350">
        <f t="shared" si="250"/>
        <v>0</v>
      </c>
      <c r="AP291" s="350">
        <f t="shared" si="251"/>
        <v>0</v>
      </c>
      <c r="AQ291" s="350">
        <f t="shared" si="252"/>
        <v>0</v>
      </c>
      <c r="AR291" s="350">
        <f t="shared" si="253"/>
        <v>0</v>
      </c>
      <c r="AS291" s="350">
        <f t="shared" si="254"/>
        <v>0</v>
      </c>
      <c r="AT291" s="350">
        <f t="shared" si="255"/>
        <v>0</v>
      </c>
      <c r="AU291" s="350">
        <f t="shared" si="256"/>
        <v>0</v>
      </c>
      <c r="AV291" s="350">
        <f t="shared" si="257"/>
        <v>0</v>
      </c>
      <c r="AW291" s="350">
        <f t="shared" si="258"/>
        <v>0</v>
      </c>
      <c r="AX291" s="350">
        <f t="shared" si="259"/>
        <v>0</v>
      </c>
      <c r="AY291" s="350">
        <f t="shared" si="260"/>
        <v>0</v>
      </c>
    </row>
    <row r="292" spans="1:51" x14ac:dyDescent="0.2">
      <c r="A292" s="347">
        <v>17650</v>
      </c>
      <c r="B292" s="349" t="str">
        <f t="shared" si="213"/>
        <v>Uralla (A)</v>
      </c>
      <c r="C292" s="348" t="str">
        <f t="shared" si="214"/>
        <v>NIRW</v>
      </c>
      <c r="D292" s="470" t="str">
        <f t="shared" si="215"/>
        <v>N</v>
      </c>
      <c r="E292" s="470"/>
      <c r="F292"/>
      <c r="G292" s="350">
        <f t="shared" si="216"/>
        <v>6062</v>
      </c>
      <c r="H292" s="350">
        <f t="shared" si="217"/>
        <v>3160</v>
      </c>
      <c r="I292" s="350">
        <f t="shared" si="218"/>
        <v>342</v>
      </c>
      <c r="J292" s="350" t="str">
        <f t="shared" si="219"/>
        <v>Y</v>
      </c>
      <c r="K292" s="350">
        <f t="shared" si="220"/>
        <v>1531</v>
      </c>
      <c r="L292" s="350">
        <f t="shared" si="221"/>
        <v>0</v>
      </c>
      <c r="M292" s="350">
        <f t="shared" si="222"/>
        <v>1525</v>
      </c>
      <c r="N292" s="350">
        <f t="shared" si="223"/>
        <v>1350</v>
      </c>
      <c r="O292" s="350">
        <f t="shared" si="224"/>
        <v>0</v>
      </c>
      <c r="P292" s="350">
        <f t="shared" si="225"/>
        <v>32405</v>
      </c>
      <c r="Q292" s="350">
        <f t="shared" si="226"/>
        <v>3160</v>
      </c>
      <c r="R292" s="350">
        <f t="shared" si="227"/>
        <v>0</v>
      </c>
      <c r="S292" s="350">
        <f t="shared" si="228"/>
        <v>0</v>
      </c>
      <c r="T292" s="350">
        <f t="shared" si="229"/>
        <v>0</v>
      </c>
      <c r="U292" s="350">
        <f t="shared" si="230"/>
        <v>0</v>
      </c>
      <c r="V292" s="350">
        <f t="shared" si="231"/>
        <v>0</v>
      </c>
      <c r="W292" s="350">
        <f t="shared" si="232"/>
        <v>0</v>
      </c>
      <c r="X292" s="350">
        <f t="shared" si="233"/>
        <v>0</v>
      </c>
      <c r="Y292" s="350">
        <f t="shared" si="234"/>
        <v>0</v>
      </c>
      <c r="Z292" s="350">
        <f t="shared" si="235"/>
        <v>0</v>
      </c>
      <c r="AA292" s="350">
        <f t="shared" si="236"/>
        <v>0</v>
      </c>
      <c r="AB292" s="350">
        <f t="shared" si="237"/>
        <v>0</v>
      </c>
      <c r="AC292" s="350">
        <f t="shared" si="238"/>
        <v>0</v>
      </c>
      <c r="AD292" s="350">
        <f t="shared" si="239"/>
        <v>0</v>
      </c>
      <c r="AE292" s="350">
        <f t="shared" si="240"/>
        <v>0</v>
      </c>
      <c r="AF292" s="350">
        <f t="shared" si="241"/>
        <v>0</v>
      </c>
      <c r="AG292" s="350">
        <f t="shared" si="242"/>
        <v>0</v>
      </c>
      <c r="AH292" s="350">
        <f t="shared" si="243"/>
        <v>0</v>
      </c>
      <c r="AI292" s="350">
        <f t="shared" si="244"/>
        <v>0</v>
      </c>
      <c r="AJ292" s="350">
        <f t="shared" si="245"/>
        <v>0</v>
      </c>
      <c r="AK292" s="350">
        <f t="shared" si="246"/>
        <v>0</v>
      </c>
      <c r="AL292" s="350">
        <f t="shared" si="247"/>
        <v>0</v>
      </c>
      <c r="AM292" s="350">
        <f t="shared" si="248"/>
        <v>0</v>
      </c>
      <c r="AN292" s="457">
        <f t="shared" si="249"/>
        <v>0</v>
      </c>
      <c r="AO292" s="350">
        <f t="shared" si="250"/>
        <v>0</v>
      </c>
      <c r="AP292" s="350">
        <f t="shared" si="251"/>
        <v>0</v>
      </c>
      <c r="AQ292" s="350">
        <f t="shared" si="252"/>
        <v>0</v>
      </c>
      <c r="AR292" s="350">
        <f t="shared" si="253"/>
        <v>0</v>
      </c>
      <c r="AS292" s="350">
        <f t="shared" si="254"/>
        <v>0</v>
      </c>
      <c r="AT292" s="350">
        <f t="shared" si="255"/>
        <v>0</v>
      </c>
      <c r="AU292" s="350">
        <f t="shared" si="256"/>
        <v>0</v>
      </c>
      <c r="AV292" s="350">
        <f t="shared" si="257"/>
        <v>0</v>
      </c>
      <c r="AW292" s="350">
        <f t="shared" si="258"/>
        <v>0</v>
      </c>
      <c r="AX292" s="350">
        <f t="shared" si="259"/>
        <v>0</v>
      </c>
      <c r="AY292" s="350">
        <f t="shared" si="260"/>
        <v>0</v>
      </c>
    </row>
    <row r="293" spans="1:51" x14ac:dyDescent="0.2">
      <c r="A293" s="347">
        <v>17750</v>
      </c>
      <c r="B293" s="349" t="str">
        <f t="shared" si="213"/>
        <v>Wagga Wagga (C)</v>
      </c>
      <c r="C293" s="348" t="str">
        <f t="shared" si="214"/>
        <v>REROC</v>
      </c>
      <c r="D293" s="470" t="str">
        <f t="shared" si="215"/>
        <v>N</v>
      </c>
      <c r="E293" s="470"/>
      <c r="F293"/>
      <c r="G293" s="350">
        <f t="shared" si="216"/>
        <v>64820</v>
      </c>
      <c r="H293" s="350">
        <f t="shared" si="217"/>
        <v>24967</v>
      </c>
      <c r="I293" s="350">
        <f t="shared" si="218"/>
        <v>345</v>
      </c>
      <c r="J293" s="350" t="str">
        <f t="shared" si="219"/>
        <v>Y</v>
      </c>
      <c r="K293" s="350">
        <f t="shared" si="220"/>
        <v>24967</v>
      </c>
      <c r="L293" s="350">
        <f t="shared" si="221"/>
        <v>0</v>
      </c>
      <c r="M293" s="350">
        <f t="shared" si="222"/>
        <v>24967</v>
      </c>
      <c r="N293" s="350">
        <f t="shared" si="223"/>
        <v>0</v>
      </c>
      <c r="O293" s="350">
        <f t="shared" si="224"/>
        <v>24967</v>
      </c>
      <c r="P293" s="350">
        <f t="shared" si="225"/>
        <v>53880</v>
      </c>
      <c r="Q293" s="350">
        <f t="shared" si="226"/>
        <v>24967</v>
      </c>
      <c r="R293" s="350" t="str">
        <f t="shared" si="227"/>
        <v>Gregadoo Waste Management Centre</v>
      </c>
      <c r="S293" s="350" t="str">
        <f t="shared" si="228"/>
        <v xml:space="preserve">Transfer stations </v>
      </c>
      <c r="T293" s="350">
        <f t="shared" si="229"/>
        <v>0</v>
      </c>
      <c r="U293" s="350">
        <f t="shared" si="230"/>
        <v>0</v>
      </c>
      <c r="V293" s="350">
        <f t="shared" si="231"/>
        <v>0</v>
      </c>
      <c r="W293" s="350">
        <f t="shared" si="232"/>
        <v>0</v>
      </c>
      <c r="X293" s="350">
        <f t="shared" si="233"/>
        <v>0</v>
      </c>
      <c r="Y293" s="350">
        <f t="shared" si="234"/>
        <v>0</v>
      </c>
      <c r="Z293" s="350">
        <f t="shared" si="235"/>
        <v>0</v>
      </c>
      <c r="AA293" s="350">
        <f t="shared" si="236"/>
        <v>0</v>
      </c>
      <c r="AB293" s="350">
        <f t="shared" si="237"/>
        <v>0</v>
      </c>
      <c r="AC293" s="350">
        <f t="shared" si="238"/>
        <v>0</v>
      </c>
      <c r="AD293" s="350">
        <f t="shared" si="239"/>
        <v>0</v>
      </c>
      <c r="AE293" s="350">
        <f t="shared" si="240"/>
        <v>0</v>
      </c>
      <c r="AF293" s="350">
        <f t="shared" si="241"/>
        <v>0</v>
      </c>
      <c r="AG293" s="350">
        <f t="shared" si="242"/>
        <v>0</v>
      </c>
      <c r="AH293" s="350">
        <f t="shared" si="243"/>
        <v>0</v>
      </c>
      <c r="AI293" s="350">
        <f t="shared" si="244"/>
        <v>0</v>
      </c>
      <c r="AJ293" s="350">
        <f t="shared" si="245"/>
        <v>0</v>
      </c>
      <c r="AK293" s="350">
        <f t="shared" si="246"/>
        <v>0</v>
      </c>
      <c r="AL293" s="350">
        <f t="shared" si="247"/>
        <v>0</v>
      </c>
      <c r="AM293" s="350">
        <f t="shared" si="248"/>
        <v>0</v>
      </c>
      <c r="AN293" s="457">
        <f t="shared" si="249"/>
        <v>0</v>
      </c>
      <c r="AO293" s="350">
        <f t="shared" si="250"/>
        <v>0</v>
      </c>
      <c r="AP293" s="350">
        <f t="shared" si="251"/>
        <v>0</v>
      </c>
      <c r="AQ293" s="350">
        <f t="shared" si="252"/>
        <v>0</v>
      </c>
      <c r="AR293" s="350">
        <f t="shared" si="253"/>
        <v>0</v>
      </c>
      <c r="AS293" s="350">
        <f t="shared" si="254"/>
        <v>0</v>
      </c>
      <c r="AT293" s="350">
        <f t="shared" si="255"/>
        <v>0</v>
      </c>
      <c r="AU293" s="350">
        <f t="shared" si="256"/>
        <v>0</v>
      </c>
      <c r="AV293" s="350">
        <f t="shared" si="257"/>
        <v>0</v>
      </c>
      <c r="AW293" s="350">
        <f t="shared" si="258"/>
        <v>0</v>
      </c>
      <c r="AX293" s="350">
        <f t="shared" si="259"/>
        <v>0</v>
      </c>
      <c r="AY293" s="350">
        <f t="shared" si="260"/>
        <v>0</v>
      </c>
    </row>
    <row r="294" spans="1:51" x14ac:dyDescent="0.2">
      <c r="A294" s="347">
        <v>17850</v>
      </c>
      <c r="B294" s="349" t="str">
        <f t="shared" si="213"/>
        <v>Walcha (A)</v>
      </c>
      <c r="C294" s="348" t="str">
        <f t="shared" si="214"/>
        <v>NIRW</v>
      </c>
      <c r="D294" s="470" t="str">
        <f t="shared" si="215"/>
        <v>N</v>
      </c>
      <c r="E294" s="470"/>
      <c r="F294"/>
      <c r="G294" s="350">
        <f t="shared" si="216"/>
        <v>3132</v>
      </c>
      <c r="H294" s="350">
        <f t="shared" si="217"/>
        <v>1796</v>
      </c>
      <c r="I294" s="350">
        <f t="shared" si="218"/>
        <v>501</v>
      </c>
      <c r="J294" s="350" t="str">
        <f t="shared" si="219"/>
        <v>Y</v>
      </c>
      <c r="K294" s="350">
        <f t="shared" si="220"/>
        <v>808</v>
      </c>
      <c r="L294" s="350">
        <f t="shared" si="221"/>
        <v>0</v>
      </c>
      <c r="M294" s="350">
        <f t="shared" si="222"/>
        <v>809</v>
      </c>
      <c r="N294" s="350">
        <f t="shared" si="223"/>
        <v>807</v>
      </c>
      <c r="O294" s="350">
        <f t="shared" si="224"/>
        <v>0</v>
      </c>
      <c r="P294" s="350">
        <f t="shared" si="225"/>
        <v>37057</v>
      </c>
      <c r="Q294" s="350">
        <f t="shared" si="226"/>
        <v>1796</v>
      </c>
      <c r="R294" s="350" t="str">
        <f t="shared" si="227"/>
        <v>Walcha Waste Depot</v>
      </c>
      <c r="S294" s="350" t="str">
        <f t="shared" si="228"/>
        <v>Woolbrook Landfill</v>
      </c>
      <c r="T294" s="350" t="str">
        <f t="shared" si="229"/>
        <v>Nowendoc Landfill</v>
      </c>
      <c r="U294" s="350">
        <f t="shared" si="230"/>
        <v>0</v>
      </c>
      <c r="V294" s="350">
        <f t="shared" si="231"/>
        <v>0</v>
      </c>
      <c r="W294" s="350">
        <f t="shared" si="232"/>
        <v>0</v>
      </c>
      <c r="X294" s="350">
        <f t="shared" si="233"/>
        <v>0</v>
      </c>
      <c r="Y294" s="350">
        <f t="shared" si="234"/>
        <v>0</v>
      </c>
      <c r="Z294" s="350">
        <f t="shared" si="235"/>
        <v>0</v>
      </c>
      <c r="AA294" s="350">
        <f t="shared" si="236"/>
        <v>0</v>
      </c>
      <c r="AB294" s="350">
        <f t="shared" si="237"/>
        <v>0</v>
      </c>
      <c r="AC294" s="350">
        <f t="shared" si="238"/>
        <v>0</v>
      </c>
      <c r="AD294" s="350">
        <f t="shared" si="239"/>
        <v>0</v>
      </c>
      <c r="AE294" s="350">
        <f t="shared" si="240"/>
        <v>0</v>
      </c>
      <c r="AF294" s="350">
        <f t="shared" si="241"/>
        <v>0</v>
      </c>
      <c r="AG294" s="350">
        <f t="shared" si="242"/>
        <v>0</v>
      </c>
      <c r="AH294" s="350">
        <f t="shared" si="243"/>
        <v>0</v>
      </c>
      <c r="AI294" s="350">
        <f t="shared" si="244"/>
        <v>0</v>
      </c>
      <c r="AJ294" s="350">
        <f t="shared" si="245"/>
        <v>0</v>
      </c>
      <c r="AK294" s="350">
        <f t="shared" si="246"/>
        <v>0</v>
      </c>
      <c r="AL294" s="350">
        <f t="shared" si="247"/>
        <v>0</v>
      </c>
      <c r="AM294" s="350">
        <f t="shared" si="248"/>
        <v>0</v>
      </c>
      <c r="AN294" s="457">
        <f t="shared" si="249"/>
        <v>0</v>
      </c>
      <c r="AO294" s="350">
        <f t="shared" si="250"/>
        <v>0</v>
      </c>
      <c r="AP294" s="350">
        <f t="shared" si="251"/>
        <v>0</v>
      </c>
      <c r="AQ294" s="350">
        <f t="shared" si="252"/>
        <v>0</v>
      </c>
      <c r="AR294" s="350">
        <f t="shared" si="253"/>
        <v>0</v>
      </c>
      <c r="AS294" s="350">
        <f t="shared" si="254"/>
        <v>0</v>
      </c>
      <c r="AT294" s="350">
        <f t="shared" si="255"/>
        <v>0</v>
      </c>
      <c r="AU294" s="350">
        <f t="shared" si="256"/>
        <v>0</v>
      </c>
      <c r="AV294" s="350">
        <f t="shared" si="257"/>
        <v>0</v>
      </c>
      <c r="AW294" s="350">
        <f t="shared" si="258"/>
        <v>0</v>
      </c>
      <c r="AX294" s="350">
        <f t="shared" si="259"/>
        <v>0</v>
      </c>
      <c r="AY294" s="350">
        <f t="shared" si="260"/>
        <v>0</v>
      </c>
    </row>
    <row r="295" spans="1:51" x14ac:dyDescent="0.2">
      <c r="A295" s="347">
        <v>17900</v>
      </c>
      <c r="B295" s="349" t="str">
        <f t="shared" si="213"/>
        <v>Walgett (A)</v>
      </c>
      <c r="C295" s="348" t="str">
        <f t="shared" si="214"/>
        <v>NetWaste</v>
      </c>
      <c r="D295" s="470" t="str">
        <f t="shared" si="215"/>
        <v>N</v>
      </c>
      <c r="E295" s="470"/>
      <c r="F295"/>
      <c r="G295" s="350">
        <f t="shared" si="216"/>
        <v>6051</v>
      </c>
      <c r="H295" s="350">
        <f t="shared" si="217"/>
        <v>4868</v>
      </c>
      <c r="I295" s="350">
        <f t="shared" si="218"/>
        <v>485</v>
      </c>
      <c r="J295" s="350" t="str">
        <f t="shared" si="219"/>
        <v>Y</v>
      </c>
      <c r="K295" s="350">
        <f t="shared" si="220"/>
        <v>1533</v>
      </c>
      <c r="L295" s="350">
        <f t="shared" si="221"/>
        <v>0</v>
      </c>
      <c r="M295" s="350">
        <f t="shared" si="222"/>
        <v>0</v>
      </c>
      <c r="N295" s="350">
        <f t="shared" si="223"/>
        <v>0</v>
      </c>
      <c r="O295" s="350">
        <f t="shared" si="224"/>
        <v>0</v>
      </c>
      <c r="P295" s="350">
        <f t="shared" si="225"/>
        <v>126833</v>
      </c>
      <c r="Q295" s="350">
        <f t="shared" si="226"/>
        <v>0</v>
      </c>
      <c r="R295" s="350" t="str">
        <f t="shared" si="227"/>
        <v>Walgett Landfill</v>
      </c>
      <c r="S295" s="350" t="str">
        <f t="shared" si="228"/>
        <v>Lightning Ridge Landfill</v>
      </c>
      <c r="T295" s="350" t="str">
        <f t="shared" si="229"/>
        <v>Collarenebri Landfll</v>
      </c>
      <c r="U295" s="350" t="str">
        <f t="shared" si="230"/>
        <v>Carinda Landfill</v>
      </c>
      <c r="V295" s="350" t="str">
        <f t="shared" si="231"/>
        <v>Rowena Landfill</v>
      </c>
      <c r="W295" s="350" t="str">
        <f t="shared" si="232"/>
        <v>other</v>
      </c>
      <c r="X295" s="350">
        <f t="shared" si="233"/>
        <v>0</v>
      </c>
      <c r="Y295" s="350">
        <f t="shared" si="234"/>
        <v>0</v>
      </c>
      <c r="Z295" s="350">
        <f t="shared" si="235"/>
        <v>0</v>
      </c>
      <c r="AA295" s="350">
        <f t="shared" si="236"/>
        <v>0</v>
      </c>
      <c r="AB295" s="350">
        <f t="shared" si="237"/>
        <v>0</v>
      </c>
      <c r="AC295" s="350">
        <f t="shared" si="238"/>
        <v>0</v>
      </c>
      <c r="AD295" s="350">
        <f t="shared" si="239"/>
        <v>0</v>
      </c>
      <c r="AE295" s="350">
        <f t="shared" si="240"/>
        <v>0</v>
      </c>
      <c r="AF295" s="350">
        <f t="shared" si="241"/>
        <v>0</v>
      </c>
      <c r="AG295" s="350">
        <f t="shared" si="242"/>
        <v>0</v>
      </c>
      <c r="AH295" s="350">
        <f t="shared" si="243"/>
        <v>0</v>
      </c>
      <c r="AI295" s="350">
        <f t="shared" si="244"/>
        <v>0</v>
      </c>
      <c r="AJ295" s="350">
        <f t="shared" si="245"/>
        <v>0</v>
      </c>
      <c r="AK295" s="350">
        <f t="shared" si="246"/>
        <v>0</v>
      </c>
      <c r="AL295" s="350">
        <f t="shared" si="247"/>
        <v>0</v>
      </c>
      <c r="AM295" s="350">
        <f t="shared" si="248"/>
        <v>0</v>
      </c>
      <c r="AN295" s="457">
        <f t="shared" si="249"/>
        <v>0</v>
      </c>
      <c r="AO295" s="350">
        <f t="shared" si="250"/>
        <v>0</v>
      </c>
      <c r="AP295" s="350">
        <f t="shared" si="251"/>
        <v>0</v>
      </c>
      <c r="AQ295" s="350">
        <f t="shared" si="252"/>
        <v>0</v>
      </c>
      <c r="AR295" s="350">
        <f t="shared" si="253"/>
        <v>0</v>
      </c>
      <c r="AS295" s="350">
        <f t="shared" si="254"/>
        <v>0</v>
      </c>
      <c r="AT295" s="350">
        <f t="shared" si="255"/>
        <v>0</v>
      </c>
      <c r="AU295" s="350">
        <f t="shared" si="256"/>
        <v>0</v>
      </c>
      <c r="AV295" s="350">
        <f t="shared" si="257"/>
        <v>0</v>
      </c>
      <c r="AW295" s="350">
        <f t="shared" si="258"/>
        <v>0</v>
      </c>
      <c r="AX295" s="350">
        <f t="shared" si="259"/>
        <v>0</v>
      </c>
      <c r="AY295" s="350">
        <f t="shared" si="260"/>
        <v>0</v>
      </c>
    </row>
    <row r="296" spans="1:51" x14ac:dyDescent="0.2">
      <c r="A296" s="347">
        <v>17950</v>
      </c>
      <c r="B296" s="349" t="str">
        <f t="shared" si="213"/>
        <v>Warren (A)</v>
      </c>
      <c r="C296" s="348" t="str">
        <f t="shared" si="214"/>
        <v>NetWaste</v>
      </c>
      <c r="D296" s="470" t="str">
        <f t="shared" si="215"/>
        <v>N</v>
      </c>
      <c r="E296" s="470"/>
      <c r="F296"/>
      <c r="G296" s="350">
        <f t="shared" si="216"/>
        <v>2745</v>
      </c>
      <c r="H296" s="350">
        <f t="shared" si="217"/>
        <v>2053</v>
      </c>
      <c r="I296" s="350">
        <f t="shared" si="218"/>
        <v>278</v>
      </c>
      <c r="J296" s="350" t="str">
        <f t="shared" si="219"/>
        <v>Y</v>
      </c>
      <c r="K296" s="350">
        <f t="shared" si="220"/>
        <v>950</v>
      </c>
      <c r="L296" s="350">
        <f t="shared" si="221"/>
        <v>0</v>
      </c>
      <c r="M296" s="350">
        <f t="shared" si="222"/>
        <v>0</v>
      </c>
      <c r="N296" s="350">
        <f t="shared" si="223"/>
        <v>0</v>
      </c>
      <c r="O296" s="350">
        <f t="shared" si="224"/>
        <v>0</v>
      </c>
      <c r="P296" s="350">
        <f t="shared" si="225"/>
        <v>950</v>
      </c>
      <c r="Q296" s="350">
        <f t="shared" si="226"/>
        <v>2053</v>
      </c>
      <c r="R296" s="350" t="str">
        <f t="shared" si="227"/>
        <v>Ewenmar Waste Facility</v>
      </c>
      <c r="S296" s="350">
        <f t="shared" si="228"/>
        <v>0</v>
      </c>
      <c r="T296" s="350">
        <f t="shared" si="229"/>
        <v>0</v>
      </c>
      <c r="U296" s="350">
        <f t="shared" si="230"/>
        <v>0</v>
      </c>
      <c r="V296" s="350">
        <f t="shared" si="231"/>
        <v>0</v>
      </c>
      <c r="W296" s="350">
        <f t="shared" si="232"/>
        <v>0</v>
      </c>
      <c r="X296" s="350">
        <f t="shared" si="233"/>
        <v>0</v>
      </c>
      <c r="Y296" s="350">
        <f t="shared" si="234"/>
        <v>0</v>
      </c>
      <c r="Z296" s="350">
        <f t="shared" si="235"/>
        <v>0</v>
      </c>
      <c r="AA296" s="350">
        <f t="shared" si="236"/>
        <v>0</v>
      </c>
      <c r="AB296" s="350">
        <f t="shared" si="237"/>
        <v>0</v>
      </c>
      <c r="AC296" s="350">
        <f t="shared" si="238"/>
        <v>0</v>
      </c>
      <c r="AD296" s="350">
        <f t="shared" si="239"/>
        <v>0</v>
      </c>
      <c r="AE296" s="350">
        <f t="shared" si="240"/>
        <v>0</v>
      </c>
      <c r="AF296" s="350">
        <f t="shared" si="241"/>
        <v>0</v>
      </c>
      <c r="AG296" s="350">
        <f t="shared" si="242"/>
        <v>0</v>
      </c>
      <c r="AH296" s="350">
        <f t="shared" si="243"/>
        <v>0</v>
      </c>
      <c r="AI296" s="350">
        <f t="shared" si="244"/>
        <v>0</v>
      </c>
      <c r="AJ296" s="350">
        <f t="shared" si="245"/>
        <v>0</v>
      </c>
      <c r="AK296" s="350">
        <f t="shared" si="246"/>
        <v>0</v>
      </c>
      <c r="AL296" s="350">
        <f t="shared" si="247"/>
        <v>0</v>
      </c>
      <c r="AM296" s="350">
        <f t="shared" si="248"/>
        <v>0</v>
      </c>
      <c r="AN296" s="457">
        <f t="shared" si="249"/>
        <v>0</v>
      </c>
      <c r="AO296" s="350">
        <f t="shared" si="250"/>
        <v>0</v>
      </c>
      <c r="AP296" s="350">
        <f t="shared" si="251"/>
        <v>0</v>
      </c>
      <c r="AQ296" s="350">
        <f t="shared" si="252"/>
        <v>0</v>
      </c>
      <c r="AR296" s="350">
        <f t="shared" si="253"/>
        <v>0</v>
      </c>
      <c r="AS296" s="350">
        <f t="shared" si="254"/>
        <v>0</v>
      </c>
      <c r="AT296" s="350">
        <f t="shared" si="255"/>
        <v>0</v>
      </c>
      <c r="AU296" s="350">
        <f t="shared" si="256"/>
        <v>0</v>
      </c>
      <c r="AV296" s="350">
        <f t="shared" si="257"/>
        <v>0</v>
      </c>
      <c r="AW296" s="350">
        <f t="shared" si="258"/>
        <v>0</v>
      </c>
      <c r="AX296" s="350">
        <f t="shared" si="259"/>
        <v>0</v>
      </c>
      <c r="AY296" s="350">
        <f t="shared" si="260"/>
        <v>0</v>
      </c>
    </row>
    <row r="297" spans="1:51" x14ac:dyDescent="0.2">
      <c r="A297" s="347">
        <v>18020</v>
      </c>
      <c r="B297" s="349" t="str">
        <f t="shared" si="213"/>
        <v>Warrumbungle Shire (A)</v>
      </c>
      <c r="C297" s="348" t="str">
        <f t="shared" si="214"/>
        <v>NetWaste</v>
      </c>
      <c r="D297" s="470" t="str">
        <f t="shared" si="215"/>
        <v>N</v>
      </c>
      <c r="E297" s="470"/>
      <c r="F297"/>
      <c r="G297" s="350">
        <f t="shared" si="216"/>
        <v>9399</v>
      </c>
      <c r="H297" s="350">
        <f t="shared" si="217"/>
        <v>6080</v>
      </c>
      <c r="I297" s="350">
        <f t="shared" si="218"/>
        <v>345</v>
      </c>
      <c r="J297" s="350" t="str">
        <f t="shared" si="219"/>
        <v>Y</v>
      </c>
      <c r="K297" s="350">
        <f t="shared" si="220"/>
        <v>3036</v>
      </c>
      <c r="L297" s="350">
        <f t="shared" si="221"/>
        <v>0</v>
      </c>
      <c r="M297" s="350">
        <f t="shared" si="222"/>
        <v>3036</v>
      </c>
      <c r="N297" s="350">
        <f t="shared" si="223"/>
        <v>0</v>
      </c>
      <c r="O297" s="350">
        <f t="shared" si="224"/>
        <v>0</v>
      </c>
      <c r="P297" s="350">
        <f t="shared" si="225"/>
        <v>130370</v>
      </c>
      <c r="Q297" s="350">
        <f t="shared" si="226"/>
        <v>6080</v>
      </c>
      <c r="R297" s="350" t="str">
        <f t="shared" si="227"/>
        <v>Coonabarabran</v>
      </c>
      <c r="S297" s="350" t="str">
        <f t="shared" si="228"/>
        <v>Baradine</v>
      </c>
      <c r="T297" s="350" t="str">
        <f t="shared" si="229"/>
        <v>Binnaway</v>
      </c>
      <c r="U297" s="350" t="str">
        <f t="shared" si="230"/>
        <v>Ulamambri</v>
      </c>
      <c r="V297" s="350" t="str">
        <f t="shared" si="231"/>
        <v>Coolah</v>
      </c>
      <c r="W297" s="350" t="str">
        <f t="shared" si="232"/>
        <v>Dunedoo</v>
      </c>
      <c r="X297" s="350">
        <f t="shared" si="233"/>
        <v>0</v>
      </c>
      <c r="Y297" s="350">
        <f t="shared" si="234"/>
        <v>0</v>
      </c>
      <c r="Z297" s="350">
        <f t="shared" si="235"/>
        <v>0</v>
      </c>
      <c r="AA297" s="350">
        <f t="shared" si="236"/>
        <v>0</v>
      </c>
      <c r="AB297" s="350">
        <f t="shared" si="237"/>
        <v>0</v>
      </c>
      <c r="AC297" s="350">
        <f t="shared" si="238"/>
        <v>0</v>
      </c>
      <c r="AD297" s="350">
        <f t="shared" si="239"/>
        <v>0</v>
      </c>
      <c r="AE297" s="350">
        <f t="shared" si="240"/>
        <v>0</v>
      </c>
      <c r="AF297" s="350">
        <f t="shared" si="241"/>
        <v>0</v>
      </c>
      <c r="AG297" s="350">
        <f t="shared" si="242"/>
        <v>0</v>
      </c>
      <c r="AH297" s="350">
        <f t="shared" si="243"/>
        <v>0</v>
      </c>
      <c r="AI297" s="350">
        <f t="shared" si="244"/>
        <v>0</v>
      </c>
      <c r="AJ297" s="350">
        <f t="shared" si="245"/>
        <v>0</v>
      </c>
      <c r="AK297" s="350">
        <f t="shared" si="246"/>
        <v>0</v>
      </c>
      <c r="AL297" s="350">
        <f t="shared" si="247"/>
        <v>0</v>
      </c>
      <c r="AM297" s="350">
        <f t="shared" si="248"/>
        <v>0</v>
      </c>
      <c r="AN297" s="457">
        <f t="shared" si="249"/>
        <v>0</v>
      </c>
      <c r="AO297" s="350">
        <f t="shared" si="250"/>
        <v>0</v>
      </c>
      <c r="AP297" s="350">
        <f t="shared" si="251"/>
        <v>0</v>
      </c>
      <c r="AQ297" s="350">
        <f t="shared" si="252"/>
        <v>0</v>
      </c>
      <c r="AR297" s="350">
        <f t="shared" si="253"/>
        <v>0</v>
      </c>
      <c r="AS297" s="350">
        <f t="shared" si="254"/>
        <v>0</v>
      </c>
      <c r="AT297" s="350">
        <f t="shared" si="255"/>
        <v>0</v>
      </c>
      <c r="AU297" s="350">
        <f t="shared" si="256"/>
        <v>0</v>
      </c>
      <c r="AV297" s="350">
        <f t="shared" si="257"/>
        <v>0</v>
      </c>
      <c r="AW297" s="350">
        <f t="shared" si="258"/>
        <v>0</v>
      </c>
      <c r="AX297" s="350">
        <f t="shared" si="259"/>
        <v>0</v>
      </c>
      <c r="AY297" s="350">
        <f t="shared" si="260"/>
        <v>0</v>
      </c>
    </row>
    <row r="298" spans="1:51" x14ac:dyDescent="0.2">
      <c r="A298" s="347">
        <v>18100</v>
      </c>
      <c r="B298" s="349" t="str">
        <f t="shared" si="213"/>
        <v>Weddin (A)</v>
      </c>
      <c r="C298" s="348" t="str">
        <f t="shared" si="214"/>
        <v>NetWaste</v>
      </c>
      <c r="D298" s="470" t="str">
        <f t="shared" si="215"/>
        <v>N</v>
      </c>
      <c r="E298" s="470"/>
      <c r="F298"/>
      <c r="G298" s="350">
        <f t="shared" si="216"/>
        <v>3636</v>
      </c>
      <c r="H298" s="350">
        <f t="shared" si="217"/>
        <v>2623</v>
      </c>
      <c r="I298" s="350">
        <f t="shared" si="218"/>
        <v>292</v>
      </c>
      <c r="J298" s="350" t="str">
        <f t="shared" si="219"/>
        <v>Y</v>
      </c>
      <c r="K298" s="350">
        <f t="shared" si="220"/>
        <v>1144</v>
      </c>
      <c r="L298" s="350">
        <f t="shared" si="221"/>
        <v>0</v>
      </c>
      <c r="M298" s="350">
        <f t="shared" si="222"/>
        <v>1144</v>
      </c>
      <c r="N298" s="350">
        <f t="shared" si="223"/>
        <v>0</v>
      </c>
      <c r="O298" s="350">
        <f t="shared" si="224"/>
        <v>0</v>
      </c>
      <c r="P298" s="350">
        <f t="shared" si="225"/>
        <v>0</v>
      </c>
      <c r="Q298" s="350">
        <f t="shared" si="226"/>
        <v>2623</v>
      </c>
      <c r="R298" s="350" t="str">
        <f t="shared" si="227"/>
        <v>Grenfell Waste Faciltity</v>
      </c>
      <c r="S298" s="350" t="str">
        <f t="shared" si="228"/>
        <v>Quandialla Landfill</v>
      </c>
      <c r="T298" s="350" t="str">
        <f t="shared" si="229"/>
        <v>Caragabal Landfill</v>
      </c>
      <c r="U298" s="350">
        <f t="shared" si="230"/>
        <v>0</v>
      </c>
      <c r="V298" s="350">
        <f t="shared" si="231"/>
        <v>0</v>
      </c>
      <c r="W298" s="350">
        <f t="shared" si="232"/>
        <v>0</v>
      </c>
      <c r="X298" s="350">
        <f t="shared" si="233"/>
        <v>0</v>
      </c>
      <c r="Y298" s="350">
        <f t="shared" si="234"/>
        <v>0</v>
      </c>
      <c r="Z298" s="350">
        <f t="shared" si="235"/>
        <v>0</v>
      </c>
      <c r="AA298" s="350">
        <f t="shared" si="236"/>
        <v>0</v>
      </c>
      <c r="AB298" s="350">
        <f t="shared" si="237"/>
        <v>0</v>
      </c>
      <c r="AC298" s="350">
        <f t="shared" si="238"/>
        <v>0</v>
      </c>
      <c r="AD298" s="350">
        <f t="shared" si="239"/>
        <v>0</v>
      </c>
      <c r="AE298" s="350">
        <f t="shared" si="240"/>
        <v>0</v>
      </c>
      <c r="AF298" s="350">
        <f t="shared" si="241"/>
        <v>0</v>
      </c>
      <c r="AG298" s="350">
        <f t="shared" si="242"/>
        <v>0</v>
      </c>
      <c r="AH298" s="350">
        <f t="shared" si="243"/>
        <v>0</v>
      </c>
      <c r="AI298" s="350">
        <f t="shared" si="244"/>
        <v>0</v>
      </c>
      <c r="AJ298" s="350">
        <f t="shared" si="245"/>
        <v>0</v>
      </c>
      <c r="AK298" s="350">
        <f t="shared" si="246"/>
        <v>0</v>
      </c>
      <c r="AL298" s="350">
        <f t="shared" si="247"/>
        <v>0</v>
      </c>
      <c r="AM298" s="350">
        <f t="shared" si="248"/>
        <v>0</v>
      </c>
      <c r="AN298" s="457">
        <f t="shared" si="249"/>
        <v>0</v>
      </c>
      <c r="AO298" s="350">
        <f t="shared" si="250"/>
        <v>0</v>
      </c>
      <c r="AP298" s="350">
        <f t="shared" si="251"/>
        <v>0</v>
      </c>
      <c r="AQ298" s="350">
        <f t="shared" si="252"/>
        <v>0</v>
      </c>
      <c r="AR298" s="350">
        <f t="shared" si="253"/>
        <v>0</v>
      </c>
      <c r="AS298" s="350">
        <f t="shared" si="254"/>
        <v>0</v>
      </c>
      <c r="AT298" s="350">
        <f t="shared" si="255"/>
        <v>0</v>
      </c>
      <c r="AU298" s="350">
        <f t="shared" si="256"/>
        <v>0</v>
      </c>
      <c r="AV298" s="350">
        <f t="shared" si="257"/>
        <v>0</v>
      </c>
      <c r="AW298" s="350">
        <f t="shared" si="258"/>
        <v>0</v>
      </c>
      <c r="AX298" s="350">
        <f t="shared" si="259"/>
        <v>0</v>
      </c>
      <c r="AY298" s="350">
        <f t="shared" si="260"/>
        <v>0</v>
      </c>
    </row>
    <row r="299" spans="1:51" x14ac:dyDescent="0.2">
      <c r="A299" s="347">
        <v>18200</v>
      </c>
      <c r="B299" s="349" t="str">
        <f t="shared" si="213"/>
        <v>Wentworth (A)</v>
      </c>
      <c r="C299" s="348" t="str">
        <f t="shared" si="214"/>
        <v>RAMJO Murray</v>
      </c>
      <c r="D299" s="470" t="str">
        <f t="shared" si="215"/>
        <v>N</v>
      </c>
      <c r="E299" s="470"/>
      <c r="F299"/>
      <c r="G299" s="350">
        <f t="shared" si="216"/>
        <v>7042</v>
      </c>
      <c r="H299" s="350">
        <f t="shared" si="217"/>
        <v>3857</v>
      </c>
      <c r="I299" s="350">
        <f t="shared" si="218"/>
        <v>225</v>
      </c>
      <c r="J299" s="350" t="str">
        <f t="shared" si="219"/>
        <v>Y</v>
      </c>
      <c r="K299" s="350">
        <f t="shared" si="220"/>
        <v>2880</v>
      </c>
      <c r="L299" s="350">
        <f t="shared" si="221"/>
        <v>0</v>
      </c>
      <c r="M299" s="350">
        <f t="shared" si="222"/>
        <v>0</v>
      </c>
      <c r="N299" s="350">
        <f t="shared" si="223"/>
        <v>0</v>
      </c>
      <c r="O299" s="350">
        <f t="shared" si="224"/>
        <v>0</v>
      </c>
      <c r="P299" s="350">
        <f t="shared" si="225"/>
        <v>24881</v>
      </c>
      <c r="Q299" s="350">
        <f t="shared" si="226"/>
        <v>0</v>
      </c>
      <c r="R299" s="350" t="str">
        <f t="shared" si="227"/>
        <v>Wentworth Transfer Station</v>
      </c>
      <c r="S299" s="350" t="str">
        <f t="shared" si="228"/>
        <v>Dareton Transfer station</v>
      </c>
      <c r="T299" s="350" t="str">
        <f t="shared" si="229"/>
        <v>Ellerslie Tip</v>
      </c>
      <c r="U299" s="350" t="str">
        <f t="shared" si="230"/>
        <v>Pomona Tip</v>
      </c>
      <c r="V299" s="350" t="str">
        <f t="shared" si="231"/>
        <v>Pooncarie Tip</v>
      </c>
      <c r="W299" s="350" t="str">
        <f t="shared" si="232"/>
        <v>Buronga Landfill</v>
      </c>
      <c r="X299" s="350">
        <f t="shared" si="233"/>
        <v>0</v>
      </c>
      <c r="Y299" s="350">
        <f t="shared" si="234"/>
        <v>0</v>
      </c>
      <c r="Z299" s="350">
        <f t="shared" si="235"/>
        <v>0</v>
      </c>
      <c r="AA299" s="350">
        <f t="shared" si="236"/>
        <v>0</v>
      </c>
      <c r="AB299" s="350">
        <f t="shared" si="237"/>
        <v>0</v>
      </c>
      <c r="AC299" s="350">
        <f t="shared" si="238"/>
        <v>0</v>
      </c>
      <c r="AD299" s="350">
        <f t="shared" si="239"/>
        <v>0</v>
      </c>
      <c r="AE299" s="350">
        <f t="shared" si="240"/>
        <v>0</v>
      </c>
      <c r="AF299" s="350">
        <f t="shared" si="241"/>
        <v>0</v>
      </c>
      <c r="AG299" s="350">
        <f t="shared" si="242"/>
        <v>0</v>
      </c>
      <c r="AH299" s="350">
        <f t="shared" si="243"/>
        <v>0</v>
      </c>
      <c r="AI299" s="350">
        <f t="shared" si="244"/>
        <v>0</v>
      </c>
      <c r="AJ299" s="350">
        <f t="shared" si="245"/>
        <v>0</v>
      </c>
      <c r="AK299" s="350">
        <f t="shared" si="246"/>
        <v>0</v>
      </c>
      <c r="AL299" s="350">
        <f t="shared" si="247"/>
        <v>0</v>
      </c>
      <c r="AM299" s="350">
        <f t="shared" si="248"/>
        <v>0</v>
      </c>
      <c r="AN299" s="457">
        <f t="shared" si="249"/>
        <v>0</v>
      </c>
      <c r="AO299" s="350">
        <f t="shared" si="250"/>
        <v>0</v>
      </c>
      <c r="AP299" s="350">
        <f t="shared" si="251"/>
        <v>0</v>
      </c>
      <c r="AQ299" s="350">
        <f t="shared" si="252"/>
        <v>0</v>
      </c>
      <c r="AR299" s="350">
        <f t="shared" si="253"/>
        <v>0</v>
      </c>
      <c r="AS299" s="350">
        <f t="shared" si="254"/>
        <v>0</v>
      </c>
      <c r="AT299" s="350">
        <f t="shared" si="255"/>
        <v>0</v>
      </c>
      <c r="AU299" s="350">
        <f t="shared" si="256"/>
        <v>0</v>
      </c>
      <c r="AV299" s="350">
        <f t="shared" si="257"/>
        <v>0</v>
      </c>
      <c r="AW299" s="350">
        <f t="shared" si="258"/>
        <v>0</v>
      </c>
      <c r="AX299" s="350">
        <f t="shared" si="259"/>
        <v>0</v>
      </c>
      <c r="AY299" s="350">
        <f t="shared" si="260"/>
        <v>0</v>
      </c>
    </row>
    <row r="300" spans="1:51" x14ac:dyDescent="0.2">
      <c r="A300" s="347">
        <v>18230</v>
      </c>
      <c r="B300" s="349" t="str">
        <f t="shared" si="213"/>
        <v>Dubbo Regional (A)</v>
      </c>
      <c r="C300" s="348" t="str">
        <f t="shared" si="214"/>
        <v>NetWaste</v>
      </c>
      <c r="D300" s="470" t="str">
        <f t="shared" si="215"/>
        <v>N</v>
      </c>
      <c r="E300" s="470"/>
      <c r="F300"/>
      <c r="G300" s="350">
        <f t="shared" si="216"/>
        <v>53240</v>
      </c>
      <c r="H300" s="350">
        <f t="shared" si="217"/>
        <v>19736</v>
      </c>
      <c r="I300" s="350">
        <f t="shared" si="218"/>
        <v>378</v>
      </c>
      <c r="J300" s="350" t="str">
        <f t="shared" si="219"/>
        <v>Y</v>
      </c>
      <c r="K300" s="350">
        <f t="shared" si="220"/>
        <v>19132</v>
      </c>
      <c r="L300" s="350">
        <f t="shared" si="221"/>
        <v>0</v>
      </c>
      <c r="M300" s="350">
        <f t="shared" si="222"/>
        <v>19132</v>
      </c>
      <c r="N300" s="350">
        <f t="shared" si="223"/>
        <v>0</v>
      </c>
      <c r="O300" s="350">
        <f t="shared" si="224"/>
        <v>15478</v>
      </c>
      <c r="P300" s="350">
        <f t="shared" si="225"/>
        <v>0</v>
      </c>
      <c r="Q300" s="350">
        <f t="shared" si="226"/>
        <v>19736</v>
      </c>
      <c r="R300" s="350" t="str">
        <f t="shared" si="227"/>
        <v>Transfer Stations Dubbo</v>
      </c>
      <c r="S300" s="350" t="str">
        <f t="shared" si="228"/>
        <v>Wellington Waste Disposal Depot</v>
      </c>
      <c r="T300" s="350" t="str">
        <f t="shared" si="229"/>
        <v>Whylandra Waste Disposal Depot</v>
      </c>
      <c r="U300" s="350" t="str">
        <f t="shared" si="230"/>
        <v>Wellington transfer stations</v>
      </c>
      <c r="V300" s="350">
        <f t="shared" si="231"/>
        <v>0</v>
      </c>
      <c r="W300" s="350">
        <f t="shared" si="232"/>
        <v>0</v>
      </c>
      <c r="X300" s="350">
        <f t="shared" si="233"/>
        <v>0</v>
      </c>
      <c r="Y300" s="350">
        <f t="shared" si="234"/>
        <v>0</v>
      </c>
      <c r="Z300" s="350">
        <f t="shared" si="235"/>
        <v>0</v>
      </c>
      <c r="AA300" s="350">
        <f t="shared" si="236"/>
        <v>0</v>
      </c>
      <c r="AB300" s="350">
        <f t="shared" si="237"/>
        <v>0</v>
      </c>
      <c r="AC300" s="350">
        <f t="shared" si="238"/>
        <v>0</v>
      </c>
      <c r="AD300" s="350">
        <f t="shared" si="239"/>
        <v>0</v>
      </c>
      <c r="AE300" s="350">
        <f t="shared" si="240"/>
        <v>0</v>
      </c>
      <c r="AF300" s="350">
        <f t="shared" si="241"/>
        <v>0</v>
      </c>
      <c r="AG300" s="350">
        <f t="shared" si="242"/>
        <v>0</v>
      </c>
      <c r="AH300" s="350">
        <f t="shared" si="243"/>
        <v>0</v>
      </c>
      <c r="AI300" s="350">
        <f t="shared" si="244"/>
        <v>0</v>
      </c>
      <c r="AJ300" s="350">
        <f t="shared" si="245"/>
        <v>0</v>
      </c>
      <c r="AK300" s="350">
        <f t="shared" si="246"/>
        <v>0</v>
      </c>
      <c r="AL300" s="350">
        <f t="shared" si="247"/>
        <v>0</v>
      </c>
      <c r="AM300" s="350">
        <f t="shared" si="248"/>
        <v>0</v>
      </c>
      <c r="AN300" s="457">
        <f t="shared" si="249"/>
        <v>0</v>
      </c>
      <c r="AO300" s="350">
        <f t="shared" si="250"/>
        <v>0</v>
      </c>
      <c r="AP300" s="350">
        <f t="shared" si="251"/>
        <v>0</v>
      </c>
      <c r="AQ300" s="350">
        <f t="shared" si="252"/>
        <v>0</v>
      </c>
      <c r="AR300" s="350">
        <f t="shared" si="253"/>
        <v>0</v>
      </c>
      <c r="AS300" s="350">
        <f t="shared" si="254"/>
        <v>0</v>
      </c>
      <c r="AT300" s="350">
        <f t="shared" si="255"/>
        <v>0</v>
      </c>
      <c r="AU300" s="350">
        <f t="shared" si="256"/>
        <v>0</v>
      </c>
      <c r="AV300" s="350">
        <f t="shared" si="257"/>
        <v>0</v>
      </c>
      <c r="AW300" s="350">
        <f t="shared" si="258"/>
        <v>0</v>
      </c>
      <c r="AX300" s="350">
        <f t="shared" si="259"/>
        <v>0</v>
      </c>
      <c r="AY300" s="350">
        <f t="shared" si="260"/>
        <v>0</v>
      </c>
    </row>
    <row r="301" spans="1:51" ht="13.5" thickBot="1" x14ac:dyDescent="0.25">
      <c r="A301" s="347">
        <v>18710</v>
      </c>
      <c r="B301" s="349" t="str">
        <f t="shared" si="213"/>
        <v>Yass Valley (A)</v>
      </c>
      <c r="C301" s="348" t="str">
        <f t="shared" si="214"/>
        <v>CRJO</v>
      </c>
      <c r="D301" s="470" t="str">
        <f t="shared" si="215"/>
        <v>N</v>
      </c>
      <c r="E301" s="470"/>
      <c r="F301"/>
      <c r="G301" s="350">
        <f t="shared" si="216"/>
        <v>16953</v>
      </c>
      <c r="H301" s="350">
        <f t="shared" si="217"/>
        <v>7321</v>
      </c>
      <c r="I301" s="350">
        <f t="shared" si="218"/>
        <v>397</v>
      </c>
      <c r="J301" s="350" t="str">
        <f t="shared" si="219"/>
        <v>Y</v>
      </c>
      <c r="K301" s="350">
        <f t="shared" si="220"/>
        <v>4100</v>
      </c>
      <c r="L301" s="350">
        <f t="shared" si="221"/>
        <v>0</v>
      </c>
      <c r="M301" s="350">
        <f t="shared" si="222"/>
        <v>4100</v>
      </c>
      <c r="N301" s="350">
        <f t="shared" si="223"/>
        <v>0</v>
      </c>
      <c r="O301" s="350">
        <f t="shared" si="224"/>
        <v>0</v>
      </c>
      <c r="P301" s="350">
        <f t="shared" si="225"/>
        <v>3725</v>
      </c>
      <c r="Q301" s="350">
        <f t="shared" si="226"/>
        <v>7321</v>
      </c>
      <c r="R301" s="350" t="str">
        <f t="shared" si="227"/>
        <v>Yass Transfer Station</v>
      </c>
      <c r="S301" s="350" t="str">
        <f t="shared" si="228"/>
        <v>Gundaroo Landfill</v>
      </c>
      <c r="T301" s="350" t="str">
        <f t="shared" si="229"/>
        <v>Murrumbateman Transfer Station</v>
      </c>
      <c r="U301" s="350">
        <f t="shared" si="230"/>
        <v>0</v>
      </c>
      <c r="V301" s="350">
        <f t="shared" si="231"/>
        <v>0</v>
      </c>
      <c r="W301" s="350">
        <f t="shared" si="232"/>
        <v>0</v>
      </c>
      <c r="X301" s="350">
        <f t="shared" si="233"/>
        <v>0</v>
      </c>
      <c r="Y301" s="350">
        <f t="shared" si="234"/>
        <v>0</v>
      </c>
      <c r="Z301" s="350">
        <f t="shared" si="235"/>
        <v>0</v>
      </c>
      <c r="AA301" s="350">
        <f t="shared" si="236"/>
        <v>0</v>
      </c>
      <c r="AB301" s="350">
        <f t="shared" si="237"/>
        <v>0</v>
      </c>
      <c r="AC301" s="350">
        <f t="shared" si="238"/>
        <v>0</v>
      </c>
      <c r="AD301" s="350">
        <f t="shared" si="239"/>
        <v>0</v>
      </c>
      <c r="AE301" s="350">
        <f t="shared" si="240"/>
        <v>0</v>
      </c>
      <c r="AF301" s="350">
        <f t="shared" si="241"/>
        <v>0</v>
      </c>
      <c r="AG301" s="350">
        <f t="shared" si="242"/>
        <v>0</v>
      </c>
      <c r="AH301" s="350">
        <f t="shared" si="243"/>
        <v>0</v>
      </c>
      <c r="AI301" s="350">
        <f t="shared" si="244"/>
        <v>0</v>
      </c>
      <c r="AJ301" s="350">
        <f t="shared" si="245"/>
        <v>0</v>
      </c>
      <c r="AK301" s="350">
        <f t="shared" si="246"/>
        <v>0</v>
      </c>
      <c r="AL301" s="350">
        <f t="shared" si="247"/>
        <v>0</v>
      </c>
      <c r="AM301" s="350">
        <f t="shared" si="248"/>
        <v>0</v>
      </c>
      <c r="AN301" s="457">
        <f t="shared" si="249"/>
        <v>0</v>
      </c>
      <c r="AO301" s="350">
        <f t="shared" si="250"/>
        <v>0</v>
      </c>
      <c r="AP301" s="350">
        <f t="shared" si="251"/>
        <v>0</v>
      </c>
      <c r="AQ301" s="350">
        <f t="shared" si="252"/>
        <v>0</v>
      </c>
      <c r="AR301" s="350">
        <f t="shared" si="253"/>
        <v>0</v>
      </c>
      <c r="AS301" s="350">
        <f t="shared" si="254"/>
        <v>0</v>
      </c>
      <c r="AT301" s="350">
        <f t="shared" si="255"/>
        <v>0</v>
      </c>
      <c r="AU301" s="350">
        <f t="shared" si="256"/>
        <v>0</v>
      </c>
      <c r="AV301" s="350">
        <f t="shared" si="257"/>
        <v>0</v>
      </c>
      <c r="AW301" s="350">
        <f t="shared" si="258"/>
        <v>0</v>
      </c>
      <c r="AX301" s="350">
        <f t="shared" si="259"/>
        <v>0</v>
      </c>
      <c r="AY301" s="350">
        <f t="shared" si="260"/>
        <v>0</v>
      </c>
    </row>
    <row r="302" spans="1:51" ht="13.5" thickTop="1" x14ac:dyDescent="0.2">
      <c r="A302" s="351"/>
      <c r="B302" s="351"/>
      <c r="C302" s="351" t="s">
        <v>263</v>
      </c>
      <c r="D302" s="351"/>
      <c r="E302" s="451"/>
      <c r="F302" s="352"/>
      <c r="G302" s="353">
        <f t="shared" ref="G302:AY302" si="261">COUNTIF(G235:G301,"&gt;0")</f>
        <v>67</v>
      </c>
      <c r="H302" s="353">
        <f t="shared" si="261"/>
        <v>67</v>
      </c>
      <c r="I302" s="353">
        <f t="shared" si="261"/>
        <v>67</v>
      </c>
      <c r="J302" s="353">
        <f t="shared" si="261"/>
        <v>0</v>
      </c>
      <c r="K302" s="353">
        <f t="shared" si="261"/>
        <v>67</v>
      </c>
      <c r="L302" s="353">
        <f t="shared" si="261"/>
        <v>0</v>
      </c>
      <c r="M302" s="353">
        <f t="shared" si="261"/>
        <v>51</v>
      </c>
      <c r="N302" s="353">
        <f t="shared" si="261"/>
        <v>11</v>
      </c>
      <c r="O302" s="353">
        <f t="shared" si="261"/>
        <v>21</v>
      </c>
      <c r="P302" s="353">
        <f t="shared" si="261"/>
        <v>26</v>
      </c>
      <c r="Q302" s="353">
        <f t="shared" si="261"/>
        <v>45</v>
      </c>
      <c r="R302" s="353">
        <f t="shared" si="261"/>
        <v>0</v>
      </c>
      <c r="S302" s="353">
        <f t="shared" si="261"/>
        <v>0</v>
      </c>
      <c r="T302" s="353">
        <f t="shared" si="261"/>
        <v>0</v>
      </c>
      <c r="U302" s="353">
        <f t="shared" si="261"/>
        <v>0</v>
      </c>
      <c r="V302" s="353">
        <f t="shared" si="261"/>
        <v>0</v>
      </c>
      <c r="W302" s="353">
        <f t="shared" si="261"/>
        <v>0</v>
      </c>
      <c r="X302" s="353">
        <f t="shared" si="261"/>
        <v>0</v>
      </c>
      <c r="Y302" s="353">
        <f t="shared" si="261"/>
        <v>0</v>
      </c>
      <c r="Z302" s="353">
        <f t="shared" si="261"/>
        <v>0</v>
      </c>
      <c r="AA302" s="353">
        <f t="shared" si="261"/>
        <v>0</v>
      </c>
      <c r="AB302" s="353">
        <f t="shared" si="261"/>
        <v>0</v>
      </c>
      <c r="AC302" s="353">
        <f t="shared" si="261"/>
        <v>0</v>
      </c>
      <c r="AD302" s="353">
        <f t="shared" si="261"/>
        <v>0</v>
      </c>
      <c r="AE302" s="353">
        <f t="shared" si="261"/>
        <v>0</v>
      </c>
      <c r="AF302" s="353">
        <f t="shared" si="261"/>
        <v>0</v>
      </c>
      <c r="AG302" s="353">
        <f t="shared" si="261"/>
        <v>0</v>
      </c>
      <c r="AH302" s="353">
        <f t="shared" si="261"/>
        <v>0</v>
      </c>
      <c r="AI302" s="353">
        <f t="shared" si="261"/>
        <v>0</v>
      </c>
      <c r="AJ302" s="353">
        <f t="shared" si="261"/>
        <v>0</v>
      </c>
      <c r="AK302" s="353">
        <f t="shared" si="261"/>
        <v>0</v>
      </c>
      <c r="AL302" s="353">
        <f t="shared" si="261"/>
        <v>0</v>
      </c>
      <c r="AM302" s="353">
        <f t="shared" si="261"/>
        <v>0</v>
      </c>
      <c r="AN302" s="452">
        <f t="shared" si="261"/>
        <v>0</v>
      </c>
      <c r="AO302" s="353">
        <f t="shared" si="261"/>
        <v>0</v>
      </c>
      <c r="AP302" s="353">
        <f t="shared" si="261"/>
        <v>0</v>
      </c>
      <c r="AQ302" s="353">
        <f t="shared" si="261"/>
        <v>0</v>
      </c>
      <c r="AR302" s="353">
        <f t="shared" si="261"/>
        <v>0</v>
      </c>
      <c r="AS302" s="353">
        <f t="shared" si="261"/>
        <v>0</v>
      </c>
      <c r="AT302" s="353">
        <f t="shared" si="261"/>
        <v>0</v>
      </c>
      <c r="AU302" s="353">
        <f t="shared" si="261"/>
        <v>0</v>
      </c>
      <c r="AV302" s="353">
        <f t="shared" si="261"/>
        <v>0</v>
      </c>
      <c r="AW302" s="353">
        <f t="shared" si="261"/>
        <v>0</v>
      </c>
      <c r="AX302" s="353">
        <f t="shared" si="261"/>
        <v>0</v>
      </c>
      <c r="AY302" s="353">
        <f t="shared" si="261"/>
        <v>0</v>
      </c>
    </row>
    <row r="303" spans="1:51" x14ac:dyDescent="0.2">
      <c r="A303" s="347"/>
      <c r="B303" s="354" t="s">
        <v>294</v>
      </c>
      <c r="C303" s="347" t="s">
        <v>264</v>
      </c>
      <c r="D303" s="347"/>
      <c r="E303" s="455"/>
      <c r="F303" s="355"/>
      <c r="G303" s="356">
        <f t="shared" ref="G303:AY303" si="262">SUM(G235:G301)</f>
        <v>1025295</v>
      </c>
      <c r="H303" s="356">
        <f t="shared" si="262"/>
        <v>514249</v>
      </c>
      <c r="I303" s="356">
        <f t="shared" si="262"/>
        <v>23692.179999999997</v>
      </c>
      <c r="J303" s="356">
        <f t="shared" si="262"/>
        <v>0</v>
      </c>
      <c r="K303" s="356">
        <f t="shared" si="262"/>
        <v>385772</v>
      </c>
      <c r="L303" s="356">
        <f t="shared" si="262"/>
        <v>0</v>
      </c>
      <c r="M303" s="356">
        <f t="shared" si="262"/>
        <v>349713</v>
      </c>
      <c r="N303" s="356">
        <f t="shared" si="262"/>
        <v>77557</v>
      </c>
      <c r="O303" s="356">
        <f t="shared" si="262"/>
        <v>170376</v>
      </c>
      <c r="P303" s="356">
        <f t="shared" si="262"/>
        <v>636172</v>
      </c>
      <c r="Q303" s="356">
        <f t="shared" si="262"/>
        <v>396065</v>
      </c>
      <c r="R303" s="356">
        <f t="shared" si="262"/>
        <v>0</v>
      </c>
      <c r="S303" s="356">
        <f t="shared" si="262"/>
        <v>0</v>
      </c>
      <c r="T303" s="356">
        <f t="shared" si="262"/>
        <v>0</v>
      </c>
      <c r="U303" s="356">
        <f t="shared" si="262"/>
        <v>0</v>
      </c>
      <c r="V303" s="356">
        <f t="shared" si="262"/>
        <v>0</v>
      </c>
      <c r="W303" s="356">
        <f t="shared" si="262"/>
        <v>0</v>
      </c>
      <c r="X303" s="356">
        <f t="shared" si="262"/>
        <v>0</v>
      </c>
      <c r="Y303" s="356">
        <f t="shared" si="262"/>
        <v>0</v>
      </c>
      <c r="Z303" s="356">
        <f t="shared" si="262"/>
        <v>0</v>
      </c>
      <c r="AA303" s="356">
        <f t="shared" si="262"/>
        <v>0</v>
      </c>
      <c r="AB303" s="356">
        <f t="shared" si="262"/>
        <v>0</v>
      </c>
      <c r="AC303" s="356">
        <f t="shared" si="262"/>
        <v>0</v>
      </c>
      <c r="AD303" s="356">
        <f t="shared" si="262"/>
        <v>0</v>
      </c>
      <c r="AE303" s="356">
        <f t="shared" si="262"/>
        <v>0</v>
      </c>
      <c r="AF303" s="356">
        <f t="shared" si="262"/>
        <v>0</v>
      </c>
      <c r="AG303" s="356">
        <f t="shared" si="262"/>
        <v>0</v>
      </c>
      <c r="AH303" s="356">
        <f t="shared" si="262"/>
        <v>0</v>
      </c>
      <c r="AI303" s="356">
        <f t="shared" si="262"/>
        <v>0</v>
      </c>
      <c r="AJ303" s="356">
        <f t="shared" si="262"/>
        <v>0</v>
      </c>
      <c r="AK303" s="356">
        <f t="shared" si="262"/>
        <v>0</v>
      </c>
      <c r="AL303" s="356">
        <f t="shared" si="262"/>
        <v>0</v>
      </c>
      <c r="AM303" s="356">
        <f t="shared" si="262"/>
        <v>0</v>
      </c>
      <c r="AN303" s="456">
        <f t="shared" si="262"/>
        <v>0</v>
      </c>
      <c r="AO303" s="356">
        <f t="shared" si="262"/>
        <v>0</v>
      </c>
      <c r="AP303" s="356">
        <f t="shared" si="262"/>
        <v>0</v>
      </c>
      <c r="AQ303" s="356">
        <f t="shared" si="262"/>
        <v>0</v>
      </c>
      <c r="AR303" s="356">
        <f t="shared" si="262"/>
        <v>0</v>
      </c>
      <c r="AS303" s="356">
        <f t="shared" si="262"/>
        <v>0</v>
      </c>
      <c r="AT303" s="356">
        <f t="shared" si="262"/>
        <v>0</v>
      </c>
      <c r="AU303" s="356">
        <f t="shared" si="262"/>
        <v>0</v>
      </c>
      <c r="AV303" s="356">
        <f t="shared" si="262"/>
        <v>0</v>
      </c>
      <c r="AW303" s="356">
        <f t="shared" si="262"/>
        <v>0</v>
      </c>
      <c r="AX303" s="356">
        <f t="shared" si="262"/>
        <v>0</v>
      </c>
      <c r="AY303" s="356">
        <f t="shared" si="262"/>
        <v>0</v>
      </c>
    </row>
    <row r="304" spans="1:51" x14ac:dyDescent="0.2">
      <c r="A304" s="347"/>
      <c r="B304" s="354"/>
      <c r="C304" s="347" t="s">
        <v>265</v>
      </c>
      <c r="D304" s="347"/>
      <c r="E304" s="455"/>
      <c r="F304" s="355"/>
      <c r="G304" s="350">
        <f t="shared" ref="G304:AY304" si="263">MIN(G235:G301)</f>
        <v>1655</v>
      </c>
      <c r="H304" s="350">
        <f t="shared" si="263"/>
        <v>725</v>
      </c>
      <c r="I304" s="350">
        <f t="shared" si="263"/>
        <v>132</v>
      </c>
      <c r="J304" s="350">
        <f t="shared" si="263"/>
        <v>0</v>
      </c>
      <c r="K304" s="350">
        <f t="shared" si="263"/>
        <v>600</v>
      </c>
      <c r="L304" s="350">
        <f t="shared" si="263"/>
        <v>0</v>
      </c>
      <c r="M304" s="350">
        <f t="shared" si="263"/>
        <v>0</v>
      </c>
      <c r="N304" s="350">
        <f t="shared" si="263"/>
        <v>0</v>
      </c>
      <c r="O304" s="350">
        <f t="shared" si="263"/>
        <v>0</v>
      </c>
      <c r="P304" s="350">
        <f t="shared" si="263"/>
        <v>0</v>
      </c>
      <c r="Q304" s="350">
        <f t="shared" si="263"/>
        <v>0</v>
      </c>
      <c r="R304" s="350">
        <f t="shared" si="263"/>
        <v>0</v>
      </c>
      <c r="S304" s="350">
        <f t="shared" si="263"/>
        <v>0</v>
      </c>
      <c r="T304" s="350">
        <f t="shared" si="263"/>
        <v>0</v>
      </c>
      <c r="U304" s="350">
        <f t="shared" si="263"/>
        <v>0</v>
      </c>
      <c r="V304" s="350">
        <f t="shared" si="263"/>
        <v>0</v>
      </c>
      <c r="W304" s="350">
        <f t="shared" si="263"/>
        <v>0</v>
      </c>
      <c r="X304" s="350">
        <f t="shared" si="263"/>
        <v>0</v>
      </c>
      <c r="Y304" s="350">
        <f t="shared" si="263"/>
        <v>0</v>
      </c>
      <c r="Z304" s="350">
        <f t="shared" si="263"/>
        <v>0</v>
      </c>
      <c r="AA304" s="350">
        <f t="shared" si="263"/>
        <v>0</v>
      </c>
      <c r="AB304" s="350">
        <f t="shared" si="263"/>
        <v>0</v>
      </c>
      <c r="AC304" s="350">
        <f t="shared" si="263"/>
        <v>0</v>
      </c>
      <c r="AD304" s="350">
        <f t="shared" si="263"/>
        <v>0</v>
      </c>
      <c r="AE304" s="350">
        <f t="shared" si="263"/>
        <v>0</v>
      </c>
      <c r="AF304" s="350">
        <f t="shared" si="263"/>
        <v>0</v>
      </c>
      <c r="AG304" s="350">
        <f t="shared" si="263"/>
        <v>0</v>
      </c>
      <c r="AH304" s="350">
        <f t="shared" si="263"/>
        <v>0</v>
      </c>
      <c r="AI304" s="350">
        <f t="shared" si="263"/>
        <v>0</v>
      </c>
      <c r="AJ304" s="350">
        <f t="shared" si="263"/>
        <v>0</v>
      </c>
      <c r="AK304" s="350">
        <f t="shared" si="263"/>
        <v>0</v>
      </c>
      <c r="AL304" s="350">
        <f t="shared" si="263"/>
        <v>0</v>
      </c>
      <c r="AM304" s="350">
        <f t="shared" si="263"/>
        <v>0</v>
      </c>
      <c r="AN304" s="457">
        <f t="shared" si="263"/>
        <v>0</v>
      </c>
      <c r="AO304" s="350">
        <f t="shared" si="263"/>
        <v>0</v>
      </c>
      <c r="AP304" s="350">
        <f t="shared" si="263"/>
        <v>0</v>
      </c>
      <c r="AQ304" s="350">
        <f t="shared" si="263"/>
        <v>0</v>
      </c>
      <c r="AR304" s="350">
        <f t="shared" si="263"/>
        <v>0</v>
      </c>
      <c r="AS304" s="350">
        <f t="shared" si="263"/>
        <v>0</v>
      </c>
      <c r="AT304" s="350">
        <f t="shared" si="263"/>
        <v>0</v>
      </c>
      <c r="AU304" s="350">
        <f t="shared" si="263"/>
        <v>0</v>
      </c>
      <c r="AV304" s="350">
        <f t="shared" si="263"/>
        <v>0</v>
      </c>
      <c r="AW304" s="350">
        <f t="shared" si="263"/>
        <v>0</v>
      </c>
      <c r="AX304" s="350">
        <f t="shared" si="263"/>
        <v>0</v>
      </c>
      <c r="AY304" s="350">
        <f t="shared" si="263"/>
        <v>0</v>
      </c>
    </row>
    <row r="305" spans="1:51" x14ac:dyDescent="0.2">
      <c r="A305" s="347"/>
      <c r="B305" s="354"/>
      <c r="C305" s="347" t="s">
        <v>266</v>
      </c>
      <c r="D305" s="347"/>
      <c r="E305" s="455"/>
      <c r="F305" s="355"/>
      <c r="G305" s="350">
        <f t="shared" ref="G305:AY305" si="264">MAX(G235:G301)</f>
        <v>64820</v>
      </c>
      <c r="H305" s="350">
        <f t="shared" si="264"/>
        <v>27777</v>
      </c>
      <c r="I305" s="350">
        <f t="shared" si="264"/>
        <v>649</v>
      </c>
      <c r="J305" s="350">
        <f t="shared" si="264"/>
        <v>0</v>
      </c>
      <c r="K305" s="350">
        <f t="shared" si="264"/>
        <v>24967</v>
      </c>
      <c r="L305" s="350">
        <f t="shared" si="264"/>
        <v>0</v>
      </c>
      <c r="M305" s="350">
        <f t="shared" si="264"/>
        <v>24967</v>
      </c>
      <c r="N305" s="350">
        <f t="shared" si="264"/>
        <v>24256</v>
      </c>
      <c r="O305" s="350">
        <f t="shared" si="264"/>
        <v>24967</v>
      </c>
      <c r="P305" s="350">
        <f t="shared" si="264"/>
        <v>130370</v>
      </c>
      <c r="Q305" s="350">
        <f t="shared" si="264"/>
        <v>26003</v>
      </c>
      <c r="R305" s="350">
        <f t="shared" si="264"/>
        <v>0</v>
      </c>
      <c r="S305" s="350">
        <f t="shared" si="264"/>
        <v>0</v>
      </c>
      <c r="T305" s="350">
        <f t="shared" si="264"/>
        <v>0</v>
      </c>
      <c r="U305" s="350">
        <f t="shared" si="264"/>
        <v>0</v>
      </c>
      <c r="V305" s="350">
        <f t="shared" si="264"/>
        <v>0</v>
      </c>
      <c r="W305" s="350">
        <f t="shared" si="264"/>
        <v>0</v>
      </c>
      <c r="X305" s="350">
        <f t="shared" si="264"/>
        <v>0</v>
      </c>
      <c r="Y305" s="350">
        <f t="shared" si="264"/>
        <v>0</v>
      </c>
      <c r="Z305" s="350">
        <f t="shared" si="264"/>
        <v>0</v>
      </c>
      <c r="AA305" s="350">
        <f t="shared" si="264"/>
        <v>0</v>
      </c>
      <c r="AB305" s="350">
        <f t="shared" si="264"/>
        <v>0</v>
      </c>
      <c r="AC305" s="350">
        <f t="shared" si="264"/>
        <v>0</v>
      </c>
      <c r="AD305" s="350">
        <f t="shared" si="264"/>
        <v>0</v>
      </c>
      <c r="AE305" s="350">
        <f t="shared" si="264"/>
        <v>0</v>
      </c>
      <c r="AF305" s="350">
        <f t="shared" si="264"/>
        <v>0</v>
      </c>
      <c r="AG305" s="350">
        <f t="shared" si="264"/>
        <v>0</v>
      </c>
      <c r="AH305" s="350">
        <f t="shared" si="264"/>
        <v>0</v>
      </c>
      <c r="AI305" s="350">
        <f t="shared" si="264"/>
        <v>0</v>
      </c>
      <c r="AJ305" s="350">
        <f t="shared" si="264"/>
        <v>0</v>
      </c>
      <c r="AK305" s="350">
        <f t="shared" si="264"/>
        <v>0</v>
      </c>
      <c r="AL305" s="350">
        <f t="shared" si="264"/>
        <v>0</v>
      </c>
      <c r="AM305" s="350">
        <f t="shared" si="264"/>
        <v>0</v>
      </c>
      <c r="AN305" s="457">
        <f t="shared" si="264"/>
        <v>0</v>
      </c>
      <c r="AO305" s="350">
        <f t="shared" si="264"/>
        <v>0</v>
      </c>
      <c r="AP305" s="350">
        <f t="shared" si="264"/>
        <v>0</v>
      </c>
      <c r="AQ305" s="350">
        <f t="shared" si="264"/>
        <v>0</v>
      </c>
      <c r="AR305" s="350">
        <f t="shared" si="264"/>
        <v>0</v>
      </c>
      <c r="AS305" s="350">
        <f t="shared" si="264"/>
        <v>0</v>
      </c>
      <c r="AT305" s="350">
        <f t="shared" si="264"/>
        <v>0</v>
      </c>
      <c r="AU305" s="350">
        <f t="shared" si="264"/>
        <v>0</v>
      </c>
      <c r="AV305" s="350">
        <f t="shared" si="264"/>
        <v>0</v>
      </c>
      <c r="AW305" s="350">
        <f t="shared" si="264"/>
        <v>0</v>
      </c>
      <c r="AX305" s="350">
        <f t="shared" si="264"/>
        <v>0</v>
      </c>
      <c r="AY305" s="350">
        <f t="shared" si="264"/>
        <v>0</v>
      </c>
    </row>
    <row r="306" spans="1:51" x14ac:dyDescent="0.2">
      <c r="A306" s="347"/>
      <c r="B306" s="354"/>
      <c r="C306" s="347" t="s">
        <v>267</v>
      </c>
      <c r="D306" s="347"/>
      <c r="E306" s="455"/>
      <c r="F306" s="355"/>
      <c r="G306" s="350">
        <f t="shared" ref="G306:AY306" si="265">AVERAGE(G235:G301)</f>
        <v>15302.910447761195</v>
      </c>
      <c r="H306" s="350">
        <f t="shared" si="265"/>
        <v>7675.3582089552237</v>
      </c>
      <c r="I306" s="350">
        <f t="shared" si="265"/>
        <v>353.6146268656716</v>
      </c>
      <c r="J306" s="350" t="e">
        <f t="shared" si="265"/>
        <v>#DIV/0!</v>
      </c>
      <c r="K306" s="350">
        <f t="shared" si="265"/>
        <v>5757.7910447761196</v>
      </c>
      <c r="L306" s="350">
        <f t="shared" si="265"/>
        <v>0</v>
      </c>
      <c r="M306" s="350">
        <f t="shared" si="265"/>
        <v>5219.5970149253735</v>
      </c>
      <c r="N306" s="350">
        <f t="shared" si="265"/>
        <v>1157.5671641791046</v>
      </c>
      <c r="O306" s="350">
        <f t="shared" si="265"/>
        <v>2542.9253731343283</v>
      </c>
      <c r="P306" s="350">
        <f t="shared" si="265"/>
        <v>9495.1044776119397</v>
      </c>
      <c r="Q306" s="350">
        <f t="shared" si="265"/>
        <v>5911.4179104477616</v>
      </c>
      <c r="R306" s="350">
        <f t="shared" si="265"/>
        <v>0</v>
      </c>
      <c r="S306" s="350">
        <f t="shared" si="265"/>
        <v>0</v>
      </c>
      <c r="T306" s="350">
        <f t="shared" si="265"/>
        <v>0</v>
      </c>
      <c r="U306" s="350">
        <f t="shared" si="265"/>
        <v>0</v>
      </c>
      <c r="V306" s="350">
        <f t="shared" si="265"/>
        <v>0</v>
      </c>
      <c r="W306" s="350">
        <f t="shared" si="265"/>
        <v>0</v>
      </c>
      <c r="X306" s="350">
        <f t="shared" si="265"/>
        <v>0</v>
      </c>
      <c r="Y306" s="350">
        <f t="shared" si="265"/>
        <v>0</v>
      </c>
      <c r="Z306" s="350">
        <f t="shared" si="265"/>
        <v>0</v>
      </c>
      <c r="AA306" s="350">
        <f t="shared" si="265"/>
        <v>0</v>
      </c>
      <c r="AB306" s="350">
        <f t="shared" si="265"/>
        <v>0</v>
      </c>
      <c r="AC306" s="350">
        <f t="shared" si="265"/>
        <v>0</v>
      </c>
      <c r="AD306" s="350">
        <f t="shared" si="265"/>
        <v>0</v>
      </c>
      <c r="AE306" s="350">
        <f t="shared" si="265"/>
        <v>0</v>
      </c>
      <c r="AF306" s="350">
        <f t="shared" si="265"/>
        <v>0</v>
      </c>
      <c r="AG306" s="350">
        <f t="shared" si="265"/>
        <v>0</v>
      </c>
      <c r="AH306" s="350">
        <f t="shared" si="265"/>
        <v>0</v>
      </c>
      <c r="AI306" s="350">
        <f t="shared" si="265"/>
        <v>0</v>
      </c>
      <c r="AJ306" s="350">
        <f t="shared" si="265"/>
        <v>0</v>
      </c>
      <c r="AK306" s="350">
        <f t="shared" si="265"/>
        <v>0</v>
      </c>
      <c r="AL306" s="350">
        <f t="shared" si="265"/>
        <v>0</v>
      </c>
      <c r="AM306" s="350">
        <f t="shared" si="265"/>
        <v>0</v>
      </c>
      <c r="AN306" s="457">
        <f t="shared" si="265"/>
        <v>0</v>
      </c>
      <c r="AO306" s="350">
        <f t="shared" si="265"/>
        <v>0</v>
      </c>
      <c r="AP306" s="350">
        <f t="shared" si="265"/>
        <v>0</v>
      </c>
      <c r="AQ306" s="350">
        <f t="shared" si="265"/>
        <v>0</v>
      </c>
      <c r="AR306" s="350">
        <f t="shared" si="265"/>
        <v>0</v>
      </c>
      <c r="AS306" s="350">
        <f t="shared" si="265"/>
        <v>0</v>
      </c>
      <c r="AT306" s="350">
        <f t="shared" si="265"/>
        <v>0</v>
      </c>
      <c r="AU306" s="350">
        <f t="shared" si="265"/>
        <v>0</v>
      </c>
      <c r="AV306" s="350">
        <f t="shared" si="265"/>
        <v>0</v>
      </c>
      <c r="AW306" s="350">
        <f t="shared" si="265"/>
        <v>0</v>
      </c>
      <c r="AX306" s="350">
        <f t="shared" si="265"/>
        <v>0</v>
      </c>
      <c r="AY306" s="350">
        <f t="shared" si="265"/>
        <v>0</v>
      </c>
    </row>
    <row r="307" spans="1:51" ht="13.5" thickBot="1" x14ac:dyDescent="0.25">
      <c r="A307" s="357"/>
      <c r="B307" s="358"/>
      <c r="C307" s="357" t="s">
        <v>268</v>
      </c>
      <c r="D307" s="357"/>
      <c r="E307" s="458"/>
      <c r="F307" s="355"/>
      <c r="G307" s="359">
        <f t="shared" ref="G307:AY307" si="266">MEDIAN(G235:G301)</f>
        <v>8995</v>
      </c>
      <c r="H307" s="359">
        <f t="shared" si="266"/>
        <v>4868</v>
      </c>
      <c r="I307" s="359">
        <f t="shared" si="266"/>
        <v>345</v>
      </c>
      <c r="J307" s="359" t="e">
        <f t="shared" si="266"/>
        <v>#NUM!</v>
      </c>
      <c r="K307" s="359">
        <f t="shared" si="266"/>
        <v>3599</v>
      </c>
      <c r="L307" s="359">
        <f t="shared" si="266"/>
        <v>0</v>
      </c>
      <c r="M307" s="359">
        <f t="shared" si="266"/>
        <v>3067</v>
      </c>
      <c r="N307" s="359">
        <f t="shared" si="266"/>
        <v>0</v>
      </c>
      <c r="O307" s="359">
        <f t="shared" si="266"/>
        <v>0</v>
      </c>
      <c r="P307" s="359">
        <f t="shared" si="266"/>
        <v>0</v>
      </c>
      <c r="Q307" s="359">
        <f t="shared" si="266"/>
        <v>3795</v>
      </c>
      <c r="R307" s="359">
        <f t="shared" si="266"/>
        <v>0</v>
      </c>
      <c r="S307" s="359">
        <f t="shared" si="266"/>
        <v>0</v>
      </c>
      <c r="T307" s="359">
        <f t="shared" si="266"/>
        <v>0</v>
      </c>
      <c r="U307" s="359">
        <f t="shared" si="266"/>
        <v>0</v>
      </c>
      <c r="V307" s="359">
        <f t="shared" si="266"/>
        <v>0</v>
      </c>
      <c r="W307" s="359">
        <f t="shared" si="266"/>
        <v>0</v>
      </c>
      <c r="X307" s="359">
        <f t="shared" si="266"/>
        <v>0</v>
      </c>
      <c r="Y307" s="359">
        <f t="shared" si="266"/>
        <v>0</v>
      </c>
      <c r="Z307" s="359">
        <f t="shared" si="266"/>
        <v>0</v>
      </c>
      <c r="AA307" s="359">
        <f t="shared" si="266"/>
        <v>0</v>
      </c>
      <c r="AB307" s="359">
        <f t="shared" si="266"/>
        <v>0</v>
      </c>
      <c r="AC307" s="359">
        <f t="shared" si="266"/>
        <v>0</v>
      </c>
      <c r="AD307" s="359">
        <f t="shared" si="266"/>
        <v>0</v>
      </c>
      <c r="AE307" s="359">
        <f t="shared" si="266"/>
        <v>0</v>
      </c>
      <c r="AF307" s="359">
        <f t="shared" si="266"/>
        <v>0</v>
      </c>
      <c r="AG307" s="359">
        <f t="shared" si="266"/>
        <v>0</v>
      </c>
      <c r="AH307" s="359">
        <f t="shared" si="266"/>
        <v>0</v>
      </c>
      <c r="AI307" s="359">
        <f t="shared" si="266"/>
        <v>0</v>
      </c>
      <c r="AJ307" s="359">
        <f t="shared" si="266"/>
        <v>0</v>
      </c>
      <c r="AK307" s="359">
        <f t="shared" si="266"/>
        <v>0</v>
      </c>
      <c r="AL307" s="359">
        <f t="shared" si="266"/>
        <v>0</v>
      </c>
      <c r="AM307" s="359">
        <f t="shared" si="266"/>
        <v>0</v>
      </c>
      <c r="AN307" s="459">
        <f t="shared" si="266"/>
        <v>0</v>
      </c>
      <c r="AO307" s="359">
        <f t="shared" si="266"/>
        <v>0</v>
      </c>
      <c r="AP307" s="359">
        <f t="shared" si="266"/>
        <v>0</v>
      </c>
      <c r="AQ307" s="359">
        <f t="shared" si="266"/>
        <v>0</v>
      </c>
      <c r="AR307" s="359">
        <f t="shared" si="266"/>
        <v>0</v>
      </c>
      <c r="AS307" s="359">
        <f t="shared" si="266"/>
        <v>0</v>
      </c>
      <c r="AT307" s="359">
        <f t="shared" si="266"/>
        <v>0</v>
      </c>
      <c r="AU307" s="359">
        <f t="shared" si="266"/>
        <v>0</v>
      </c>
      <c r="AV307" s="359">
        <f t="shared" si="266"/>
        <v>0</v>
      </c>
      <c r="AW307" s="359">
        <f t="shared" si="266"/>
        <v>0</v>
      </c>
      <c r="AX307" s="359">
        <f t="shared" si="266"/>
        <v>0</v>
      </c>
      <c r="AY307" s="359">
        <f t="shared" si="266"/>
        <v>0</v>
      </c>
    </row>
    <row r="308" spans="1:51" ht="13.5" thickTop="1" x14ac:dyDescent="0.2">
      <c r="B308" s="460" t="s">
        <v>260</v>
      </c>
      <c r="D308" s="254"/>
      <c r="E308" s="474"/>
      <c r="F308"/>
      <c r="G308"/>
      <c r="H308"/>
      <c r="I308"/>
      <c r="J308"/>
      <c r="K308"/>
      <c r="L308" s="254"/>
    </row>
    <row r="309" spans="1:51" x14ac:dyDescent="0.2">
      <c r="B309" s="460"/>
      <c r="G309" s="341"/>
      <c r="H309" s="341"/>
      <c r="I309" s="341"/>
      <c r="J309" s="341"/>
      <c r="K309" s="341"/>
      <c r="L309" s="341"/>
    </row>
    <row r="310" spans="1:51" ht="15.75" x14ac:dyDescent="0.25">
      <c r="A310" s="342" t="s">
        <v>261</v>
      </c>
      <c r="B310" s="343"/>
      <c r="C310" s="468"/>
      <c r="D310" s="473"/>
      <c r="E310" s="344"/>
      <c r="F310" s="345"/>
      <c r="G310" s="346"/>
      <c r="H310" s="346"/>
      <c r="I310" s="346"/>
      <c r="J310" s="346"/>
      <c r="K310" s="346"/>
      <c r="L310" s="346"/>
    </row>
    <row r="311" spans="1:51" x14ac:dyDescent="0.2">
      <c r="A311" s="347">
        <v>10050</v>
      </c>
      <c r="B311" s="349" t="str">
        <f t="shared" ref="B311:B342" si="267">VLOOKUP($A311,$A$5:$L$133,2,FALSE)</f>
        <v>Albury (C)</v>
      </c>
      <c r="C311" s="348" t="str">
        <f t="shared" ref="C311:C342" si="268">VLOOKUP($A311,$A$5:$L$133,3,FALSE)</f>
        <v>RAMJO Murray</v>
      </c>
      <c r="D311" s="470" t="str">
        <f t="shared" ref="D311:D342" si="269">VLOOKUP($A311,$A$5:$L$133,4,FALSE)</f>
        <v>N</v>
      </c>
      <c r="E311" s="470"/>
      <c r="F311"/>
      <c r="G311" s="350">
        <f t="shared" ref="G311:G342" si="270">VLOOKUP($A311,$A$5:$AY$132,7,FALSE)</f>
        <v>53767</v>
      </c>
      <c r="H311" s="350">
        <f t="shared" ref="H311:H342" si="271">VLOOKUP($A311,$A$5:$AY$132,8,FALSE)</f>
        <v>23663</v>
      </c>
      <c r="I311" s="350">
        <f t="shared" ref="I311:I342" si="272">VLOOKUP($A311,$A$5:$AY$132,9,FALSE)</f>
        <v>250</v>
      </c>
      <c r="J311" s="350" t="str">
        <f t="shared" ref="J311:J342" si="273">VLOOKUP($A311,$A$5:$AY$132,10,FALSE)</f>
        <v>Y</v>
      </c>
      <c r="K311" s="350">
        <f t="shared" ref="K311:K342" si="274">VLOOKUP($A311,$A$5:$AY$132,11,FALSE)</f>
        <v>22416</v>
      </c>
      <c r="L311" s="350">
        <f t="shared" ref="L311:L342" si="275">VLOOKUP($A311,$A$5:$AY$132,12,FALSE)</f>
        <v>0</v>
      </c>
      <c r="M311" s="350">
        <f t="shared" ref="M311:M342" si="276">VLOOKUP($A311,$A$4:$AY$132,13,FALSE)</f>
        <v>22416</v>
      </c>
      <c r="N311" s="350">
        <f t="shared" ref="N311:N342" si="277">VLOOKUP($A311,$A$4:$AY$132,14,FALSE)</f>
        <v>0</v>
      </c>
      <c r="O311" s="350">
        <f t="shared" ref="O311:O342" si="278">VLOOKUP($A311,$A$4:$AY$132,15,FALSE)</f>
        <v>22416</v>
      </c>
      <c r="P311" s="350">
        <f t="shared" ref="P311:P342" si="279">VLOOKUP($A311,$A$4:$AY$132,16,FALSE)</f>
        <v>0</v>
      </c>
      <c r="Q311" s="350">
        <f t="shared" ref="Q311:Q342" si="280">VLOOKUP($A311,$A$4:$AY$132,17,FALSE)</f>
        <v>23663</v>
      </c>
      <c r="R311" s="350" t="str">
        <f t="shared" ref="R311:R342" si="281">VLOOKUP($A311,$A$4:$AY$132,18,FALSE)</f>
        <v>AWMC</v>
      </c>
      <c r="S311" s="350">
        <f t="shared" ref="S311:S342" si="282">VLOOKUP($A311,$A$4:$AY$132,19,FALSE)</f>
        <v>0</v>
      </c>
      <c r="T311" s="350">
        <f t="shared" ref="T311:T342" si="283">VLOOKUP($A311,$A$4:$AY$132,20,FALSE)</f>
        <v>0</v>
      </c>
      <c r="U311" s="350">
        <f t="shared" ref="U311:U342" si="284">VLOOKUP($A311,$A$4:$AY$132,21,FALSE)</f>
        <v>0</v>
      </c>
      <c r="V311" s="350">
        <f t="shared" ref="V311:V342" si="285">VLOOKUP($A311,$A$4:$AY$132,22,FALSE)</f>
        <v>0</v>
      </c>
      <c r="W311" s="350">
        <f t="shared" ref="W311:W342" si="286">VLOOKUP($A311,$A$4:$AY$132,23,FALSE)</f>
        <v>0</v>
      </c>
      <c r="X311" s="350">
        <f t="shared" ref="X311:X342" si="287">VLOOKUP($A311,$A$4:$AY$132,24,FALSE)</f>
        <v>0</v>
      </c>
      <c r="Y311" s="350">
        <f t="shared" ref="Y311:Y342" si="288">VLOOKUP($A311,$A$4:$AY$132,25,FALSE)</f>
        <v>0</v>
      </c>
      <c r="Z311" s="350">
        <f t="shared" ref="Z311:Z342" si="289">VLOOKUP($A311,$A$4:$AY$132,26,FALSE)</f>
        <v>0</v>
      </c>
      <c r="AA311" s="350">
        <f t="shared" ref="AA311:AA342" si="290">VLOOKUP($A311,$A$4:$AY$132,27,FALSE)</f>
        <v>0</v>
      </c>
      <c r="AB311" s="350">
        <f t="shared" ref="AB311:AB342" si="291">VLOOKUP($A311,$A$4:$AY$132,28,FALSE)</f>
        <v>0</v>
      </c>
      <c r="AC311" s="350">
        <f t="shared" ref="AC311:AC342" si="292">VLOOKUP($A311,$A$4:$AY$132,29,FALSE)</f>
        <v>0</v>
      </c>
      <c r="AD311" s="350">
        <f t="shared" ref="AD311:AD342" si="293">VLOOKUP($A311,$A$4:$AY$132,30,FALSE)</f>
        <v>0</v>
      </c>
      <c r="AE311" s="350">
        <f t="shared" ref="AE311:AE342" si="294">VLOOKUP($A311,$A$4:$AY$132,31,FALSE)</f>
        <v>0</v>
      </c>
      <c r="AF311" s="350">
        <f t="shared" ref="AF311:AF342" si="295">VLOOKUP($A311,$A$4:$AY$132,32,FALSE)</f>
        <v>0</v>
      </c>
      <c r="AG311" s="350">
        <f t="shared" ref="AG311:AG342" si="296">VLOOKUP($A311,$A$4:$AY$132,33,FALSE)</f>
        <v>0</v>
      </c>
      <c r="AH311" s="350">
        <f t="shared" ref="AH311:AH342" si="297">VLOOKUP($A311,$A$4:$AY$132,34,FALSE)</f>
        <v>0</v>
      </c>
      <c r="AI311" s="350">
        <f t="shared" ref="AI311:AI342" si="298">VLOOKUP($A311,$A$4:$AY$132,35,FALSE)</f>
        <v>0</v>
      </c>
      <c r="AJ311" s="350">
        <f t="shared" ref="AJ311:AJ342" si="299">VLOOKUP($A311,$A$4:$AY$132,36,FALSE)</f>
        <v>0</v>
      </c>
      <c r="AK311" s="350">
        <f t="shared" ref="AK311:AK342" si="300">VLOOKUP($A311,$A$4:$AY$132,37,FALSE)</f>
        <v>0</v>
      </c>
      <c r="AL311" s="350">
        <f t="shared" ref="AL311:AL342" si="301">VLOOKUP($A311,$A$4:$AY$132,38,FALSE)</f>
        <v>0</v>
      </c>
      <c r="AM311" s="350">
        <f t="shared" ref="AM311:AM342" si="302">VLOOKUP($A311,$A$4:$AY$132,39,FALSE)</f>
        <v>0</v>
      </c>
      <c r="AN311" s="457">
        <f t="shared" ref="AN311:AN342" si="303">VLOOKUP($A311,$A$4:$AY$132,40,FALSE)</f>
        <v>0</v>
      </c>
      <c r="AO311" s="350">
        <f t="shared" ref="AO311:AO342" si="304">VLOOKUP($A311,$A$4:$AY$132,41,FALSE)</f>
        <v>0</v>
      </c>
      <c r="AP311" s="350">
        <f t="shared" ref="AP311:AP342" si="305">VLOOKUP($A311,$A$4:$AY$132,42,FALSE)</f>
        <v>0</v>
      </c>
      <c r="AQ311" s="350">
        <f t="shared" ref="AQ311:AQ342" si="306">VLOOKUP($A311,$A$4:$AY$132,43,FALSE)</f>
        <v>0</v>
      </c>
      <c r="AR311" s="350">
        <f t="shared" ref="AR311:AR342" si="307">VLOOKUP($A311,$A$4:$AY$132,44,FALSE)</f>
        <v>0</v>
      </c>
      <c r="AS311" s="350">
        <f t="shared" ref="AS311:AS342" si="308">VLOOKUP($A311,$A$4:$AY$132,45,FALSE)</f>
        <v>0</v>
      </c>
      <c r="AT311" s="350">
        <f t="shared" ref="AT311:AT342" si="309">VLOOKUP($A311,$A$4:$AY$132,46,FALSE)</f>
        <v>0</v>
      </c>
      <c r="AU311" s="350">
        <f t="shared" ref="AU311:AU342" si="310">VLOOKUP($A311,$A$4:$AY$132,47,FALSE)</f>
        <v>0</v>
      </c>
      <c r="AV311" s="350">
        <f t="shared" ref="AV311:AV342" si="311">VLOOKUP($A311,$A$4:$AY$132,48,FALSE)</f>
        <v>0</v>
      </c>
      <c r="AW311" s="350">
        <f t="shared" ref="AW311:AW342" si="312">VLOOKUP($A311,$A$4:$AY$132,49,FALSE)</f>
        <v>0</v>
      </c>
      <c r="AX311" s="350">
        <f t="shared" ref="AX311:AX342" si="313">VLOOKUP($A311,$A$4:$AY$132,50,FALSE)</f>
        <v>0</v>
      </c>
      <c r="AY311" s="350">
        <f t="shared" ref="AY311:AY342" si="314">VLOOKUP($A311,$A$4:$AY$132,51,FALSE)</f>
        <v>0</v>
      </c>
    </row>
    <row r="312" spans="1:51" x14ac:dyDescent="0.2">
      <c r="A312" s="347">
        <v>10130</v>
      </c>
      <c r="B312" s="349" t="str">
        <f t="shared" si="267"/>
        <v>Armidale Regional (A)</v>
      </c>
      <c r="C312" s="348" t="str">
        <f t="shared" si="268"/>
        <v>NIRW</v>
      </c>
      <c r="D312" s="470" t="str">
        <f t="shared" si="269"/>
        <v>N</v>
      </c>
      <c r="E312" s="470"/>
      <c r="F312"/>
      <c r="G312" s="350">
        <f t="shared" si="270"/>
        <v>30707</v>
      </c>
      <c r="H312" s="350">
        <f t="shared" si="271"/>
        <v>12818</v>
      </c>
      <c r="I312" s="350">
        <f t="shared" si="272"/>
        <v>390</v>
      </c>
      <c r="J312" s="350" t="str">
        <f t="shared" si="273"/>
        <v>Y</v>
      </c>
      <c r="K312" s="350">
        <f t="shared" si="274"/>
        <v>11023</v>
      </c>
      <c r="L312" s="350">
        <f t="shared" si="275"/>
        <v>0</v>
      </c>
      <c r="M312" s="350">
        <f t="shared" si="276"/>
        <v>11201</v>
      </c>
      <c r="N312" s="350">
        <f t="shared" si="277"/>
        <v>0</v>
      </c>
      <c r="O312" s="350">
        <f t="shared" si="278"/>
        <v>10058</v>
      </c>
      <c r="P312" s="350">
        <f t="shared" si="279"/>
        <v>0</v>
      </c>
      <c r="Q312" s="350">
        <f t="shared" si="280"/>
        <v>12818</v>
      </c>
      <c r="R312" s="350" t="str">
        <f t="shared" si="281"/>
        <v>Guyra Waste Transfer Facility</v>
      </c>
      <c r="S312" s="350" t="str">
        <f t="shared" si="282"/>
        <v>Tilbuster Waste Transfer Station</v>
      </c>
      <c r="T312" s="350" t="str">
        <f t="shared" si="283"/>
        <v>Ebor Waste Transfer Station</v>
      </c>
      <c r="U312" s="350" t="str">
        <f t="shared" si="284"/>
        <v>Woollomombi Waste Transfer Station</v>
      </c>
      <c r="V312" s="350" t="str">
        <f t="shared" si="285"/>
        <v>Hillgrove Waste Transfer Station</v>
      </c>
      <c r="W312" s="350">
        <f t="shared" si="286"/>
        <v>0</v>
      </c>
      <c r="X312" s="350">
        <f t="shared" si="287"/>
        <v>0</v>
      </c>
      <c r="Y312" s="350">
        <f t="shared" si="288"/>
        <v>0</v>
      </c>
      <c r="Z312" s="350">
        <f t="shared" si="289"/>
        <v>0</v>
      </c>
      <c r="AA312" s="350">
        <f t="shared" si="290"/>
        <v>0</v>
      </c>
      <c r="AB312" s="350">
        <f t="shared" si="291"/>
        <v>0</v>
      </c>
      <c r="AC312" s="350">
        <f t="shared" si="292"/>
        <v>0</v>
      </c>
      <c r="AD312" s="350">
        <f t="shared" si="293"/>
        <v>0</v>
      </c>
      <c r="AE312" s="350">
        <f t="shared" si="294"/>
        <v>0</v>
      </c>
      <c r="AF312" s="350">
        <f t="shared" si="295"/>
        <v>0</v>
      </c>
      <c r="AG312" s="350">
        <f t="shared" si="296"/>
        <v>0</v>
      </c>
      <c r="AH312" s="350">
        <f t="shared" si="297"/>
        <v>0</v>
      </c>
      <c r="AI312" s="350">
        <f t="shared" si="298"/>
        <v>0</v>
      </c>
      <c r="AJ312" s="350">
        <f t="shared" si="299"/>
        <v>0</v>
      </c>
      <c r="AK312" s="350">
        <f t="shared" si="300"/>
        <v>0</v>
      </c>
      <c r="AL312" s="350">
        <f t="shared" si="301"/>
        <v>0</v>
      </c>
      <c r="AM312" s="350">
        <f t="shared" si="302"/>
        <v>0</v>
      </c>
      <c r="AN312" s="457">
        <f t="shared" si="303"/>
        <v>0</v>
      </c>
      <c r="AO312" s="350">
        <f t="shared" si="304"/>
        <v>0</v>
      </c>
      <c r="AP312" s="350">
        <f t="shared" si="305"/>
        <v>0</v>
      </c>
      <c r="AQ312" s="350">
        <f t="shared" si="306"/>
        <v>0</v>
      </c>
      <c r="AR312" s="350">
        <f t="shared" si="307"/>
        <v>0</v>
      </c>
      <c r="AS312" s="350">
        <f t="shared" si="308"/>
        <v>0</v>
      </c>
      <c r="AT312" s="350">
        <f t="shared" si="309"/>
        <v>0</v>
      </c>
      <c r="AU312" s="350">
        <f t="shared" si="310"/>
        <v>0</v>
      </c>
      <c r="AV312" s="350">
        <f t="shared" si="311"/>
        <v>0</v>
      </c>
      <c r="AW312" s="350">
        <f t="shared" si="312"/>
        <v>0</v>
      </c>
      <c r="AX312" s="350">
        <f t="shared" si="313"/>
        <v>0</v>
      </c>
      <c r="AY312" s="350">
        <f t="shared" si="314"/>
        <v>0</v>
      </c>
    </row>
    <row r="313" spans="1:51" x14ac:dyDescent="0.2">
      <c r="A313" s="347">
        <v>10250</v>
      </c>
      <c r="B313" s="349" t="str">
        <f t="shared" si="267"/>
        <v>Ballina (A)</v>
      </c>
      <c r="C313" s="348" t="str">
        <f t="shared" si="268"/>
        <v>NEWF</v>
      </c>
      <c r="D313" s="470" t="str">
        <f t="shared" si="269"/>
        <v>R</v>
      </c>
      <c r="E313" s="470"/>
      <c r="F313"/>
      <c r="G313" s="350">
        <f t="shared" si="270"/>
        <v>44208</v>
      </c>
      <c r="H313" s="350">
        <f t="shared" si="271"/>
        <v>19441</v>
      </c>
      <c r="I313" s="350">
        <f t="shared" si="272"/>
        <v>393</v>
      </c>
      <c r="J313" s="350" t="str">
        <f t="shared" si="273"/>
        <v>Y</v>
      </c>
      <c r="K313" s="350">
        <f t="shared" si="274"/>
        <v>18320</v>
      </c>
      <c r="L313" s="350">
        <f t="shared" si="275"/>
        <v>0</v>
      </c>
      <c r="M313" s="350">
        <f t="shared" si="276"/>
        <v>18262</v>
      </c>
      <c r="N313" s="350">
        <f t="shared" si="277"/>
        <v>0</v>
      </c>
      <c r="O313" s="350">
        <f t="shared" si="278"/>
        <v>15502</v>
      </c>
      <c r="P313" s="350">
        <f t="shared" si="279"/>
        <v>0</v>
      </c>
      <c r="Q313" s="350">
        <f t="shared" si="280"/>
        <v>0</v>
      </c>
      <c r="R313" s="350" t="str">
        <f t="shared" si="281"/>
        <v>Ballina Waste Management Centre</v>
      </c>
      <c r="S313" s="350">
        <f t="shared" si="282"/>
        <v>0</v>
      </c>
      <c r="T313" s="350">
        <f t="shared" si="283"/>
        <v>0</v>
      </c>
      <c r="U313" s="350">
        <f t="shared" si="284"/>
        <v>0</v>
      </c>
      <c r="V313" s="350">
        <f t="shared" si="285"/>
        <v>0</v>
      </c>
      <c r="W313" s="350">
        <f t="shared" si="286"/>
        <v>0</v>
      </c>
      <c r="X313" s="350">
        <f t="shared" si="287"/>
        <v>0</v>
      </c>
      <c r="Y313" s="350">
        <f t="shared" si="288"/>
        <v>0</v>
      </c>
      <c r="Z313" s="350">
        <f t="shared" si="289"/>
        <v>0</v>
      </c>
      <c r="AA313" s="350">
        <f t="shared" si="290"/>
        <v>0</v>
      </c>
      <c r="AB313" s="350">
        <f t="shared" si="291"/>
        <v>0</v>
      </c>
      <c r="AC313" s="350">
        <f t="shared" si="292"/>
        <v>0</v>
      </c>
      <c r="AD313" s="350">
        <f t="shared" si="293"/>
        <v>0</v>
      </c>
      <c r="AE313" s="350">
        <f t="shared" si="294"/>
        <v>0</v>
      </c>
      <c r="AF313" s="350">
        <f t="shared" si="295"/>
        <v>0</v>
      </c>
      <c r="AG313" s="350">
        <f t="shared" si="296"/>
        <v>0</v>
      </c>
      <c r="AH313" s="350">
        <f t="shared" si="297"/>
        <v>0</v>
      </c>
      <c r="AI313" s="350">
        <f t="shared" si="298"/>
        <v>0</v>
      </c>
      <c r="AJ313" s="350">
        <f t="shared" si="299"/>
        <v>0</v>
      </c>
      <c r="AK313" s="350">
        <f t="shared" si="300"/>
        <v>0</v>
      </c>
      <c r="AL313" s="350">
        <f t="shared" si="301"/>
        <v>0</v>
      </c>
      <c r="AM313" s="350">
        <f t="shared" si="302"/>
        <v>0</v>
      </c>
      <c r="AN313" s="457">
        <f t="shared" si="303"/>
        <v>0</v>
      </c>
      <c r="AO313" s="350">
        <f t="shared" si="304"/>
        <v>0</v>
      </c>
      <c r="AP313" s="350">
        <f t="shared" si="305"/>
        <v>0</v>
      </c>
      <c r="AQ313" s="350">
        <f t="shared" si="306"/>
        <v>0</v>
      </c>
      <c r="AR313" s="350">
        <f t="shared" si="307"/>
        <v>0</v>
      </c>
      <c r="AS313" s="350">
        <f t="shared" si="308"/>
        <v>0</v>
      </c>
      <c r="AT313" s="350">
        <f t="shared" si="309"/>
        <v>0</v>
      </c>
      <c r="AU313" s="350">
        <f t="shared" si="310"/>
        <v>0</v>
      </c>
      <c r="AV313" s="350">
        <f t="shared" si="311"/>
        <v>0</v>
      </c>
      <c r="AW313" s="350">
        <f t="shared" si="312"/>
        <v>0</v>
      </c>
      <c r="AX313" s="350">
        <f t="shared" si="313"/>
        <v>0</v>
      </c>
      <c r="AY313" s="350">
        <f t="shared" si="314"/>
        <v>0</v>
      </c>
    </row>
    <row r="314" spans="1:51" x14ac:dyDescent="0.2">
      <c r="A314" s="347">
        <v>10300</v>
      </c>
      <c r="B314" s="349" t="str">
        <f t="shared" si="267"/>
        <v>Balranald (A)</v>
      </c>
      <c r="C314" s="348" t="str">
        <f t="shared" si="268"/>
        <v>RAMJO Murray</v>
      </c>
      <c r="D314" s="470" t="str">
        <f t="shared" si="269"/>
        <v>N</v>
      </c>
      <c r="E314" s="470"/>
      <c r="F314"/>
      <c r="G314" s="350">
        <f t="shared" si="270"/>
        <v>2340</v>
      </c>
      <c r="H314" s="350">
        <f t="shared" si="271"/>
        <v>1675</v>
      </c>
      <c r="I314" s="350">
        <f t="shared" si="272"/>
        <v>330</v>
      </c>
      <c r="J314" s="350" t="str">
        <f t="shared" si="273"/>
        <v>Y</v>
      </c>
      <c r="K314" s="350">
        <f t="shared" si="274"/>
        <v>729</v>
      </c>
      <c r="L314" s="350">
        <f t="shared" si="275"/>
        <v>0</v>
      </c>
      <c r="M314" s="350">
        <f t="shared" si="276"/>
        <v>0</v>
      </c>
      <c r="N314" s="350">
        <f t="shared" si="277"/>
        <v>0</v>
      </c>
      <c r="O314" s="350">
        <f t="shared" si="278"/>
        <v>0</v>
      </c>
      <c r="P314" s="350">
        <f t="shared" si="279"/>
        <v>729</v>
      </c>
      <c r="Q314" s="350">
        <f t="shared" si="280"/>
        <v>1675</v>
      </c>
      <c r="R314" s="350" t="str">
        <f t="shared" si="281"/>
        <v>Balranald</v>
      </c>
      <c r="S314" s="350" t="str">
        <f t="shared" si="282"/>
        <v>Euston</v>
      </c>
      <c r="T314" s="350">
        <f t="shared" si="283"/>
        <v>0</v>
      </c>
      <c r="U314" s="350">
        <f t="shared" si="284"/>
        <v>0</v>
      </c>
      <c r="V314" s="350">
        <f t="shared" si="285"/>
        <v>0</v>
      </c>
      <c r="W314" s="350">
        <f t="shared" si="286"/>
        <v>0</v>
      </c>
      <c r="X314" s="350">
        <f t="shared" si="287"/>
        <v>0</v>
      </c>
      <c r="Y314" s="350">
        <f t="shared" si="288"/>
        <v>0</v>
      </c>
      <c r="Z314" s="350">
        <f t="shared" si="289"/>
        <v>0</v>
      </c>
      <c r="AA314" s="350">
        <f t="shared" si="290"/>
        <v>0</v>
      </c>
      <c r="AB314" s="350">
        <f t="shared" si="291"/>
        <v>0</v>
      </c>
      <c r="AC314" s="350">
        <f t="shared" si="292"/>
        <v>0</v>
      </c>
      <c r="AD314" s="350">
        <f t="shared" si="293"/>
        <v>0</v>
      </c>
      <c r="AE314" s="350">
        <f t="shared" si="294"/>
        <v>0</v>
      </c>
      <c r="AF314" s="350">
        <f t="shared" si="295"/>
        <v>0</v>
      </c>
      <c r="AG314" s="350">
        <f t="shared" si="296"/>
        <v>0</v>
      </c>
      <c r="AH314" s="350">
        <f t="shared" si="297"/>
        <v>0</v>
      </c>
      <c r="AI314" s="350">
        <f t="shared" si="298"/>
        <v>0</v>
      </c>
      <c r="AJ314" s="350">
        <f t="shared" si="299"/>
        <v>0</v>
      </c>
      <c r="AK314" s="350">
        <f t="shared" si="300"/>
        <v>0</v>
      </c>
      <c r="AL314" s="350">
        <f t="shared" si="301"/>
        <v>0</v>
      </c>
      <c r="AM314" s="350">
        <f t="shared" si="302"/>
        <v>0</v>
      </c>
      <c r="AN314" s="457">
        <f t="shared" si="303"/>
        <v>0</v>
      </c>
      <c r="AO314" s="350">
        <f t="shared" si="304"/>
        <v>0</v>
      </c>
      <c r="AP314" s="350">
        <f t="shared" si="305"/>
        <v>0</v>
      </c>
      <c r="AQ314" s="350">
        <f t="shared" si="306"/>
        <v>0</v>
      </c>
      <c r="AR314" s="350">
        <f t="shared" si="307"/>
        <v>0</v>
      </c>
      <c r="AS314" s="350">
        <f t="shared" si="308"/>
        <v>0</v>
      </c>
      <c r="AT314" s="350">
        <f t="shared" si="309"/>
        <v>0</v>
      </c>
      <c r="AU314" s="350">
        <f t="shared" si="310"/>
        <v>0</v>
      </c>
      <c r="AV314" s="350">
        <f t="shared" si="311"/>
        <v>0</v>
      </c>
      <c r="AW314" s="350">
        <f t="shared" si="312"/>
        <v>0</v>
      </c>
      <c r="AX314" s="350">
        <f t="shared" si="313"/>
        <v>0</v>
      </c>
      <c r="AY314" s="350">
        <f t="shared" si="314"/>
        <v>0</v>
      </c>
    </row>
    <row r="315" spans="1:51" x14ac:dyDescent="0.2">
      <c r="A315" s="347">
        <v>10470</v>
      </c>
      <c r="B315" s="349" t="str">
        <f t="shared" si="267"/>
        <v>Bathurst Regional (A)</v>
      </c>
      <c r="C315" s="348" t="str">
        <f t="shared" si="268"/>
        <v>NetWaste</v>
      </c>
      <c r="D315" s="470" t="str">
        <f t="shared" si="269"/>
        <v>N</v>
      </c>
      <c r="E315" s="470"/>
      <c r="F315"/>
      <c r="G315" s="350">
        <f t="shared" si="270"/>
        <v>43206</v>
      </c>
      <c r="H315" s="350">
        <f t="shared" si="271"/>
        <v>19783</v>
      </c>
      <c r="I315" s="350">
        <f t="shared" si="272"/>
        <v>394</v>
      </c>
      <c r="J315" s="350" t="str">
        <f t="shared" si="273"/>
        <v>Y</v>
      </c>
      <c r="K315" s="350">
        <f t="shared" si="274"/>
        <v>15150</v>
      </c>
      <c r="L315" s="350">
        <f t="shared" si="275"/>
        <v>0</v>
      </c>
      <c r="M315" s="350">
        <f t="shared" si="276"/>
        <v>15113</v>
      </c>
      <c r="N315" s="350">
        <f t="shared" si="277"/>
        <v>0</v>
      </c>
      <c r="O315" s="350">
        <f t="shared" si="278"/>
        <v>13593</v>
      </c>
      <c r="P315" s="350">
        <f t="shared" si="279"/>
        <v>0</v>
      </c>
      <c r="Q315" s="350">
        <f t="shared" si="280"/>
        <v>19783</v>
      </c>
      <c r="R315" s="350" t="str">
        <f t="shared" si="281"/>
        <v>Bathurst WMC</v>
      </c>
      <c r="S315" s="350" t="str">
        <f t="shared" si="282"/>
        <v>Sofala T/station</v>
      </c>
      <c r="T315" s="350" t="str">
        <f t="shared" si="283"/>
        <v>Sunny Corner T/station</v>
      </c>
      <c r="U315" s="350" t="str">
        <f t="shared" si="284"/>
        <v>Rockley T/station</v>
      </c>
      <c r="V315" s="350" t="str">
        <f t="shared" si="285"/>
        <v>Trunkey Creek T/station</v>
      </c>
      <c r="W315" s="350" t="str">
        <f t="shared" si="286"/>
        <v>Hill End tip</v>
      </c>
      <c r="X315" s="350">
        <f t="shared" si="287"/>
        <v>0</v>
      </c>
      <c r="Y315" s="350">
        <f t="shared" si="288"/>
        <v>0</v>
      </c>
      <c r="Z315" s="350">
        <f t="shared" si="289"/>
        <v>0</v>
      </c>
      <c r="AA315" s="350">
        <f t="shared" si="290"/>
        <v>0</v>
      </c>
      <c r="AB315" s="350">
        <f t="shared" si="291"/>
        <v>0</v>
      </c>
      <c r="AC315" s="350">
        <f t="shared" si="292"/>
        <v>0</v>
      </c>
      <c r="AD315" s="350">
        <f t="shared" si="293"/>
        <v>0</v>
      </c>
      <c r="AE315" s="350">
        <f t="shared" si="294"/>
        <v>0</v>
      </c>
      <c r="AF315" s="350">
        <f t="shared" si="295"/>
        <v>0</v>
      </c>
      <c r="AG315" s="350">
        <f t="shared" si="296"/>
        <v>0</v>
      </c>
      <c r="AH315" s="350">
        <f t="shared" si="297"/>
        <v>0</v>
      </c>
      <c r="AI315" s="350">
        <f t="shared" si="298"/>
        <v>0</v>
      </c>
      <c r="AJ315" s="350">
        <f t="shared" si="299"/>
        <v>0</v>
      </c>
      <c r="AK315" s="350">
        <f t="shared" si="300"/>
        <v>0</v>
      </c>
      <c r="AL315" s="350">
        <f t="shared" si="301"/>
        <v>0</v>
      </c>
      <c r="AM315" s="350">
        <f t="shared" si="302"/>
        <v>0</v>
      </c>
      <c r="AN315" s="457">
        <f t="shared" si="303"/>
        <v>0</v>
      </c>
      <c r="AO315" s="350">
        <f t="shared" si="304"/>
        <v>0</v>
      </c>
      <c r="AP315" s="350">
        <f t="shared" si="305"/>
        <v>0</v>
      </c>
      <c r="AQ315" s="350">
        <f t="shared" si="306"/>
        <v>0</v>
      </c>
      <c r="AR315" s="350">
        <f t="shared" si="307"/>
        <v>0</v>
      </c>
      <c r="AS315" s="350">
        <f t="shared" si="308"/>
        <v>0</v>
      </c>
      <c r="AT315" s="350">
        <f t="shared" si="309"/>
        <v>0</v>
      </c>
      <c r="AU315" s="350">
        <f t="shared" si="310"/>
        <v>0</v>
      </c>
      <c r="AV315" s="350">
        <f t="shared" si="311"/>
        <v>0</v>
      </c>
      <c r="AW315" s="350">
        <f t="shared" si="312"/>
        <v>0</v>
      </c>
      <c r="AX315" s="350">
        <f t="shared" si="313"/>
        <v>0</v>
      </c>
      <c r="AY315" s="350">
        <f t="shared" si="314"/>
        <v>0</v>
      </c>
    </row>
    <row r="316" spans="1:51" x14ac:dyDescent="0.2">
      <c r="A316" s="347">
        <v>10550</v>
      </c>
      <c r="B316" s="349" t="str">
        <f t="shared" si="267"/>
        <v>Bega Valley (A)</v>
      </c>
      <c r="C316" s="348" t="str">
        <f t="shared" si="268"/>
        <v>CRJO</v>
      </c>
      <c r="D316" s="470" t="str">
        <f t="shared" si="269"/>
        <v>N</v>
      </c>
      <c r="E316" s="470"/>
      <c r="F316"/>
      <c r="G316" s="350">
        <f t="shared" si="270"/>
        <v>34348</v>
      </c>
      <c r="H316" s="350">
        <f t="shared" si="271"/>
        <v>20165</v>
      </c>
      <c r="I316" s="350">
        <f t="shared" si="272"/>
        <v>485</v>
      </c>
      <c r="J316" s="350" t="str">
        <f t="shared" si="273"/>
        <v>Y</v>
      </c>
      <c r="K316" s="350">
        <f t="shared" si="274"/>
        <v>16318</v>
      </c>
      <c r="L316" s="350">
        <f t="shared" si="275"/>
        <v>0</v>
      </c>
      <c r="M316" s="350">
        <f t="shared" si="276"/>
        <v>16318</v>
      </c>
      <c r="N316" s="350">
        <f t="shared" si="277"/>
        <v>0</v>
      </c>
      <c r="O316" s="350">
        <f t="shared" si="278"/>
        <v>12005</v>
      </c>
      <c r="P316" s="350">
        <f t="shared" si="279"/>
        <v>0</v>
      </c>
      <c r="Q316" s="350">
        <f t="shared" si="280"/>
        <v>20165</v>
      </c>
      <c r="R316" s="350" t="str">
        <f t="shared" si="281"/>
        <v>Merimbula</v>
      </c>
      <c r="S316" s="350" t="str">
        <f t="shared" si="282"/>
        <v>Bermagui</v>
      </c>
      <c r="T316" s="350" t="str">
        <f t="shared" si="283"/>
        <v>Eden</v>
      </c>
      <c r="U316" s="350" t="str">
        <f t="shared" si="284"/>
        <v>Wallagoot</v>
      </c>
      <c r="V316" s="350" t="str">
        <f t="shared" si="285"/>
        <v>Rural TS</v>
      </c>
      <c r="W316" s="350">
        <f t="shared" si="286"/>
        <v>0</v>
      </c>
      <c r="X316" s="350">
        <f t="shared" si="287"/>
        <v>0</v>
      </c>
      <c r="Y316" s="350">
        <f t="shared" si="288"/>
        <v>0</v>
      </c>
      <c r="Z316" s="350">
        <f t="shared" si="289"/>
        <v>0</v>
      </c>
      <c r="AA316" s="350">
        <f t="shared" si="290"/>
        <v>0</v>
      </c>
      <c r="AB316" s="350">
        <f t="shared" si="291"/>
        <v>0</v>
      </c>
      <c r="AC316" s="350">
        <f t="shared" si="292"/>
        <v>0</v>
      </c>
      <c r="AD316" s="350">
        <f t="shared" si="293"/>
        <v>0</v>
      </c>
      <c r="AE316" s="350">
        <f t="shared" si="294"/>
        <v>0</v>
      </c>
      <c r="AF316" s="350">
        <f t="shared" si="295"/>
        <v>0</v>
      </c>
      <c r="AG316" s="350">
        <f t="shared" si="296"/>
        <v>0</v>
      </c>
      <c r="AH316" s="350">
        <f t="shared" si="297"/>
        <v>0</v>
      </c>
      <c r="AI316" s="350">
        <f t="shared" si="298"/>
        <v>0</v>
      </c>
      <c r="AJ316" s="350">
        <f t="shared" si="299"/>
        <v>0</v>
      </c>
      <c r="AK316" s="350">
        <f t="shared" si="300"/>
        <v>0</v>
      </c>
      <c r="AL316" s="350">
        <f t="shared" si="301"/>
        <v>0</v>
      </c>
      <c r="AM316" s="350">
        <f t="shared" si="302"/>
        <v>0</v>
      </c>
      <c r="AN316" s="457">
        <f t="shared" si="303"/>
        <v>0</v>
      </c>
      <c r="AO316" s="350">
        <f t="shared" si="304"/>
        <v>0</v>
      </c>
      <c r="AP316" s="350">
        <f t="shared" si="305"/>
        <v>0</v>
      </c>
      <c r="AQ316" s="350">
        <f t="shared" si="306"/>
        <v>0</v>
      </c>
      <c r="AR316" s="350">
        <f t="shared" si="307"/>
        <v>0</v>
      </c>
      <c r="AS316" s="350">
        <f t="shared" si="308"/>
        <v>0</v>
      </c>
      <c r="AT316" s="350">
        <f t="shared" si="309"/>
        <v>0</v>
      </c>
      <c r="AU316" s="350">
        <f t="shared" si="310"/>
        <v>0</v>
      </c>
      <c r="AV316" s="350">
        <f t="shared" si="311"/>
        <v>0</v>
      </c>
      <c r="AW316" s="350">
        <f t="shared" si="312"/>
        <v>0</v>
      </c>
      <c r="AX316" s="350">
        <f t="shared" si="313"/>
        <v>0</v>
      </c>
      <c r="AY316" s="350">
        <f t="shared" si="314"/>
        <v>0</v>
      </c>
    </row>
    <row r="317" spans="1:51" x14ac:dyDescent="0.2">
      <c r="A317" s="347">
        <v>10600</v>
      </c>
      <c r="B317" s="349" t="str">
        <f t="shared" si="267"/>
        <v>Bellingen (A)</v>
      </c>
      <c r="C317" s="348" t="str">
        <f t="shared" si="268"/>
        <v>MidWaste</v>
      </c>
      <c r="D317" s="470" t="str">
        <f t="shared" si="269"/>
        <v>R</v>
      </c>
      <c r="E317" s="470"/>
      <c r="F317"/>
      <c r="G317" s="350">
        <f t="shared" si="270"/>
        <v>12963</v>
      </c>
      <c r="H317" s="350">
        <f t="shared" si="271"/>
        <v>7944</v>
      </c>
      <c r="I317" s="350">
        <f t="shared" si="272"/>
        <v>679</v>
      </c>
      <c r="J317" s="350" t="str">
        <f t="shared" si="273"/>
        <v>Y</v>
      </c>
      <c r="K317" s="350">
        <f t="shared" si="274"/>
        <v>4260</v>
      </c>
      <c r="L317" s="350">
        <f t="shared" si="275"/>
        <v>0</v>
      </c>
      <c r="M317" s="350">
        <f t="shared" si="276"/>
        <v>4260</v>
      </c>
      <c r="N317" s="350">
        <f t="shared" si="277"/>
        <v>0</v>
      </c>
      <c r="O317" s="350">
        <f t="shared" si="278"/>
        <v>4260</v>
      </c>
      <c r="P317" s="350">
        <f t="shared" si="279"/>
        <v>6990</v>
      </c>
      <c r="Q317" s="350">
        <f t="shared" si="280"/>
        <v>0</v>
      </c>
      <c r="R317" s="350" t="str">
        <f t="shared" si="281"/>
        <v>Raleigh Waste Management Centre</v>
      </c>
      <c r="S317" s="350" t="str">
        <f t="shared" si="282"/>
        <v>Bellingen Transfer Station</v>
      </c>
      <c r="T317" s="350" t="str">
        <f t="shared" si="283"/>
        <v>Dorrigo Waste Management Centre</v>
      </c>
      <c r="U317" s="350">
        <f t="shared" si="284"/>
        <v>0</v>
      </c>
      <c r="V317" s="350">
        <f t="shared" si="285"/>
        <v>0</v>
      </c>
      <c r="W317" s="350">
        <f t="shared" si="286"/>
        <v>0</v>
      </c>
      <c r="X317" s="350">
        <f t="shared" si="287"/>
        <v>0</v>
      </c>
      <c r="Y317" s="350">
        <f t="shared" si="288"/>
        <v>0</v>
      </c>
      <c r="Z317" s="350">
        <f t="shared" si="289"/>
        <v>0</v>
      </c>
      <c r="AA317" s="350">
        <f t="shared" si="290"/>
        <v>0</v>
      </c>
      <c r="AB317" s="350">
        <f t="shared" si="291"/>
        <v>0</v>
      </c>
      <c r="AC317" s="350">
        <f t="shared" si="292"/>
        <v>0</v>
      </c>
      <c r="AD317" s="350">
        <f t="shared" si="293"/>
        <v>0</v>
      </c>
      <c r="AE317" s="350">
        <f t="shared" si="294"/>
        <v>0</v>
      </c>
      <c r="AF317" s="350">
        <f t="shared" si="295"/>
        <v>0</v>
      </c>
      <c r="AG317" s="350">
        <f t="shared" si="296"/>
        <v>0</v>
      </c>
      <c r="AH317" s="350">
        <f t="shared" si="297"/>
        <v>0</v>
      </c>
      <c r="AI317" s="350">
        <f t="shared" si="298"/>
        <v>0</v>
      </c>
      <c r="AJ317" s="350">
        <f t="shared" si="299"/>
        <v>0</v>
      </c>
      <c r="AK317" s="350">
        <f t="shared" si="300"/>
        <v>0</v>
      </c>
      <c r="AL317" s="350">
        <f t="shared" si="301"/>
        <v>0</v>
      </c>
      <c r="AM317" s="350">
        <f t="shared" si="302"/>
        <v>0</v>
      </c>
      <c r="AN317" s="457">
        <f t="shared" si="303"/>
        <v>0</v>
      </c>
      <c r="AO317" s="350">
        <f t="shared" si="304"/>
        <v>0</v>
      </c>
      <c r="AP317" s="350">
        <f t="shared" si="305"/>
        <v>0</v>
      </c>
      <c r="AQ317" s="350">
        <f t="shared" si="306"/>
        <v>0</v>
      </c>
      <c r="AR317" s="350">
        <f t="shared" si="307"/>
        <v>0</v>
      </c>
      <c r="AS317" s="350">
        <f t="shared" si="308"/>
        <v>0</v>
      </c>
      <c r="AT317" s="350">
        <f t="shared" si="309"/>
        <v>0</v>
      </c>
      <c r="AU317" s="350">
        <f t="shared" si="310"/>
        <v>0</v>
      </c>
      <c r="AV317" s="350">
        <f t="shared" si="311"/>
        <v>0</v>
      </c>
      <c r="AW317" s="350">
        <f t="shared" si="312"/>
        <v>0</v>
      </c>
      <c r="AX317" s="350">
        <f t="shared" si="313"/>
        <v>0</v>
      </c>
      <c r="AY317" s="350">
        <f t="shared" si="314"/>
        <v>0</v>
      </c>
    </row>
    <row r="318" spans="1:51" x14ac:dyDescent="0.2">
      <c r="A318" s="347">
        <v>10650</v>
      </c>
      <c r="B318" s="349" t="str">
        <f t="shared" si="267"/>
        <v>Berrigan (A)</v>
      </c>
      <c r="C318" s="348" t="str">
        <f t="shared" si="268"/>
        <v>RAMJO Murray</v>
      </c>
      <c r="D318" s="470" t="str">
        <f t="shared" si="269"/>
        <v>N</v>
      </c>
      <c r="E318" s="470"/>
      <c r="F318"/>
      <c r="G318" s="350">
        <f t="shared" si="270"/>
        <v>8707</v>
      </c>
      <c r="H318" s="350">
        <f t="shared" si="271"/>
        <v>5104</v>
      </c>
      <c r="I318" s="350">
        <f t="shared" si="272"/>
        <v>314</v>
      </c>
      <c r="J318" s="350" t="str">
        <f t="shared" si="273"/>
        <v>Y</v>
      </c>
      <c r="K318" s="350">
        <f t="shared" si="274"/>
        <v>3339</v>
      </c>
      <c r="L318" s="350">
        <f t="shared" si="275"/>
        <v>0</v>
      </c>
      <c r="M318" s="350">
        <f t="shared" si="276"/>
        <v>3339</v>
      </c>
      <c r="N318" s="350">
        <f t="shared" si="277"/>
        <v>0</v>
      </c>
      <c r="O318" s="350">
        <f t="shared" si="278"/>
        <v>0</v>
      </c>
      <c r="P318" s="350">
        <f t="shared" si="279"/>
        <v>0</v>
      </c>
      <c r="Q318" s="350">
        <f t="shared" si="280"/>
        <v>5104</v>
      </c>
      <c r="R318" s="350" t="str">
        <f t="shared" si="281"/>
        <v>Berrigan Landfill</v>
      </c>
      <c r="S318" s="350" t="str">
        <f t="shared" si="282"/>
        <v>Tocumwal Landfill</v>
      </c>
      <c r="T318" s="350">
        <f t="shared" si="283"/>
        <v>0</v>
      </c>
      <c r="U318" s="350">
        <f t="shared" si="284"/>
        <v>0</v>
      </c>
      <c r="V318" s="350">
        <f t="shared" si="285"/>
        <v>0</v>
      </c>
      <c r="W318" s="350">
        <f t="shared" si="286"/>
        <v>0</v>
      </c>
      <c r="X318" s="350">
        <f t="shared" si="287"/>
        <v>0</v>
      </c>
      <c r="Y318" s="350">
        <f t="shared" si="288"/>
        <v>0</v>
      </c>
      <c r="Z318" s="350">
        <f t="shared" si="289"/>
        <v>0</v>
      </c>
      <c r="AA318" s="350">
        <f t="shared" si="290"/>
        <v>0</v>
      </c>
      <c r="AB318" s="350">
        <f t="shared" si="291"/>
        <v>0</v>
      </c>
      <c r="AC318" s="350">
        <f t="shared" si="292"/>
        <v>0</v>
      </c>
      <c r="AD318" s="350">
        <f t="shared" si="293"/>
        <v>0</v>
      </c>
      <c r="AE318" s="350">
        <f t="shared" si="294"/>
        <v>0</v>
      </c>
      <c r="AF318" s="350">
        <f t="shared" si="295"/>
        <v>0</v>
      </c>
      <c r="AG318" s="350">
        <f t="shared" si="296"/>
        <v>0</v>
      </c>
      <c r="AH318" s="350">
        <f t="shared" si="297"/>
        <v>0</v>
      </c>
      <c r="AI318" s="350">
        <f t="shared" si="298"/>
        <v>0</v>
      </c>
      <c r="AJ318" s="350">
        <f t="shared" si="299"/>
        <v>0</v>
      </c>
      <c r="AK318" s="350">
        <f t="shared" si="300"/>
        <v>0</v>
      </c>
      <c r="AL318" s="350">
        <f t="shared" si="301"/>
        <v>0</v>
      </c>
      <c r="AM318" s="350">
        <f t="shared" si="302"/>
        <v>0</v>
      </c>
      <c r="AN318" s="457">
        <f t="shared" si="303"/>
        <v>0</v>
      </c>
      <c r="AO318" s="350">
        <f t="shared" si="304"/>
        <v>0</v>
      </c>
      <c r="AP318" s="350">
        <f t="shared" si="305"/>
        <v>0</v>
      </c>
      <c r="AQ318" s="350">
        <f t="shared" si="306"/>
        <v>0</v>
      </c>
      <c r="AR318" s="350">
        <f t="shared" si="307"/>
        <v>0</v>
      </c>
      <c r="AS318" s="350">
        <f t="shared" si="308"/>
        <v>0</v>
      </c>
      <c r="AT318" s="350">
        <f t="shared" si="309"/>
        <v>0</v>
      </c>
      <c r="AU318" s="350">
        <f t="shared" si="310"/>
        <v>0</v>
      </c>
      <c r="AV318" s="350">
        <f t="shared" si="311"/>
        <v>0</v>
      </c>
      <c r="AW318" s="350">
        <f t="shared" si="312"/>
        <v>0</v>
      </c>
      <c r="AX318" s="350">
        <f t="shared" si="313"/>
        <v>0</v>
      </c>
      <c r="AY318" s="350">
        <f t="shared" si="314"/>
        <v>0</v>
      </c>
    </row>
    <row r="319" spans="1:51" x14ac:dyDescent="0.2">
      <c r="A319" s="347">
        <v>10800</v>
      </c>
      <c r="B319" s="349" t="str">
        <f t="shared" si="267"/>
        <v>Bland (A)</v>
      </c>
      <c r="C319" s="348" t="str">
        <f t="shared" si="268"/>
        <v>REROC</v>
      </c>
      <c r="D319" s="470" t="str">
        <f t="shared" si="269"/>
        <v>N</v>
      </c>
      <c r="E319" s="470"/>
      <c r="F319"/>
      <c r="G319" s="350">
        <f t="shared" si="270"/>
        <v>5985</v>
      </c>
      <c r="H319" s="350">
        <f t="shared" si="271"/>
        <v>4500</v>
      </c>
      <c r="I319" s="350">
        <f t="shared" si="272"/>
        <v>394</v>
      </c>
      <c r="J319" s="350" t="str">
        <f t="shared" si="273"/>
        <v>Y</v>
      </c>
      <c r="K319" s="350">
        <f t="shared" si="274"/>
        <v>1800</v>
      </c>
      <c r="L319" s="350">
        <f t="shared" si="275"/>
        <v>0</v>
      </c>
      <c r="M319" s="350">
        <f t="shared" si="276"/>
        <v>0</v>
      </c>
      <c r="N319" s="350">
        <f t="shared" si="277"/>
        <v>0</v>
      </c>
      <c r="O319" s="350">
        <f t="shared" si="278"/>
        <v>0</v>
      </c>
      <c r="P319" s="350">
        <f t="shared" si="279"/>
        <v>0</v>
      </c>
      <c r="Q319" s="350">
        <f t="shared" si="280"/>
        <v>4500</v>
      </c>
      <c r="R319" s="350" t="str">
        <f t="shared" si="281"/>
        <v>West Wyalong Landfill</v>
      </c>
      <c r="S319" s="350">
        <f t="shared" si="282"/>
        <v>0</v>
      </c>
      <c r="T319" s="350">
        <f t="shared" si="283"/>
        <v>0</v>
      </c>
      <c r="U319" s="350">
        <f t="shared" si="284"/>
        <v>0</v>
      </c>
      <c r="V319" s="350">
        <f t="shared" si="285"/>
        <v>0</v>
      </c>
      <c r="W319" s="350">
        <f t="shared" si="286"/>
        <v>0</v>
      </c>
      <c r="X319" s="350">
        <f t="shared" si="287"/>
        <v>0</v>
      </c>
      <c r="Y319" s="350">
        <f t="shared" si="288"/>
        <v>0</v>
      </c>
      <c r="Z319" s="350">
        <f t="shared" si="289"/>
        <v>0</v>
      </c>
      <c r="AA319" s="350">
        <f t="shared" si="290"/>
        <v>0</v>
      </c>
      <c r="AB319" s="350">
        <f t="shared" si="291"/>
        <v>0</v>
      </c>
      <c r="AC319" s="350">
        <f t="shared" si="292"/>
        <v>0</v>
      </c>
      <c r="AD319" s="350">
        <f t="shared" si="293"/>
        <v>0</v>
      </c>
      <c r="AE319" s="350">
        <f t="shared" si="294"/>
        <v>0</v>
      </c>
      <c r="AF319" s="350">
        <f t="shared" si="295"/>
        <v>0</v>
      </c>
      <c r="AG319" s="350">
        <f t="shared" si="296"/>
        <v>0</v>
      </c>
      <c r="AH319" s="350">
        <f t="shared" si="297"/>
        <v>0</v>
      </c>
      <c r="AI319" s="350">
        <f t="shared" si="298"/>
        <v>0</v>
      </c>
      <c r="AJ319" s="350">
        <f t="shared" si="299"/>
        <v>0</v>
      </c>
      <c r="AK319" s="350">
        <f t="shared" si="300"/>
        <v>0</v>
      </c>
      <c r="AL319" s="350">
        <f t="shared" si="301"/>
        <v>0</v>
      </c>
      <c r="AM319" s="350">
        <f t="shared" si="302"/>
        <v>0</v>
      </c>
      <c r="AN319" s="457">
        <f t="shared" si="303"/>
        <v>0</v>
      </c>
      <c r="AO319" s="350">
        <f t="shared" si="304"/>
        <v>0</v>
      </c>
      <c r="AP319" s="350">
        <f t="shared" si="305"/>
        <v>0</v>
      </c>
      <c r="AQ319" s="350">
        <f t="shared" si="306"/>
        <v>0</v>
      </c>
      <c r="AR319" s="350">
        <f t="shared" si="307"/>
        <v>0</v>
      </c>
      <c r="AS319" s="350">
        <f t="shared" si="308"/>
        <v>0</v>
      </c>
      <c r="AT319" s="350">
        <f t="shared" si="309"/>
        <v>0</v>
      </c>
      <c r="AU319" s="350">
        <f t="shared" si="310"/>
        <v>0</v>
      </c>
      <c r="AV319" s="350">
        <f t="shared" si="311"/>
        <v>0</v>
      </c>
      <c r="AW319" s="350">
        <f t="shared" si="312"/>
        <v>0</v>
      </c>
      <c r="AX319" s="350">
        <f t="shared" si="313"/>
        <v>0</v>
      </c>
      <c r="AY319" s="350">
        <f t="shared" si="314"/>
        <v>0</v>
      </c>
    </row>
    <row r="320" spans="1:51" x14ac:dyDescent="0.2">
      <c r="A320" s="347">
        <v>10850</v>
      </c>
      <c r="B320" s="349" t="str">
        <f t="shared" si="267"/>
        <v>Blayney (A)</v>
      </c>
      <c r="C320" s="348" t="str">
        <f t="shared" si="268"/>
        <v>NetWaste</v>
      </c>
      <c r="D320" s="470" t="str">
        <f t="shared" si="269"/>
        <v>N</v>
      </c>
      <c r="E320" s="470"/>
      <c r="F320"/>
      <c r="G320" s="350">
        <f t="shared" si="270"/>
        <v>7342</v>
      </c>
      <c r="H320" s="350">
        <f t="shared" si="271"/>
        <v>4067</v>
      </c>
      <c r="I320" s="350">
        <f t="shared" si="272"/>
        <v>380</v>
      </c>
      <c r="J320" s="350" t="str">
        <f t="shared" si="273"/>
        <v>Y</v>
      </c>
      <c r="K320" s="350">
        <f t="shared" si="274"/>
        <v>3722</v>
      </c>
      <c r="L320" s="350">
        <f t="shared" si="275"/>
        <v>0</v>
      </c>
      <c r="M320" s="350">
        <f t="shared" si="276"/>
        <v>3722</v>
      </c>
      <c r="N320" s="350">
        <f t="shared" si="277"/>
        <v>0</v>
      </c>
      <c r="O320" s="350">
        <f t="shared" si="278"/>
        <v>0</v>
      </c>
      <c r="P320" s="350">
        <f t="shared" si="279"/>
        <v>3722</v>
      </c>
      <c r="Q320" s="350">
        <f t="shared" si="280"/>
        <v>4067</v>
      </c>
      <c r="R320" s="350" t="str">
        <f t="shared" si="281"/>
        <v>Blayney Waste Facility</v>
      </c>
      <c r="S320" s="350">
        <f t="shared" si="282"/>
        <v>0</v>
      </c>
      <c r="T320" s="350">
        <f t="shared" si="283"/>
        <v>0</v>
      </c>
      <c r="U320" s="350">
        <f t="shared" si="284"/>
        <v>0</v>
      </c>
      <c r="V320" s="350">
        <f t="shared" si="285"/>
        <v>0</v>
      </c>
      <c r="W320" s="350">
        <f t="shared" si="286"/>
        <v>0</v>
      </c>
      <c r="X320" s="350">
        <f t="shared" si="287"/>
        <v>0</v>
      </c>
      <c r="Y320" s="350">
        <f t="shared" si="288"/>
        <v>0</v>
      </c>
      <c r="Z320" s="350">
        <f t="shared" si="289"/>
        <v>0</v>
      </c>
      <c r="AA320" s="350">
        <f t="shared" si="290"/>
        <v>0</v>
      </c>
      <c r="AB320" s="350">
        <f t="shared" si="291"/>
        <v>0</v>
      </c>
      <c r="AC320" s="350">
        <f t="shared" si="292"/>
        <v>0</v>
      </c>
      <c r="AD320" s="350">
        <f t="shared" si="293"/>
        <v>0</v>
      </c>
      <c r="AE320" s="350">
        <f t="shared" si="294"/>
        <v>0</v>
      </c>
      <c r="AF320" s="350">
        <f t="shared" si="295"/>
        <v>0</v>
      </c>
      <c r="AG320" s="350">
        <f t="shared" si="296"/>
        <v>0</v>
      </c>
      <c r="AH320" s="350">
        <f t="shared" si="297"/>
        <v>0</v>
      </c>
      <c r="AI320" s="350">
        <f t="shared" si="298"/>
        <v>0</v>
      </c>
      <c r="AJ320" s="350">
        <f t="shared" si="299"/>
        <v>0</v>
      </c>
      <c r="AK320" s="350">
        <f t="shared" si="300"/>
        <v>0</v>
      </c>
      <c r="AL320" s="350">
        <f t="shared" si="301"/>
        <v>0</v>
      </c>
      <c r="AM320" s="350">
        <f t="shared" si="302"/>
        <v>0</v>
      </c>
      <c r="AN320" s="457">
        <f t="shared" si="303"/>
        <v>0</v>
      </c>
      <c r="AO320" s="350">
        <f t="shared" si="304"/>
        <v>0</v>
      </c>
      <c r="AP320" s="350">
        <f t="shared" si="305"/>
        <v>0</v>
      </c>
      <c r="AQ320" s="350">
        <f t="shared" si="306"/>
        <v>0</v>
      </c>
      <c r="AR320" s="350">
        <f t="shared" si="307"/>
        <v>0</v>
      </c>
      <c r="AS320" s="350">
        <f t="shared" si="308"/>
        <v>0</v>
      </c>
      <c r="AT320" s="350">
        <f t="shared" si="309"/>
        <v>0</v>
      </c>
      <c r="AU320" s="350">
        <f t="shared" si="310"/>
        <v>0</v>
      </c>
      <c r="AV320" s="350">
        <f t="shared" si="311"/>
        <v>0</v>
      </c>
      <c r="AW320" s="350">
        <f t="shared" si="312"/>
        <v>0</v>
      </c>
      <c r="AX320" s="350">
        <f t="shared" si="313"/>
        <v>0</v>
      </c>
      <c r="AY320" s="350">
        <f t="shared" si="314"/>
        <v>0</v>
      </c>
    </row>
    <row r="321" spans="1:51" x14ac:dyDescent="0.2">
      <c r="A321" s="347">
        <v>10900</v>
      </c>
      <c r="B321" s="349" t="str">
        <f t="shared" si="267"/>
        <v>Blue Mountains (C)</v>
      </c>
      <c r="C321" s="348" t="str">
        <f t="shared" si="268"/>
        <v>WSROC</v>
      </c>
      <c r="D321" s="470" t="str">
        <f t="shared" si="269"/>
        <v>R</v>
      </c>
      <c r="E321" s="470"/>
      <c r="F321"/>
      <c r="G321" s="350">
        <f t="shared" si="270"/>
        <v>79260</v>
      </c>
      <c r="H321" s="350">
        <f t="shared" si="271"/>
        <v>38285</v>
      </c>
      <c r="I321" s="350">
        <f t="shared" si="272"/>
        <v>401.5</v>
      </c>
      <c r="J321" s="350" t="str">
        <f t="shared" si="273"/>
        <v>Y</v>
      </c>
      <c r="K321" s="350">
        <f t="shared" si="274"/>
        <v>33336</v>
      </c>
      <c r="L321" s="350">
        <f t="shared" si="275"/>
        <v>0</v>
      </c>
      <c r="M321" s="350">
        <f t="shared" si="276"/>
        <v>33336</v>
      </c>
      <c r="N321" s="350">
        <f t="shared" si="277"/>
        <v>33336</v>
      </c>
      <c r="O321" s="350">
        <f t="shared" si="278"/>
        <v>0</v>
      </c>
      <c r="P321" s="350">
        <f t="shared" si="279"/>
        <v>34749</v>
      </c>
      <c r="Q321" s="350">
        <f t="shared" si="280"/>
        <v>38285</v>
      </c>
      <c r="R321" s="350" t="str">
        <f t="shared" si="281"/>
        <v xml:space="preserve">Katoomba Waste and Resource Recovery Facility  </v>
      </c>
      <c r="S321" s="350" t="str">
        <f t="shared" si="282"/>
        <v>Blaxland Waste and Resource Recovery Facility</v>
      </c>
      <c r="T321" s="350">
        <f t="shared" si="283"/>
        <v>0</v>
      </c>
      <c r="U321" s="350">
        <f t="shared" si="284"/>
        <v>0</v>
      </c>
      <c r="V321" s="350">
        <f t="shared" si="285"/>
        <v>0</v>
      </c>
      <c r="W321" s="350">
        <f t="shared" si="286"/>
        <v>0</v>
      </c>
      <c r="X321" s="350">
        <f t="shared" si="287"/>
        <v>0</v>
      </c>
      <c r="Y321" s="350">
        <f t="shared" si="288"/>
        <v>0</v>
      </c>
      <c r="Z321" s="350">
        <f t="shared" si="289"/>
        <v>0</v>
      </c>
      <c r="AA321" s="350">
        <f t="shared" si="290"/>
        <v>0</v>
      </c>
      <c r="AB321" s="350">
        <f t="shared" si="291"/>
        <v>0</v>
      </c>
      <c r="AC321" s="350">
        <f t="shared" si="292"/>
        <v>0</v>
      </c>
      <c r="AD321" s="350">
        <f t="shared" si="293"/>
        <v>0</v>
      </c>
      <c r="AE321" s="350">
        <f t="shared" si="294"/>
        <v>0</v>
      </c>
      <c r="AF321" s="350">
        <f t="shared" si="295"/>
        <v>0</v>
      </c>
      <c r="AG321" s="350">
        <f t="shared" si="296"/>
        <v>0</v>
      </c>
      <c r="AH321" s="350">
        <f t="shared" si="297"/>
        <v>0</v>
      </c>
      <c r="AI321" s="350">
        <f t="shared" si="298"/>
        <v>0</v>
      </c>
      <c r="AJ321" s="350">
        <f t="shared" si="299"/>
        <v>0</v>
      </c>
      <c r="AK321" s="350">
        <f t="shared" si="300"/>
        <v>0</v>
      </c>
      <c r="AL321" s="350">
        <f t="shared" si="301"/>
        <v>0</v>
      </c>
      <c r="AM321" s="350">
        <f t="shared" si="302"/>
        <v>0</v>
      </c>
      <c r="AN321" s="457">
        <f t="shared" si="303"/>
        <v>0</v>
      </c>
      <c r="AO321" s="350">
        <f t="shared" si="304"/>
        <v>0</v>
      </c>
      <c r="AP321" s="350">
        <f t="shared" si="305"/>
        <v>0</v>
      </c>
      <c r="AQ321" s="350">
        <f t="shared" si="306"/>
        <v>0</v>
      </c>
      <c r="AR321" s="350">
        <f t="shared" si="307"/>
        <v>0</v>
      </c>
      <c r="AS321" s="350">
        <f t="shared" si="308"/>
        <v>0</v>
      </c>
      <c r="AT321" s="350">
        <f t="shared" si="309"/>
        <v>0</v>
      </c>
      <c r="AU321" s="350">
        <f t="shared" si="310"/>
        <v>0</v>
      </c>
      <c r="AV321" s="350">
        <f t="shared" si="311"/>
        <v>0</v>
      </c>
      <c r="AW321" s="350">
        <f t="shared" si="312"/>
        <v>0</v>
      </c>
      <c r="AX321" s="350">
        <f t="shared" si="313"/>
        <v>0</v>
      </c>
      <c r="AY321" s="350">
        <f t="shared" si="314"/>
        <v>0</v>
      </c>
    </row>
    <row r="322" spans="1:51" x14ac:dyDescent="0.2">
      <c r="A322" s="347">
        <v>10950</v>
      </c>
      <c r="B322" s="349" t="str">
        <f t="shared" si="267"/>
        <v>Bogan (A)</v>
      </c>
      <c r="C322" s="348" t="str">
        <f t="shared" si="268"/>
        <v>NetWaste</v>
      </c>
      <c r="D322" s="470" t="str">
        <f t="shared" si="269"/>
        <v>N</v>
      </c>
      <c r="E322" s="470"/>
      <c r="F322"/>
      <c r="G322" s="350">
        <f t="shared" si="270"/>
        <v>2621</v>
      </c>
      <c r="H322" s="350">
        <f t="shared" si="271"/>
        <v>2095</v>
      </c>
      <c r="I322" s="350">
        <f t="shared" si="272"/>
        <v>228</v>
      </c>
      <c r="J322" s="350" t="str">
        <f t="shared" si="273"/>
        <v>Y</v>
      </c>
      <c r="K322" s="350">
        <f t="shared" si="274"/>
        <v>896</v>
      </c>
      <c r="L322" s="350">
        <f t="shared" si="275"/>
        <v>0</v>
      </c>
      <c r="M322" s="350">
        <f t="shared" si="276"/>
        <v>896</v>
      </c>
      <c r="N322" s="350">
        <f t="shared" si="277"/>
        <v>0</v>
      </c>
      <c r="O322" s="350">
        <f t="shared" si="278"/>
        <v>0</v>
      </c>
      <c r="P322" s="350">
        <f t="shared" si="279"/>
        <v>0</v>
      </c>
      <c r="Q322" s="350">
        <f t="shared" si="280"/>
        <v>0</v>
      </c>
      <c r="R322" s="350" t="str">
        <f t="shared" si="281"/>
        <v>Nyngan Waste Facility</v>
      </c>
      <c r="S322" s="350">
        <f t="shared" si="282"/>
        <v>0</v>
      </c>
      <c r="T322" s="350">
        <f t="shared" si="283"/>
        <v>0</v>
      </c>
      <c r="U322" s="350">
        <f t="shared" si="284"/>
        <v>0</v>
      </c>
      <c r="V322" s="350">
        <f t="shared" si="285"/>
        <v>0</v>
      </c>
      <c r="W322" s="350">
        <f t="shared" si="286"/>
        <v>0</v>
      </c>
      <c r="X322" s="350">
        <f t="shared" si="287"/>
        <v>0</v>
      </c>
      <c r="Y322" s="350">
        <f t="shared" si="288"/>
        <v>0</v>
      </c>
      <c r="Z322" s="350">
        <f t="shared" si="289"/>
        <v>0</v>
      </c>
      <c r="AA322" s="350">
        <f t="shared" si="290"/>
        <v>0</v>
      </c>
      <c r="AB322" s="350">
        <f t="shared" si="291"/>
        <v>0</v>
      </c>
      <c r="AC322" s="350">
        <f t="shared" si="292"/>
        <v>0</v>
      </c>
      <c r="AD322" s="350">
        <f t="shared" si="293"/>
        <v>0</v>
      </c>
      <c r="AE322" s="350">
        <f t="shared" si="294"/>
        <v>0</v>
      </c>
      <c r="AF322" s="350">
        <f t="shared" si="295"/>
        <v>0</v>
      </c>
      <c r="AG322" s="350">
        <f t="shared" si="296"/>
        <v>0</v>
      </c>
      <c r="AH322" s="350">
        <f t="shared" si="297"/>
        <v>0</v>
      </c>
      <c r="AI322" s="350">
        <f t="shared" si="298"/>
        <v>0</v>
      </c>
      <c r="AJ322" s="350">
        <f t="shared" si="299"/>
        <v>0</v>
      </c>
      <c r="AK322" s="350">
        <f t="shared" si="300"/>
        <v>0</v>
      </c>
      <c r="AL322" s="350">
        <f t="shared" si="301"/>
        <v>0</v>
      </c>
      <c r="AM322" s="350">
        <f t="shared" si="302"/>
        <v>0</v>
      </c>
      <c r="AN322" s="457">
        <f t="shared" si="303"/>
        <v>0</v>
      </c>
      <c r="AO322" s="350">
        <f t="shared" si="304"/>
        <v>0</v>
      </c>
      <c r="AP322" s="350">
        <f t="shared" si="305"/>
        <v>0</v>
      </c>
      <c r="AQ322" s="350">
        <f t="shared" si="306"/>
        <v>0</v>
      </c>
      <c r="AR322" s="350">
        <f t="shared" si="307"/>
        <v>0</v>
      </c>
      <c r="AS322" s="350">
        <f t="shared" si="308"/>
        <v>0</v>
      </c>
      <c r="AT322" s="350">
        <f t="shared" si="309"/>
        <v>0</v>
      </c>
      <c r="AU322" s="350">
        <f t="shared" si="310"/>
        <v>0</v>
      </c>
      <c r="AV322" s="350">
        <f t="shared" si="311"/>
        <v>0</v>
      </c>
      <c r="AW322" s="350">
        <f t="shared" si="312"/>
        <v>0</v>
      </c>
      <c r="AX322" s="350">
        <f t="shared" si="313"/>
        <v>0</v>
      </c>
      <c r="AY322" s="350">
        <f t="shared" si="314"/>
        <v>0</v>
      </c>
    </row>
    <row r="323" spans="1:51" x14ac:dyDescent="0.2">
      <c r="A323" s="347">
        <v>11150</v>
      </c>
      <c r="B323" s="349" t="str">
        <f t="shared" si="267"/>
        <v>Bourke (A)</v>
      </c>
      <c r="C323" s="348" t="str">
        <f t="shared" si="268"/>
        <v>NetWaste</v>
      </c>
      <c r="D323" s="470" t="str">
        <f t="shared" si="269"/>
        <v>N</v>
      </c>
      <c r="E323" s="470"/>
      <c r="F323"/>
      <c r="G323" s="350">
        <f t="shared" si="270"/>
        <v>2630</v>
      </c>
      <c r="H323" s="350">
        <f t="shared" si="271"/>
        <v>1030</v>
      </c>
      <c r="I323" s="350">
        <f t="shared" si="272"/>
        <v>284</v>
      </c>
      <c r="J323" s="350" t="str">
        <f t="shared" si="273"/>
        <v>Y</v>
      </c>
      <c r="K323" s="350">
        <f t="shared" si="274"/>
        <v>922</v>
      </c>
      <c r="L323" s="350">
        <f t="shared" si="275"/>
        <v>0</v>
      </c>
      <c r="M323" s="350">
        <f t="shared" si="276"/>
        <v>0</v>
      </c>
      <c r="N323" s="350">
        <f t="shared" si="277"/>
        <v>0</v>
      </c>
      <c r="O323" s="350">
        <f t="shared" si="278"/>
        <v>0</v>
      </c>
      <c r="P323" s="350">
        <f t="shared" si="279"/>
        <v>0</v>
      </c>
      <c r="Q323" s="350">
        <f t="shared" si="280"/>
        <v>0</v>
      </c>
      <c r="R323" s="350">
        <f t="shared" si="281"/>
        <v>0</v>
      </c>
      <c r="S323" s="350">
        <f t="shared" si="282"/>
        <v>0</v>
      </c>
      <c r="T323" s="350">
        <f t="shared" si="283"/>
        <v>0</v>
      </c>
      <c r="U323" s="350">
        <f t="shared" si="284"/>
        <v>0</v>
      </c>
      <c r="V323" s="350">
        <f t="shared" si="285"/>
        <v>0</v>
      </c>
      <c r="W323" s="350">
        <f t="shared" si="286"/>
        <v>0</v>
      </c>
      <c r="X323" s="350">
        <f t="shared" si="287"/>
        <v>0</v>
      </c>
      <c r="Y323" s="350">
        <f t="shared" si="288"/>
        <v>0</v>
      </c>
      <c r="Z323" s="350">
        <f t="shared" si="289"/>
        <v>0</v>
      </c>
      <c r="AA323" s="350">
        <f t="shared" si="290"/>
        <v>0</v>
      </c>
      <c r="AB323" s="350">
        <f t="shared" si="291"/>
        <v>0</v>
      </c>
      <c r="AC323" s="350">
        <f t="shared" si="292"/>
        <v>0</v>
      </c>
      <c r="AD323" s="350">
        <f t="shared" si="293"/>
        <v>0</v>
      </c>
      <c r="AE323" s="350">
        <f t="shared" si="294"/>
        <v>0</v>
      </c>
      <c r="AF323" s="350">
        <f t="shared" si="295"/>
        <v>0</v>
      </c>
      <c r="AG323" s="350">
        <f t="shared" si="296"/>
        <v>0</v>
      </c>
      <c r="AH323" s="350">
        <f t="shared" si="297"/>
        <v>0</v>
      </c>
      <c r="AI323" s="350">
        <f t="shared" si="298"/>
        <v>0</v>
      </c>
      <c r="AJ323" s="350">
        <f t="shared" si="299"/>
        <v>0</v>
      </c>
      <c r="AK323" s="350">
        <f t="shared" si="300"/>
        <v>0</v>
      </c>
      <c r="AL323" s="350">
        <f t="shared" si="301"/>
        <v>0</v>
      </c>
      <c r="AM323" s="350">
        <f t="shared" si="302"/>
        <v>0</v>
      </c>
      <c r="AN323" s="457">
        <f t="shared" si="303"/>
        <v>0</v>
      </c>
      <c r="AO323" s="350">
        <f t="shared" si="304"/>
        <v>0</v>
      </c>
      <c r="AP323" s="350">
        <f t="shared" si="305"/>
        <v>0</v>
      </c>
      <c r="AQ323" s="350">
        <f t="shared" si="306"/>
        <v>0</v>
      </c>
      <c r="AR323" s="350">
        <f t="shared" si="307"/>
        <v>0</v>
      </c>
      <c r="AS323" s="350">
        <f t="shared" si="308"/>
        <v>0</v>
      </c>
      <c r="AT323" s="350">
        <f t="shared" si="309"/>
        <v>0</v>
      </c>
      <c r="AU323" s="350">
        <f t="shared" si="310"/>
        <v>0</v>
      </c>
      <c r="AV323" s="350">
        <f t="shared" si="311"/>
        <v>0</v>
      </c>
      <c r="AW323" s="350">
        <f t="shared" si="312"/>
        <v>0</v>
      </c>
      <c r="AX323" s="350">
        <f t="shared" si="313"/>
        <v>0</v>
      </c>
      <c r="AY323" s="350">
        <f t="shared" si="314"/>
        <v>0</v>
      </c>
    </row>
    <row r="324" spans="1:51" x14ac:dyDescent="0.2">
      <c r="A324" s="347">
        <v>11200</v>
      </c>
      <c r="B324" s="349" t="str">
        <f t="shared" si="267"/>
        <v>Brewarrina (A)</v>
      </c>
      <c r="C324" s="348" t="str">
        <f t="shared" si="268"/>
        <v>NetWaste</v>
      </c>
      <c r="D324" s="470" t="str">
        <f t="shared" si="269"/>
        <v>N</v>
      </c>
      <c r="E324" s="470"/>
      <c r="F324"/>
      <c r="G324" s="350">
        <f t="shared" si="270"/>
        <v>1655</v>
      </c>
      <c r="H324" s="350">
        <f t="shared" si="271"/>
        <v>725</v>
      </c>
      <c r="I324" s="350">
        <f t="shared" si="272"/>
        <v>454</v>
      </c>
      <c r="J324" s="350" t="str">
        <f t="shared" si="273"/>
        <v>Y</v>
      </c>
      <c r="K324" s="350">
        <f t="shared" si="274"/>
        <v>637</v>
      </c>
      <c r="L324" s="350">
        <f t="shared" si="275"/>
        <v>0</v>
      </c>
      <c r="M324" s="350">
        <f t="shared" si="276"/>
        <v>0</v>
      </c>
      <c r="N324" s="350">
        <f t="shared" si="277"/>
        <v>0</v>
      </c>
      <c r="O324" s="350">
        <f t="shared" si="278"/>
        <v>0</v>
      </c>
      <c r="P324" s="350">
        <f t="shared" si="279"/>
        <v>0</v>
      </c>
      <c r="Q324" s="350">
        <f t="shared" si="280"/>
        <v>725</v>
      </c>
      <c r="R324" s="350" t="str">
        <f t="shared" si="281"/>
        <v>Brewarrina Waste Depot</v>
      </c>
      <c r="S324" s="350" t="str">
        <f t="shared" si="282"/>
        <v>Goodooga Waste Depot</v>
      </c>
      <c r="T324" s="350" t="str">
        <f t="shared" si="283"/>
        <v>Angledool Waste depot</v>
      </c>
      <c r="U324" s="350" t="str">
        <f t="shared" si="284"/>
        <v>Weilmoringle Waste depot</v>
      </c>
      <c r="V324" s="350">
        <f t="shared" si="285"/>
        <v>0</v>
      </c>
      <c r="W324" s="350">
        <f t="shared" si="286"/>
        <v>0</v>
      </c>
      <c r="X324" s="350">
        <f t="shared" si="287"/>
        <v>0</v>
      </c>
      <c r="Y324" s="350">
        <f t="shared" si="288"/>
        <v>0</v>
      </c>
      <c r="Z324" s="350">
        <f t="shared" si="289"/>
        <v>0</v>
      </c>
      <c r="AA324" s="350">
        <f t="shared" si="290"/>
        <v>0</v>
      </c>
      <c r="AB324" s="350">
        <f t="shared" si="291"/>
        <v>0</v>
      </c>
      <c r="AC324" s="350">
        <f t="shared" si="292"/>
        <v>0</v>
      </c>
      <c r="AD324" s="350">
        <f t="shared" si="293"/>
        <v>0</v>
      </c>
      <c r="AE324" s="350">
        <f t="shared" si="294"/>
        <v>0</v>
      </c>
      <c r="AF324" s="350">
        <f t="shared" si="295"/>
        <v>0</v>
      </c>
      <c r="AG324" s="350">
        <f t="shared" si="296"/>
        <v>0</v>
      </c>
      <c r="AH324" s="350">
        <f t="shared" si="297"/>
        <v>0</v>
      </c>
      <c r="AI324" s="350">
        <f t="shared" si="298"/>
        <v>0</v>
      </c>
      <c r="AJ324" s="350">
        <f t="shared" si="299"/>
        <v>0</v>
      </c>
      <c r="AK324" s="350">
        <f t="shared" si="300"/>
        <v>0</v>
      </c>
      <c r="AL324" s="350">
        <f t="shared" si="301"/>
        <v>0</v>
      </c>
      <c r="AM324" s="350">
        <f t="shared" si="302"/>
        <v>0</v>
      </c>
      <c r="AN324" s="457">
        <f t="shared" si="303"/>
        <v>0</v>
      </c>
      <c r="AO324" s="350">
        <f t="shared" si="304"/>
        <v>0</v>
      </c>
      <c r="AP324" s="350">
        <f t="shared" si="305"/>
        <v>0</v>
      </c>
      <c r="AQ324" s="350">
        <f t="shared" si="306"/>
        <v>0</v>
      </c>
      <c r="AR324" s="350">
        <f t="shared" si="307"/>
        <v>0</v>
      </c>
      <c r="AS324" s="350">
        <f t="shared" si="308"/>
        <v>0</v>
      </c>
      <c r="AT324" s="350">
        <f t="shared" si="309"/>
        <v>0</v>
      </c>
      <c r="AU324" s="350">
        <f t="shared" si="310"/>
        <v>0</v>
      </c>
      <c r="AV324" s="350">
        <f t="shared" si="311"/>
        <v>0</v>
      </c>
      <c r="AW324" s="350">
        <f t="shared" si="312"/>
        <v>0</v>
      </c>
      <c r="AX324" s="350">
        <f t="shared" si="313"/>
        <v>0</v>
      </c>
      <c r="AY324" s="350">
        <f t="shared" si="314"/>
        <v>0</v>
      </c>
    </row>
    <row r="325" spans="1:51" x14ac:dyDescent="0.2">
      <c r="A325" s="347">
        <v>11250</v>
      </c>
      <c r="B325" s="349" t="str">
        <f t="shared" si="267"/>
        <v>Broken Hill (C)</v>
      </c>
      <c r="C325" s="348" t="str">
        <f t="shared" si="268"/>
        <v>NetWaste</v>
      </c>
      <c r="D325" s="470" t="str">
        <f t="shared" si="269"/>
        <v>N</v>
      </c>
      <c r="E325" s="470"/>
      <c r="F325"/>
      <c r="G325" s="350">
        <f t="shared" si="270"/>
        <v>17734</v>
      </c>
      <c r="H325" s="350">
        <f t="shared" si="271"/>
        <v>10000</v>
      </c>
      <c r="I325" s="350">
        <f t="shared" si="272"/>
        <v>475</v>
      </c>
      <c r="J325" s="350" t="str">
        <f t="shared" si="273"/>
        <v>Y</v>
      </c>
      <c r="K325" s="350">
        <f t="shared" si="274"/>
        <v>10000</v>
      </c>
      <c r="L325" s="350">
        <f t="shared" si="275"/>
        <v>0</v>
      </c>
      <c r="M325" s="350">
        <f t="shared" si="276"/>
        <v>0</v>
      </c>
      <c r="N325" s="350">
        <f t="shared" si="277"/>
        <v>0</v>
      </c>
      <c r="O325" s="350">
        <f t="shared" si="278"/>
        <v>8200</v>
      </c>
      <c r="P325" s="350">
        <f t="shared" si="279"/>
        <v>0</v>
      </c>
      <c r="Q325" s="350">
        <f t="shared" si="280"/>
        <v>0</v>
      </c>
      <c r="R325" s="350" t="str">
        <f t="shared" si="281"/>
        <v xml:space="preserve">Broken Hill Waste Management Facility </v>
      </c>
      <c r="S325" s="350">
        <f t="shared" si="282"/>
        <v>0</v>
      </c>
      <c r="T325" s="350">
        <f t="shared" si="283"/>
        <v>0</v>
      </c>
      <c r="U325" s="350">
        <f t="shared" si="284"/>
        <v>0</v>
      </c>
      <c r="V325" s="350">
        <f t="shared" si="285"/>
        <v>0</v>
      </c>
      <c r="W325" s="350">
        <f t="shared" si="286"/>
        <v>0</v>
      </c>
      <c r="X325" s="350">
        <f t="shared" si="287"/>
        <v>0</v>
      </c>
      <c r="Y325" s="350">
        <f t="shared" si="288"/>
        <v>0</v>
      </c>
      <c r="Z325" s="350">
        <f t="shared" si="289"/>
        <v>0</v>
      </c>
      <c r="AA325" s="350">
        <f t="shared" si="290"/>
        <v>0</v>
      </c>
      <c r="AB325" s="350">
        <f t="shared" si="291"/>
        <v>0</v>
      </c>
      <c r="AC325" s="350">
        <f t="shared" si="292"/>
        <v>0</v>
      </c>
      <c r="AD325" s="350">
        <f t="shared" si="293"/>
        <v>0</v>
      </c>
      <c r="AE325" s="350">
        <f t="shared" si="294"/>
        <v>0</v>
      </c>
      <c r="AF325" s="350">
        <f t="shared" si="295"/>
        <v>0</v>
      </c>
      <c r="AG325" s="350">
        <f t="shared" si="296"/>
        <v>0</v>
      </c>
      <c r="AH325" s="350">
        <f t="shared" si="297"/>
        <v>0</v>
      </c>
      <c r="AI325" s="350">
        <f t="shared" si="298"/>
        <v>0</v>
      </c>
      <c r="AJ325" s="350">
        <f t="shared" si="299"/>
        <v>0</v>
      </c>
      <c r="AK325" s="350">
        <f t="shared" si="300"/>
        <v>0</v>
      </c>
      <c r="AL325" s="350">
        <f t="shared" si="301"/>
        <v>0</v>
      </c>
      <c r="AM325" s="350">
        <f t="shared" si="302"/>
        <v>0</v>
      </c>
      <c r="AN325" s="457">
        <f t="shared" si="303"/>
        <v>0</v>
      </c>
      <c r="AO325" s="350">
        <f t="shared" si="304"/>
        <v>0</v>
      </c>
      <c r="AP325" s="350">
        <f t="shared" si="305"/>
        <v>0</v>
      </c>
      <c r="AQ325" s="350">
        <f t="shared" si="306"/>
        <v>0</v>
      </c>
      <c r="AR325" s="350">
        <f t="shared" si="307"/>
        <v>0</v>
      </c>
      <c r="AS325" s="350">
        <f t="shared" si="308"/>
        <v>0</v>
      </c>
      <c r="AT325" s="350">
        <f t="shared" si="309"/>
        <v>0</v>
      </c>
      <c r="AU325" s="350">
        <f t="shared" si="310"/>
        <v>0</v>
      </c>
      <c r="AV325" s="350">
        <f t="shared" si="311"/>
        <v>0</v>
      </c>
      <c r="AW325" s="350">
        <f t="shared" si="312"/>
        <v>0</v>
      </c>
      <c r="AX325" s="350">
        <f t="shared" si="313"/>
        <v>0</v>
      </c>
      <c r="AY325" s="350">
        <f t="shared" si="314"/>
        <v>0</v>
      </c>
    </row>
    <row r="326" spans="1:51" x14ac:dyDescent="0.2">
      <c r="A326" s="347">
        <v>11350</v>
      </c>
      <c r="B326" s="349" t="str">
        <f t="shared" si="267"/>
        <v>Byron (A)</v>
      </c>
      <c r="C326" s="348" t="str">
        <f t="shared" si="268"/>
        <v>NEWF</v>
      </c>
      <c r="D326" s="470" t="str">
        <f t="shared" si="269"/>
        <v>R</v>
      </c>
      <c r="E326" s="470"/>
      <c r="F326"/>
      <c r="G326" s="350">
        <f t="shared" si="270"/>
        <v>34574</v>
      </c>
      <c r="H326" s="350">
        <f t="shared" si="271"/>
        <v>14266</v>
      </c>
      <c r="I326" s="350">
        <f t="shared" si="272"/>
        <v>278</v>
      </c>
      <c r="J326" s="350" t="str">
        <f t="shared" si="273"/>
        <v>Y</v>
      </c>
      <c r="K326" s="350">
        <f t="shared" si="274"/>
        <v>13745</v>
      </c>
      <c r="L326" s="350">
        <f t="shared" si="275"/>
        <v>0</v>
      </c>
      <c r="M326" s="350">
        <f t="shared" si="276"/>
        <v>13887</v>
      </c>
      <c r="N326" s="350">
        <f t="shared" si="277"/>
        <v>0</v>
      </c>
      <c r="O326" s="350">
        <f t="shared" si="278"/>
        <v>10598</v>
      </c>
      <c r="P326" s="350">
        <f t="shared" si="279"/>
        <v>0</v>
      </c>
      <c r="Q326" s="350">
        <f t="shared" si="280"/>
        <v>14266</v>
      </c>
      <c r="R326" s="350" t="str">
        <f t="shared" si="281"/>
        <v>Byron Resource Recovery Facility</v>
      </c>
      <c r="S326" s="350">
        <f t="shared" si="282"/>
        <v>0</v>
      </c>
      <c r="T326" s="350">
        <f t="shared" si="283"/>
        <v>0</v>
      </c>
      <c r="U326" s="350">
        <f t="shared" si="284"/>
        <v>0</v>
      </c>
      <c r="V326" s="350">
        <f t="shared" si="285"/>
        <v>0</v>
      </c>
      <c r="W326" s="350">
        <f t="shared" si="286"/>
        <v>0</v>
      </c>
      <c r="X326" s="350">
        <f t="shared" si="287"/>
        <v>0</v>
      </c>
      <c r="Y326" s="350">
        <f t="shared" si="288"/>
        <v>0</v>
      </c>
      <c r="Z326" s="350">
        <f t="shared" si="289"/>
        <v>0</v>
      </c>
      <c r="AA326" s="350">
        <f t="shared" si="290"/>
        <v>0</v>
      </c>
      <c r="AB326" s="350">
        <f t="shared" si="291"/>
        <v>0</v>
      </c>
      <c r="AC326" s="350">
        <f t="shared" si="292"/>
        <v>0</v>
      </c>
      <c r="AD326" s="350">
        <f t="shared" si="293"/>
        <v>0</v>
      </c>
      <c r="AE326" s="350">
        <f t="shared" si="294"/>
        <v>0</v>
      </c>
      <c r="AF326" s="350">
        <f t="shared" si="295"/>
        <v>0</v>
      </c>
      <c r="AG326" s="350">
        <f t="shared" si="296"/>
        <v>0</v>
      </c>
      <c r="AH326" s="350">
        <f t="shared" si="297"/>
        <v>0</v>
      </c>
      <c r="AI326" s="350">
        <f t="shared" si="298"/>
        <v>0</v>
      </c>
      <c r="AJ326" s="350">
        <f t="shared" si="299"/>
        <v>0</v>
      </c>
      <c r="AK326" s="350">
        <f t="shared" si="300"/>
        <v>0</v>
      </c>
      <c r="AL326" s="350">
        <f t="shared" si="301"/>
        <v>0</v>
      </c>
      <c r="AM326" s="350">
        <f t="shared" si="302"/>
        <v>0</v>
      </c>
      <c r="AN326" s="457">
        <f t="shared" si="303"/>
        <v>0</v>
      </c>
      <c r="AO326" s="350">
        <f t="shared" si="304"/>
        <v>0</v>
      </c>
      <c r="AP326" s="350">
        <f t="shared" si="305"/>
        <v>0</v>
      </c>
      <c r="AQ326" s="350">
        <f t="shared" si="306"/>
        <v>0</v>
      </c>
      <c r="AR326" s="350">
        <f t="shared" si="307"/>
        <v>0</v>
      </c>
      <c r="AS326" s="350">
        <f t="shared" si="308"/>
        <v>0</v>
      </c>
      <c r="AT326" s="350">
        <f t="shared" si="309"/>
        <v>0</v>
      </c>
      <c r="AU326" s="350">
        <f t="shared" si="310"/>
        <v>0</v>
      </c>
      <c r="AV326" s="350">
        <f t="shared" si="311"/>
        <v>0</v>
      </c>
      <c r="AW326" s="350">
        <f t="shared" si="312"/>
        <v>0</v>
      </c>
      <c r="AX326" s="350">
        <f t="shared" si="313"/>
        <v>0</v>
      </c>
      <c r="AY326" s="350">
        <f t="shared" si="314"/>
        <v>0</v>
      </c>
    </row>
    <row r="327" spans="1:51" x14ac:dyDescent="0.2">
      <c r="A327" s="347">
        <v>11400</v>
      </c>
      <c r="B327" s="349" t="str">
        <f t="shared" si="267"/>
        <v>Cabonne (A)</v>
      </c>
      <c r="C327" s="348" t="str">
        <f t="shared" si="268"/>
        <v>NetWaste</v>
      </c>
      <c r="D327" s="470" t="str">
        <f t="shared" si="269"/>
        <v>N</v>
      </c>
      <c r="E327" s="470"/>
      <c r="F327"/>
      <c r="G327" s="350">
        <f t="shared" si="270"/>
        <v>13680</v>
      </c>
      <c r="H327" s="350">
        <f t="shared" si="271"/>
        <v>7047</v>
      </c>
      <c r="I327" s="350">
        <f t="shared" si="272"/>
        <v>377.1</v>
      </c>
      <c r="J327" s="350" t="str">
        <f t="shared" si="273"/>
        <v>Y</v>
      </c>
      <c r="K327" s="350">
        <f t="shared" si="274"/>
        <v>3599</v>
      </c>
      <c r="L327" s="350">
        <f t="shared" si="275"/>
        <v>0</v>
      </c>
      <c r="M327" s="350">
        <f t="shared" si="276"/>
        <v>3599</v>
      </c>
      <c r="N327" s="350">
        <f t="shared" si="277"/>
        <v>0</v>
      </c>
      <c r="O327" s="350">
        <f t="shared" si="278"/>
        <v>0</v>
      </c>
      <c r="P327" s="350">
        <f t="shared" si="279"/>
        <v>7047</v>
      </c>
      <c r="Q327" s="350">
        <f t="shared" si="280"/>
        <v>7047</v>
      </c>
      <c r="R327" s="350" t="str">
        <f t="shared" si="281"/>
        <v>Canowindra WMF</v>
      </c>
      <c r="S327" s="350" t="str">
        <f t="shared" si="282"/>
        <v>Cargo WMF</v>
      </c>
      <c r="T327" s="350" t="str">
        <f t="shared" si="283"/>
        <v>Cumnock WMF</v>
      </c>
      <c r="U327" s="350" t="str">
        <f t="shared" si="284"/>
        <v>Eugowra WMF</v>
      </c>
      <c r="V327" s="350" t="str">
        <f t="shared" si="285"/>
        <v>Manildra WMF</v>
      </c>
      <c r="W327" s="350" t="str">
        <f t="shared" si="286"/>
        <v>Yeoval WMF</v>
      </c>
      <c r="X327" s="350">
        <f t="shared" si="287"/>
        <v>0</v>
      </c>
      <c r="Y327" s="350">
        <f t="shared" si="288"/>
        <v>0</v>
      </c>
      <c r="Z327" s="350">
        <f t="shared" si="289"/>
        <v>0</v>
      </c>
      <c r="AA327" s="350">
        <f t="shared" si="290"/>
        <v>0</v>
      </c>
      <c r="AB327" s="350">
        <f t="shared" si="291"/>
        <v>0</v>
      </c>
      <c r="AC327" s="350">
        <f t="shared" si="292"/>
        <v>0</v>
      </c>
      <c r="AD327" s="350">
        <f t="shared" si="293"/>
        <v>0</v>
      </c>
      <c r="AE327" s="350">
        <f t="shared" si="294"/>
        <v>0</v>
      </c>
      <c r="AF327" s="350">
        <f t="shared" si="295"/>
        <v>0</v>
      </c>
      <c r="AG327" s="350">
        <f t="shared" si="296"/>
        <v>0</v>
      </c>
      <c r="AH327" s="350">
        <f t="shared" si="297"/>
        <v>0</v>
      </c>
      <c r="AI327" s="350">
        <f t="shared" si="298"/>
        <v>0</v>
      </c>
      <c r="AJ327" s="350">
        <f t="shared" si="299"/>
        <v>0</v>
      </c>
      <c r="AK327" s="350">
        <f t="shared" si="300"/>
        <v>0</v>
      </c>
      <c r="AL327" s="350">
        <f t="shared" si="301"/>
        <v>0</v>
      </c>
      <c r="AM327" s="350">
        <f t="shared" si="302"/>
        <v>0</v>
      </c>
      <c r="AN327" s="457">
        <f t="shared" si="303"/>
        <v>0</v>
      </c>
      <c r="AO327" s="350">
        <f t="shared" si="304"/>
        <v>0</v>
      </c>
      <c r="AP327" s="350">
        <f t="shared" si="305"/>
        <v>0</v>
      </c>
      <c r="AQ327" s="350">
        <f t="shared" si="306"/>
        <v>0</v>
      </c>
      <c r="AR327" s="350">
        <f t="shared" si="307"/>
        <v>0</v>
      </c>
      <c r="AS327" s="350">
        <f t="shared" si="308"/>
        <v>0</v>
      </c>
      <c r="AT327" s="350">
        <f t="shared" si="309"/>
        <v>0</v>
      </c>
      <c r="AU327" s="350">
        <f t="shared" si="310"/>
        <v>0</v>
      </c>
      <c r="AV327" s="350">
        <f t="shared" si="311"/>
        <v>0</v>
      </c>
      <c r="AW327" s="350">
        <f t="shared" si="312"/>
        <v>0</v>
      </c>
      <c r="AX327" s="350">
        <f t="shared" si="313"/>
        <v>0</v>
      </c>
      <c r="AY327" s="350">
        <f t="shared" si="314"/>
        <v>0</v>
      </c>
    </row>
    <row r="328" spans="1:51" x14ac:dyDescent="0.2">
      <c r="A328" s="347">
        <v>11600</v>
      </c>
      <c r="B328" s="349" t="str">
        <f t="shared" si="267"/>
        <v>Carrathool (A)</v>
      </c>
      <c r="C328" s="348" t="str">
        <f t="shared" si="268"/>
        <v>RAMJO Riverina</v>
      </c>
      <c r="D328" s="470" t="str">
        <f t="shared" si="269"/>
        <v>N</v>
      </c>
      <c r="E328" s="470"/>
      <c r="F328"/>
      <c r="G328" s="350">
        <f t="shared" si="270"/>
        <v>2802</v>
      </c>
      <c r="H328" s="350">
        <f t="shared" si="271"/>
        <v>1330</v>
      </c>
      <c r="I328" s="350">
        <f t="shared" si="272"/>
        <v>180</v>
      </c>
      <c r="J328" s="350" t="str">
        <f t="shared" si="273"/>
        <v>Y</v>
      </c>
      <c r="K328" s="350">
        <f t="shared" si="274"/>
        <v>600</v>
      </c>
      <c r="L328" s="350">
        <f t="shared" si="275"/>
        <v>0</v>
      </c>
      <c r="M328" s="350">
        <f t="shared" si="276"/>
        <v>0</v>
      </c>
      <c r="N328" s="350">
        <f t="shared" si="277"/>
        <v>0</v>
      </c>
      <c r="O328" s="350">
        <f t="shared" si="278"/>
        <v>0</v>
      </c>
      <c r="P328" s="350">
        <f t="shared" si="279"/>
        <v>0</v>
      </c>
      <c r="Q328" s="350">
        <f t="shared" si="280"/>
        <v>0</v>
      </c>
      <c r="R328" s="350">
        <f t="shared" si="281"/>
        <v>0</v>
      </c>
      <c r="S328" s="350">
        <f t="shared" si="282"/>
        <v>0</v>
      </c>
      <c r="T328" s="350">
        <f t="shared" si="283"/>
        <v>0</v>
      </c>
      <c r="U328" s="350">
        <f t="shared" si="284"/>
        <v>0</v>
      </c>
      <c r="V328" s="350">
        <f t="shared" si="285"/>
        <v>0</v>
      </c>
      <c r="W328" s="350">
        <f t="shared" si="286"/>
        <v>0</v>
      </c>
      <c r="X328" s="350">
        <f t="shared" si="287"/>
        <v>0</v>
      </c>
      <c r="Y328" s="350">
        <f t="shared" si="288"/>
        <v>0</v>
      </c>
      <c r="Z328" s="350">
        <f t="shared" si="289"/>
        <v>0</v>
      </c>
      <c r="AA328" s="350">
        <f t="shared" si="290"/>
        <v>0</v>
      </c>
      <c r="AB328" s="350">
        <f t="shared" si="291"/>
        <v>0</v>
      </c>
      <c r="AC328" s="350">
        <f t="shared" si="292"/>
        <v>0</v>
      </c>
      <c r="AD328" s="350">
        <f t="shared" si="293"/>
        <v>0</v>
      </c>
      <c r="AE328" s="350">
        <f t="shared" si="294"/>
        <v>0</v>
      </c>
      <c r="AF328" s="350">
        <f t="shared" si="295"/>
        <v>0</v>
      </c>
      <c r="AG328" s="350">
        <f t="shared" si="296"/>
        <v>0</v>
      </c>
      <c r="AH328" s="350">
        <f t="shared" si="297"/>
        <v>0</v>
      </c>
      <c r="AI328" s="350">
        <f t="shared" si="298"/>
        <v>0</v>
      </c>
      <c r="AJ328" s="350">
        <f t="shared" si="299"/>
        <v>0</v>
      </c>
      <c r="AK328" s="350">
        <f t="shared" si="300"/>
        <v>0</v>
      </c>
      <c r="AL328" s="350">
        <f t="shared" si="301"/>
        <v>0</v>
      </c>
      <c r="AM328" s="350">
        <f t="shared" si="302"/>
        <v>0</v>
      </c>
      <c r="AN328" s="457">
        <f t="shared" si="303"/>
        <v>0</v>
      </c>
      <c r="AO328" s="350">
        <f t="shared" si="304"/>
        <v>0</v>
      </c>
      <c r="AP328" s="350">
        <f t="shared" si="305"/>
        <v>0</v>
      </c>
      <c r="AQ328" s="350">
        <f t="shared" si="306"/>
        <v>0</v>
      </c>
      <c r="AR328" s="350">
        <f t="shared" si="307"/>
        <v>0</v>
      </c>
      <c r="AS328" s="350">
        <f t="shared" si="308"/>
        <v>0</v>
      </c>
      <c r="AT328" s="350">
        <f t="shared" si="309"/>
        <v>0</v>
      </c>
      <c r="AU328" s="350">
        <f t="shared" si="310"/>
        <v>0</v>
      </c>
      <c r="AV328" s="350">
        <f t="shared" si="311"/>
        <v>0</v>
      </c>
      <c r="AW328" s="350">
        <f t="shared" si="312"/>
        <v>0</v>
      </c>
      <c r="AX328" s="350">
        <f t="shared" si="313"/>
        <v>0</v>
      </c>
      <c r="AY328" s="350">
        <f t="shared" si="314"/>
        <v>0</v>
      </c>
    </row>
    <row r="329" spans="1:51" x14ac:dyDescent="0.2">
      <c r="A329" s="347">
        <v>11700</v>
      </c>
      <c r="B329" s="349" t="str">
        <f t="shared" si="267"/>
        <v>Central Darling (A)</v>
      </c>
      <c r="C329" s="348" t="str">
        <f t="shared" si="268"/>
        <v>NetWaste</v>
      </c>
      <c r="D329" s="470" t="str">
        <f t="shared" si="269"/>
        <v>N</v>
      </c>
      <c r="E329" s="470"/>
      <c r="F329"/>
      <c r="G329" s="350">
        <f t="shared" si="270"/>
        <v>1837</v>
      </c>
      <c r="H329" s="350">
        <f t="shared" si="271"/>
        <v>1953</v>
      </c>
      <c r="I329" s="350">
        <f t="shared" si="272"/>
        <v>617</v>
      </c>
      <c r="J329" s="350" t="str">
        <f t="shared" si="273"/>
        <v>Y</v>
      </c>
      <c r="K329" s="350">
        <f t="shared" si="274"/>
        <v>719</v>
      </c>
      <c r="L329" s="350">
        <f t="shared" si="275"/>
        <v>0</v>
      </c>
      <c r="M329" s="350">
        <f t="shared" si="276"/>
        <v>0</v>
      </c>
      <c r="N329" s="350">
        <f t="shared" si="277"/>
        <v>0</v>
      </c>
      <c r="O329" s="350">
        <f t="shared" si="278"/>
        <v>0</v>
      </c>
      <c r="P329" s="350">
        <f t="shared" si="279"/>
        <v>0</v>
      </c>
      <c r="Q329" s="350">
        <f t="shared" si="280"/>
        <v>1953</v>
      </c>
      <c r="R329" s="350">
        <f t="shared" si="281"/>
        <v>0</v>
      </c>
      <c r="S329" s="350">
        <f t="shared" si="282"/>
        <v>0</v>
      </c>
      <c r="T329" s="350">
        <f t="shared" si="283"/>
        <v>0</v>
      </c>
      <c r="U329" s="350">
        <f t="shared" si="284"/>
        <v>0</v>
      </c>
      <c r="V329" s="350">
        <f t="shared" si="285"/>
        <v>0</v>
      </c>
      <c r="W329" s="350">
        <f t="shared" si="286"/>
        <v>0</v>
      </c>
      <c r="X329" s="350">
        <f t="shared" si="287"/>
        <v>0</v>
      </c>
      <c r="Y329" s="350">
        <f t="shared" si="288"/>
        <v>0</v>
      </c>
      <c r="Z329" s="350">
        <f t="shared" si="289"/>
        <v>0</v>
      </c>
      <c r="AA329" s="350">
        <f t="shared" si="290"/>
        <v>0</v>
      </c>
      <c r="AB329" s="350">
        <f t="shared" si="291"/>
        <v>0</v>
      </c>
      <c r="AC329" s="350">
        <f t="shared" si="292"/>
        <v>0</v>
      </c>
      <c r="AD329" s="350">
        <f t="shared" si="293"/>
        <v>0</v>
      </c>
      <c r="AE329" s="350">
        <f t="shared" si="294"/>
        <v>0</v>
      </c>
      <c r="AF329" s="350">
        <f t="shared" si="295"/>
        <v>0</v>
      </c>
      <c r="AG329" s="350">
        <f t="shared" si="296"/>
        <v>0</v>
      </c>
      <c r="AH329" s="350">
        <f t="shared" si="297"/>
        <v>0</v>
      </c>
      <c r="AI329" s="350">
        <f t="shared" si="298"/>
        <v>0</v>
      </c>
      <c r="AJ329" s="350">
        <f t="shared" si="299"/>
        <v>0</v>
      </c>
      <c r="AK329" s="350">
        <f t="shared" si="300"/>
        <v>0</v>
      </c>
      <c r="AL329" s="350">
        <f t="shared" si="301"/>
        <v>0</v>
      </c>
      <c r="AM329" s="350">
        <f t="shared" si="302"/>
        <v>0</v>
      </c>
      <c r="AN329" s="457">
        <f t="shared" si="303"/>
        <v>0</v>
      </c>
      <c r="AO329" s="350">
        <f t="shared" si="304"/>
        <v>0</v>
      </c>
      <c r="AP329" s="350">
        <f t="shared" si="305"/>
        <v>0</v>
      </c>
      <c r="AQ329" s="350">
        <f t="shared" si="306"/>
        <v>0</v>
      </c>
      <c r="AR329" s="350">
        <f t="shared" si="307"/>
        <v>0</v>
      </c>
      <c r="AS329" s="350">
        <f t="shared" si="308"/>
        <v>0</v>
      </c>
      <c r="AT329" s="350">
        <f t="shared" si="309"/>
        <v>0</v>
      </c>
      <c r="AU329" s="350">
        <f t="shared" si="310"/>
        <v>0</v>
      </c>
      <c r="AV329" s="350">
        <f t="shared" si="311"/>
        <v>0</v>
      </c>
      <c r="AW329" s="350">
        <f t="shared" si="312"/>
        <v>0</v>
      </c>
      <c r="AX329" s="350">
        <f t="shared" si="313"/>
        <v>0</v>
      </c>
      <c r="AY329" s="350">
        <f t="shared" si="314"/>
        <v>0</v>
      </c>
    </row>
    <row r="330" spans="1:51" x14ac:dyDescent="0.2">
      <c r="A330" s="347">
        <v>11730</v>
      </c>
      <c r="B330" s="349" t="str">
        <f t="shared" si="267"/>
        <v>Clarence Valley (A)</v>
      </c>
      <c r="C330" s="348" t="str">
        <f t="shared" si="268"/>
        <v>NEWF</v>
      </c>
      <c r="D330" s="470" t="str">
        <f t="shared" si="269"/>
        <v>R</v>
      </c>
      <c r="E330" s="470"/>
      <c r="F330"/>
      <c r="G330" s="350">
        <f t="shared" si="270"/>
        <v>51647</v>
      </c>
      <c r="H330" s="350">
        <f t="shared" si="271"/>
        <v>26602</v>
      </c>
      <c r="I330" s="350">
        <f t="shared" si="272"/>
        <v>346</v>
      </c>
      <c r="J330" s="350" t="str">
        <f t="shared" si="273"/>
        <v>Y</v>
      </c>
      <c r="K330" s="350">
        <f t="shared" si="274"/>
        <v>21753</v>
      </c>
      <c r="L330" s="350">
        <f t="shared" si="275"/>
        <v>0</v>
      </c>
      <c r="M330" s="350">
        <f t="shared" si="276"/>
        <v>21753</v>
      </c>
      <c r="N330" s="350">
        <f t="shared" si="277"/>
        <v>0</v>
      </c>
      <c r="O330" s="350">
        <f t="shared" si="278"/>
        <v>17884</v>
      </c>
      <c r="P330" s="350">
        <f t="shared" si="279"/>
        <v>24881</v>
      </c>
      <c r="Q330" s="350">
        <f t="shared" si="280"/>
        <v>26602</v>
      </c>
      <c r="R330" s="350" t="str">
        <f t="shared" si="281"/>
        <v>Grafton Landfill</v>
      </c>
      <c r="S330" s="350" t="str">
        <f t="shared" si="282"/>
        <v>Glenreagh WTS</v>
      </c>
      <c r="T330" s="350" t="str">
        <f t="shared" si="283"/>
        <v>Grafton WTS</v>
      </c>
      <c r="U330" s="350" t="str">
        <f t="shared" si="284"/>
        <v>Maclean WTS</v>
      </c>
      <c r="V330" s="350" t="str">
        <f t="shared" si="285"/>
        <v>Tyringham WTS</v>
      </c>
      <c r="W330" s="350" t="str">
        <f t="shared" si="286"/>
        <v>Copmanhurst &amp; Iluka &amp; Baryulgil</v>
      </c>
      <c r="X330" s="350">
        <f t="shared" si="287"/>
        <v>0</v>
      </c>
      <c r="Y330" s="350">
        <f t="shared" si="288"/>
        <v>0</v>
      </c>
      <c r="Z330" s="350">
        <f t="shared" si="289"/>
        <v>0</v>
      </c>
      <c r="AA330" s="350">
        <f t="shared" si="290"/>
        <v>0</v>
      </c>
      <c r="AB330" s="350">
        <f t="shared" si="291"/>
        <v>0</v>
      </c>
      <c r="AC330" s="350">
        <f t="shared" si="292"/>
        <v>0</v>
      </c>
      <c r="AD330" s="350">
        <f t="shared" si="293"/>
        <v>0</v>
      </c>
      <c r="AE330" s="350">
        <f t="shared" si="294"/>
        <v>0</v>
      </c>
      <c r="AF330" s="350">
        <f t="shared" si="295"/>
        <v>0</v>
      </c>
      <c r="AG330" s="350">
        <f t="shared" si="296"/>
        <v>0</v>
      </c>
      <c r="AH330" s="350">
        <f t="shared" si="297"/>
        <v>0</v>
      </c>
      <c r="AI330" s="350">
        <f t="shared" si="298"/>
        <v>0</v>
      </c>
      <c r="AJ330" s="350">
        <f t="shared" si="299"/>
        <v>0</v>
      </c>
      <c r="AK330" s="350">
        <f t="shared" si="300"/>
        <v>0</v>
      </c>
      <c r="AL330" s="350">
        <f t="shared" si="301"/>
        <v>0</v>
      </c>
      <c r="AM330" s="350">
        <f t="shared" si="302"/>
        <v>0</v>
      </c>
      <c r="AN330" s="457">
        <f t="shared" si="303"/>
        <v>0</v>
      </c>
      <c r="AO330" s="350">
        <f t="shared" si="304"/>
        <v>0</v>
      </c>
      <c r="AP330" s="350">
        <f t="shared" si="305"/>
        <v>0</v>
      </c>
      <c r="AQ330" s="350">
        <f t="shared" si="306"/>
        <v>0</v>
      </c>
      <c r="AR330" s="350">
        <f t="shared" si="307"/>
        <v>0</v>
      </c>
      <c r="AS330" s="350">
        <f t="shared" si="308"/>
        <v>0</v>
      </c>
      <c r="AT330" s="350">
        <f t="shared" si="309"/>
        <v>0</v>
      </c>
      <c r="AU330" s="350">
        <f t="shared" si="310"/>
        <v>0</v>
      </c>
      <c r="AV330" s="350">
        <f t="shared" si="311"/>
        <v>0</v>
      </c>
      <c r="AW330" s="350">
        <f t="shared" si="312"/>
        <v>0</v>
      </c>
      <c r="AX330" s="350">
        <f t="shared" si="313"/>
        <v>0</v>
      </c>
      <c r="AY330" s="350">
        <f t="shared" si="314"/>
        <v>0</v>
      </c>
    </row>
    <row r="331" spans="1:51" x14ac:dyDescent="0.2">
      <c r="A331" s="347">
        <v>11750</v>
      </c>
      <c r="B331" s="349" t="str">
        <f t="shared" si="267"/>
        <v>Cobar (A)</v>
      </c>
      <c r="C331" s="348" t="str">
        <f t="shared" si="268"/>
        <v>NetWaste</v>
      </c>
      <c r="D331" s="470" t="str">
        <f t="shared" si="269"/>
        <v>N</v>
      </c>
      <c r="E331" s="470"/>
      <c r="F331"/>
      <c r="G331" s="350">
        <f t="shared" si="270"/>
        <v>4722</v>
      </c>
      <c r="H331" s="350">
        <f t="shared" si="271"/>
        <v>2850</v>
      </c>
      <c r="I331" s="350">
        <f t="shared" si="272"/>
        <v>230</v>
      </c>
      <c r="J331" s="350" t="str">
        <f t="shared" si="273"/>
        <v>Y</v>
      </c>
      <c r="K331" s="350">
        <f t="shared" si="274"/>
        <v>2465</v>
      </c>
      <c r="L331" s="350">
        <f t="shared" si="275"/>
        <v>0</v>
      </c>
      <c r="M331" s="350">
        <f t="shared" si="276"/>
        <v>0</v>
      </c>
      <c r="N331" s="350">
        <f t="shared" si="277"/>
        <v>0</v>
      </c>
      <c r="O331" s="350">
        <f t="shared" si="278"/>
        <v>0</v>
      </c>
      <c r="P331" s="350">
        <f t="shared" si="279"/>
        <v>0</v>
      </c>
      <c r="Q331" s="350">
        <f t="shared" si="280"/>
        <v>0</v>
      </c>
      <c r="R331" s="350">
        <f t="shared" si="281"/>
        <v>0</v>
      </c>
      <c r="S331" s="350">
        <f t="shared" si="282"/>
        <v>0</v>
      </c>
      <c r="T331" s="350">
        <f t="shared" si="283"/>
        <v>0</v>
      </c>
      <c r="U331" s="350">
        <f t="shared" si="284"/>
        <v>0</v>
      </c>
      <c r="V331" s="350">
        <f t="shared" si="285"/>
        <v>0</v>
      </c>
      <c r="W331" s="350">
        <f t="shared" si="286"/>
        <v>0</v>
      </c>
      <c r="X331" s="350">
        <f t="shared" si="287"/>
        <v>0</v>
      </c>
      <c r="Y331" s="350">
        <f t="shared" si="288"/>
        <v>0</v>
      </c>
      <c r="Z331" s="350">
        <f t="shared" si="289"/>
        <v>0</v>
      </c>
      <c r="AA331" s="350">
        <f t="shared" si="290"/>
        <v>0</v>
      </c>
      <c r="AB331" s="350">
        <f t="shared" si="291"/>
        <v>0</v>
      </c>
      <c r="AC331" s="350">
        <f t="shared" si="292"/>
        <v>0</v>
      </c>
      <c r="AD331" s="350">
        <f t="shared" si="293"/>
        <v>0</v>
      </c>
      <c r="AE331" s="350">
        <f t="shared" si="294"/>
        <v>0</v>
      </c>
      <c r="AF331" s="350">
        <f t="shared" si="295"/>
        <v>0</v>
      </c>
      <c r="AG331" s="350">
        <f t="shared" si="296"/>
        <v>0</v>
      </c>
      <c r="AH331" s="350">
        <f t="shared" si="297"/>
        <v>0</v>
      </c>
      <c r="AI331" s="350">
        <f t="shared" si="298"/>
        <v>0</v>
      </c>
      <c r="AJ331" s="350">
        <f t="shared" si="299"/>
        <v>0</v>
      </c>
      <c r="AK331" s="350">
        <f t="shared" si="300"/>
        <v>0</v>
      </c>
      <c r="AL331" s="350">
        <f t="shared" si="301"/>
        <v>0</v>
      </c>
      <c r="AM331" s="350">
        <f t="shared" si="302"/>
        <v>0</v>
      </c>
      <c r="AN331" s="457">
        <f t="shared" si="303"/>
        <v>0</v>
      </c>
      <c r="AO331" s="350">
        <f t="shared" si="304"/>
        <v>0</v>
      </c>
      <c r="AP331" s="350">
        <f t="shared" si="305"/>
        <v>0</v>
      </c>
      <c r="AQ331" s="350">
        <f t="shared" si="306"/>
        <v>0</v>
      </c>
      <c r="AR331" s="350">
        <f t="shared" si="307"/>
        <v>0</v>
      </c>
      <c r="AS331" s="350">
        <f t="shared" si="308"/>
        <v>0</v>
      </c>
      <c r="AT331" s="350">
        <f t="shared" si="309"/>
        <v>0</v>
      </c>
      <c r="AU331" s="350">
        <f t="shared" si="310"/>
        <v>0</v>
      </c>
      <c r="AV331" s="350">
        <f t="shared" si="311"/>
        <v>0</v>
      </c>
      <c r="AW331" s="350">
        <f t="shared" si="312"/>
        <v>0</v>
      </c>
      <c r="AX331" s="350">
        <f t="shared" si="313"/>
        <v>0</v>
      </c>
      <c r="AY331" s="350">
        <f t="shared" si="314"/>
        <v>0</v>
      </c>
    </row>
    <row r="332" spans="1:51" x14ac:dyDescent="0.2">
      <c r="A332" s="347">
        <v>11800</v>
      </c>
      <c r="B332" s="349" t="str">
        <f t="shared" si="267"/>
        <v>Coffs Harbour (C)</v>
      </c>
      <c r="C332" s="348" t="str">
        <f t="shared" si="268"/>
        <v>MidWaste</v>
      </c>
      <c r="D332" s="470" t="str">
        <f t="shared" si="269"/>
        <v>R</v>
      </c>
      <c r="E332" s="470"/>
      <c r="F332"/>
      <c r="G332" s="350">
        <f t="shared" si="270"/>
        <v>76551</v>
      </c>
      <c r="H332" s="350">
        <f t="shared" si="271"/>
        <v>33056</v>
      </c>
      <c r="I332" s="350">
        <f t="shared" si="272"/>
        <v>675</v>
      </c>
      <c r="J332" s="350" t="str">
        <f t="shared" si="273"/>
        <v>Y</v>
      </c>
      <c r="K332" s="350">
        <f t="shared" si="274"/>
        <v>25826</v>
      </c>
      <c r="L332" s="350">
        <f t="shared" si="275"/>
        <v>0</v>
      </c>
      <c r="M332" s="350">
        <f t="shared" si="276"/>
        <v>25826</v>
      </c>
      <c r="N332" s="350">
        <f t="shared" si="277"/>
        <v>0</v>
      </c>
      <c r="O332" s="350">
        <f t="shared" si="278"/>
        <v>25826</v>
      </c>
      <c r="P332" s="350">
        <f t="shared" si="279"/>
        <v>7143</v>
      </c>
      <c r="Q332" s="350">
        <f t="shared" si="280"/>
        <v>33056</v>
      </c>
      <c r="R332" s="350" t="str">
        <f t="shared" si="281"/>
        <v>Coramba Transfer Station</v>
      </c>
      <c r="S332" s="350" t="str">
        <f t="shared" si="282"/>
        <v>Lowanna Transfer Station</v>
      </c>
      <c r="T332" s="350" t="str">
        <f t="shared" si="283"/>
        <v>Woolgoolga Transfer Station</v>
      </c>
      <c r="U332" s="350" t="str">
        <f t="shared" si="284"/>
        <v xml:space="preserve">Englands Road Waste Management Facility </v>
      </c>
      <c r="V332" s="350">
        <f t="shared" si="285"/>
        <v>0</v>
      </c>
      <c r="W332" s="350">
        <f t="shared" si="286"/>
        <v>0</v>
      </c>
      <c r="X332" s="350">
        <f t="shared" si="287"/>
        <v>0</v>
      </c>
      <c r="Y332" s="350">
        <f t="shared" si="288"/>
        <v>0</v>
      </c>
      <c r="Z332" s="350">
        <f t="shared" si="289"/>
        <v>0</v>
      </c>
      <c r="AA332" s="350">
        <f t="shared" si="290"/>
        <v>0</v>
      </c>
      <c r="AB332" s="350">
        <f t="shared" si="291"/>
        <v>0</v>
      </c>
      <c r="AC332" s="350">
        <f t="shared" si="292"/>
        <v>0</v>
      </c>
      <c r="AD332" s="350">
        <f t="shared" si="293"/>
        <v>0</v>
      </c>
      <c r="AE332" s="350">
        <f t="shared" si="294"/>
        <v>0</v>
      </c>
      <c r="AF332" s="350">
        <f t="shared" si="295"/>
        <v>0</v>
      </c>
      <c r="AG332" s="350">
        <f t="shared" si="296"/>
        <v>0</v>
      </c>
      <c r="AH332" s="350">
        <f t="shared" si="297"/>
        <v>0</v>
      </c>
      <c r="AI332" s="350">
        <f t="shared" si="298"/>
        <v>0</v>
      </c>
      <c r="AJ332" s="350">
        <f t="shared" si="299"/>
        <v>0</v>
      </c>
      <c r="AK332" s="350">
        <f t="shared" si="300"/>
        <v>0</v>
      </c>
      <c r="AL332" s="350">
        <f t="shared" si="301"/>
        <v>0</v>
      </c>
      <c r="AM332" s="350">
        <f t="shared" si="302"/>
        <v>0</v>
      </c>
      <c r="AN332" s="457">
        <f t="shared" si="303"/>
        <v>0</v>
      </c>
      <c r="AO332" s="350">
        <f t="shared" si="304"/>
        <v>0</v>
      </c>
      <c r="AP332" s="350">
        <f t="shared" si="305"/>
        <v>0</v>
      </c>
      <c r="AQ332" s="350">
        <f t="shared" si="306"/>
        <v>0</v>
      </c>
      <c r="AR332" s="350">
        <f t="shared" si="307"/>
        <v>0</v>
      </c>
      <c r="AS332" s="350">
        <f t="shared" si="308"/>
        <v>0</v>
      </c>
      <c r="AT332" s="350">
        <f t="shared" si="309"/>
        <v>0</v>
      </c>
      <c r="AU332" s="350">
        <f t="shared" si="310"/>
        <v>0</v>
      </c>
      <c r="AV332" s="350">
        <f t="shared" si="311"/>
        <v>0</v>
      </c>
      <c r="AW332" s="350">
        <f t="shared" si="312"/>
        <v>0</v>
      </c>
      <c r="AX332" s="350">
        <f t="shared" si="313"/>
        <v>0</v>
      </c>
      <c r="AY332" s="350">
        <f t="shared" si="314"/>
        <v>0</v>
      </c>
    </row>
    <row r="333" spans="1:51" x14ac:dyDescent="0.2">
      <c r="A333" s="347">
        <v>12000</v>
      </c>
      <c r="B333" s="349" t="str">
        <f t="shared" si="267"/>
        <v>Coolamon (A)</v>
      </c>
      <c r="C333" s="348" t="str">
        <f t="shared" si="268"/>
        <v>REROC</v>
      </c>
      <c r="D333" s="470" t="str">
        <f t="shared" si="269"/>
        <v>N</v>
      </c>
      <c r="E333" s="470"/>
      <c r="F333"/>
      <c r="G333" s="350">
        <f t="shared" si="270"/>
        <v>4368</v>
      </c>
      <c r="H333" s="350">
        <f t="shared" si="271"/>
        <v>2990</v>
      </c>
      <c r="I333" s="350">
        <f t="shared" si="272"/>
        <v>186</v>
      </c>
      <c r="J333" s="350" t="str">
        <f t="shared" si="273"/>
        <v>Y</v>
      </c>
      <c r="K333" s="350">
        <f t="shared" si="274"/>
        <v>2047</v>
      </c>
      <c r="L333" s="350">
        <f t="shared" si="275"/>
        <v>0</v>
      </c>
      <c r="M333" s="350">
        <f t="shared" si="276"/>
        <v>2047</v>
      </c>
      <c r="N333" s="350">
        <f t="shared" si="277"/>
        <v>0</v>
      </c>
      <c r="O333" s="350">
        <f t="shared" si="278"/>
        <v>0</v>
      </c>
      <c r="P333" s="350">
        <f t="shared" si="279"/>
        <v>2047</v>
      </c>
      <c r="Q333" s="350">
        <f t="shared" si="280"/>
        <v>0</v>
      </c>
      <c r="R333" s="350">
        <f t="shared" si="281"/>
        <v>0</v>
      </c>
      <c r="S333" s="350">
        <f t="shared" si="282"/>
        <v>0</v>
      </c>
      <c r="T333" s="350">
        <f t="shared" si="283"/>
        <v>0</v>
      </c>
      <c r="U333" s="350">
        <f t="shared" si="284"/>
        <v>0</v>
      </c>
      <c r="V333" s="350">
        <f t="shared" si="285"/>
        <v>0</v>
      </c>
      <c r="W333" s="350">
        <f t="shared" si="286"/>
        <v>0</v>
      </c>
      <c r="X333" s="350">
        <f t="shared" si="287"/>
        <v>0</v>
      </c>
      <c r="Y333" s="350">
        <f t="shared" si="288"/>
        <v>0</v>
      </c>
      <c r="Z333" s="350">
        <f t="shared" si="289"/>
        <v>0</v>
      </c>
      <c r="AA333" s="350">
        <f t="shared" si="290"/>
        <v>0</v>
      </c>
      <c r="AB333" s="350">
        <f t="shared" si="291"/>
        <v>0</v>
      </c>
      <c r="AC333" s="350">
        <f t="shared" si="292"/>
        <v>0</v>
      </c>
      <c r="AD333" s="350">
        <f t="shared" si="293"/>
        <v>0</v>
      </c>
      <c r="AE333" s="350">
        <f t="shared" si="294"/>
        <v>0</v>
      </c>
      <c r="AF333" s="350">
        <f t="shared" si="295"/>
        <v>0</v>
      </c>
      <c r="AG333" s="350">
        <f t="shared" si="296"/>
        <v>0</v>
      </c>
      <c r="AH333" s="350">
        <f t="shared" si="297"/>
        <v>0</v>
      </c>
      <c r="AI333" s="350">
        <f t="shared" si="298"/>
        <v>0</v>
      </c>
      <c r="AJ333" s="350">
        <f t="shared" si="299"/>
        <v>0</v>
      </c>
      <c r="AK333" s="350">
        <f t="shared" si="300"/>
        <v>0</v>
      </c>
      <c r="AL333" s="350">
        <f t="shared" si="301"/>
        <v>0</v>
      </c>
      <c r="AM333" s="350">
        <f t="shared" si="302"/>
        <v>0</v>
      </c>
      <c r="AN333" s="457">
        <f t="shared" si="303"/>
        <v>0</v>
      </c>
      <c r="AO333" s="350">
        <f t="shared" si="304"/>
        <v>0</v>
      </c>
      <c r="AP333" s="350">
        <f t="shared" si="305"/>
        <v>0</v>
      </c>
      <c r="AQ333" s="350">
        <f t="shared" si="306"/>
        <v>0</v>
      </c>
      <c r="AR333" s="350">
        <f t="shared" si="307"/>
        <v>0</v>
      </c>
      <c r="AS333" s="350">
        <f t="shared" si="308"/>
        <v>0</v>
      </c>
      <c r="AT333" s="350">
        <f t="shared" si="309"/>
        <v>0</v>
      </c>
      <c r="AU333" s="350">
        <f t="shared" si="310"/>
        <v>0</v>
      </c>
      <c r="AV333" s="350">
        <f t="shared" si="311"/>
        <v>0</v>
      </c>
      <c r="AW333" s="350">
        <f t="shared" si="312"/>
        <v>0</v>
      </c>
      <c r="AX333" s="350">
        <f t="shared" si="313"/>
        <v>0</v>
      </c>
      <c r="AY333" s="350">
        <f t="shared" si="314"/>
        <v>0</v>
      </c>
    </row>
    <row r="334" spans="1:51" x14ac:dyDescent="0.2">
      <c r="A334" s="347">
        <v>12150</v>
      </c>
      <c r="B334" s="349" t="str">
        <f t="shared" si="267"/>
        <v>Coonamble (A)</v>
      </c>
      <c r="C334" s="348" t="str">
        <f t="shared" si="268"/>
        <v>NetWaste</v>
      </c>
      <c r="D334" s="470" t="str">
        <f t="shared" si="269"/>
        <v>N</v>
      </c>
      <c r="E334" s="470"/>
      <c r="F334"/>
      <c r="G334" s="350">
        <f t="shared" si="270"/>
        <v>4014</v>
      </c>
      <c r="H334" s="350">
        <f t="shared" si="271"/>
        <v>2704</v>
      </c>
      <c r="I334" s="350">
        <f t="shared" si="272"/>
        <v>280</v>
      </c>
      <c r="J334" s="350" t="str">
        <f t="shared" si="273"/>
        <v>Y</v>
      </c>
      <c r="K334" s="350">
        <f t="shared" si="274"/>
        <v>1595</v>
      </c>
      <c r="L334" s="350">
        <f t="shared" si="275"/>
        <v>0</v>
      </c>
      <c r="M334" s="350">
        <f t="shared" si="276"/>
        <v>0</v>
      </c>
      <c r="N334" s="350">
        <f t="shared" si="277"/>
        <v>0</v>
      </c>
      <c r="O334" s="350">
        <f t="shared" si="278"/>
        <v>0</v>
      </c>
      <c r="P334" s="350">
        <f t="shared" si="279"/>
        <v>0</v>
      </c>
      <c r="Q334" s="350">
        <f t="shared" si="280"/>
        <v>0</v>
      </c>
      <c r="R334" s="350" t="str">
        <f t="shared" si="281"/>
        <v>Coonamble</v>
      </c>
      <c r="S334" s="350" t="str">
        <f t="shared" si="282"/>
        <v>Quambone</v>
      </c>
      <c r="T334" s="350">
        <f t="shared" si="283"/>
        <v>0</v>
      </c>
      <c r="U334" s="350">
        <f t="shared" si="284"/>
        <v>0</v>
      </c>
      <c r="V334" s="350">
        <f t="shared" si="285"/>
        <v>0</v>
      </c>
      <c r="W334" s="350">
        <f t="shared" si="286"/>
        <v>0</v>
      </c>
      <c r="X334" s="350">
        <f t="shared" si="287"/>
        <v>0</v>
      </c>
      <c r="Y334" s="350">
        <f t="shared" si="288"/>
        <v>0</v>
      </c>
      <c r="Z334" s="350">
        <f t="shared" si="289"/>
        <v>0</v>
      </c>
      <c r="AA334" s="350">
        <f t="shared" si="290"/>
        <v>0</v>
      </c>
      <c r="AB334" s="350">
        <f t="shared" si="291"/>
        <v>0</v>
      </c>
      <c r="AC334" s="350">
        <f t="shared" si="292"/>
        <v>0</v>
      </c>
      <c r="AD334" s="350">
        <f t="shared" si="293"/>
        <v>0</v>
      </c>
      <c r="AE334" s="350">
        <f t="shared" si="294"/>
        <v>0</v>
      </c>
      <c r="AF334" s="350">
        <f t="shared" si="295"/>
        <v>0</v>
      </c>
      <c r="AG334" s="350">
        <f t="shared" si="296"/>
        <v>0</v>
      </c>
      <c r="AH334" s="350">
        <f t="shared" si="297"/>
        <v>0</v>
      </c>
      <c r="AI334" s="350">
        <f t="shared" si="298"/>
        <v>0</v>
      </c>
      <c r="AJ334" s="350">
        <f t="shared" si="299"/>
        <v>0</v>
      </c>
      <c r="AK334" s="350">
        <f t="shared" si="300"/>
        <v>0</v>
      </c>
      <c r="AL334" s="350">
        <f t="shared" si="301"/>
        <v>0</v>
      </c>
      <c r="AM334" s="350">
        <f t="shared" si="302"/>
        <v>0</v>
      </c>
      <c r="AN334" s="457">
        <f t="shared" si="303"/>
        <v>0</v>
      </c>
      <c r="AO334" s="350">
        <f t="shared" si="304"/>
        <v>0</v>
      </c>
      <c r="AP334" s="350">
        <f t="shared" si="305"/>
        <v>0</v>
      </c>
      <c r="AQ334" s="350">
        <f t="shared" si="306"/>
        <v>0</v>
      </c>
      <c r="AR334" s="350">
        <f t="shared" si="307"/>
        <v>0</v>
      </c>
      <c r="AS334" s="350">
        <f t="shared" si="308"/>
        <v>0</v>
      </c>
      <c r="AT334" s="350">
        <f t="shared" si="309"/>
        <v>0</v>
      </c>
      <c r="AU334" s="350">
        <f t="shared" si="310"/>
        <v>0</v>
      </c>
      <c r="AV334" s="350">
        <f t="shared" si="311"/>
        <v>0</v>
      </c>
      <c r="AW334" s="350">
        <f t="shared" si="312"/>
        <v>0</v>
      </c>
      <c r="AX334" s="350">
        <f t="shared" si="313"/>
        <v>0</v>
      </c>
      <c r="AY334" s="350">
        <f t="shared" si="314"/>
        <v>0</v>
      </c>
    </row>
    <row r="335" spans="1:51" x14ac:dyDescent="0.2">
      <c r="A335" s="347">
        <v>12350</v>
      </c>
      <c r="B335" s="349" t="str">
        <f t="shared" si="267"/>
        <v>Cowra (A)</v>
      </c>
      <c r="C335" s="348" t="str">
        <f t="shared" si="268"/>
        <v>NetWaste</v>
      </c>
      <c r="D335" s="470" t="str">
        <f t="shared" si="269"/>
        <v>N</v>
      </c>
      <c r="E335" s="470"/>
      <c r="F335"/>
      <c r="G335" s="350">
        <f t="shared" si="270"/>
        <v>12767</v>
      </c>
      <c r="H335" s="350">
        <f t="shared" si="271"/>
        <v>4424</v>
      </c>
      <c r="I335" s="350">
        <f t="shared" si="272"/>
        <v>649</v>
      </c>
      <c r="J335" s="350" t="str">
        <f t="shared" si="273"/>
        <v>Y</v>
      </c>
      <c r="K335" s="350">
        <f t="shared" si="274"/>
        <v>4424</v>
      </c>
      <c r="L335" s="350">
        <f t="shared" si="275"/>
        <v>0</v>
      </c>
      <c r="M335" s="350">
        <f t="shared" si="276"/>
        <v>4424</v>
      </c>
      <c r="N335" s="350">
        <f t="shared" si="277"/>
        <v>0</v>
      </c>
      <c r="O335" s="350">
        <f t="shared" si="278"/>
        <v>0</v>
      </c>
      <c r="P335" s="350">
        <f t="shared" si="279"/>
        <v>0</v>
      </c>
      <c r="Q335" s="350">
        <f t="shared" si="280"/>
        <v>4424</v>
      </c>
      <c r="R335" s="350" t="str">
        <f t="shared" si="281"/>
        <v>Woodstock</v>
      </c>
      <c r="S335" s="350">
        <f t="shared" si="282"/>
        <v>0</v>
      </c>
      <c r="T335" s="350">
        <f t="shared" si="283"/>
        <v>0</v>
      </c>
      <c r="U335" s="350">
        <f t="shared" si="284"/>
        <v>0</v>
      </c>
      <c r="V335" s="350">
        <f t="shared" si="285"/>
        <v>0</v>
      </c>
      <c r="W335" s="350">
        <f t="shared" si="286"/>
        <v>0</v>
      </c>
      <c r="X335" s="350">
        <f t="shared" si="287"/>
        <v>0</v>
      </c>
      <c r="Y335" s="350">
        <f t="shared" si="288"/>
        <v>0</v>
      </c>
      <c r="Z335" s="350">
        <f t="shared" si="289"/>
        <v>0</v>
      </c>
      <c r="AA335" s="350">
        <f t="shared" si="290"/>
        <v>0</v>
      </c>
      <c r="AB335" s="350">
        <f t="shared" si="291"/>
        <v>0</v>
      </c>
      <c r="AC335" s="350">
        <f t="shared" si="292"/>
        <v>0</v>
      </c>
      <c r="AD335" s="350">
        <f t="shared" si="293"/>
        <v>0</v>
      </c>
      <c r="AE335" s="350">
        <f t="shared" si="294"/>
        <v>0</v>
      </c>
      <c r="AF335" s="350">
        <f t="shared" si="295"/>
        <v>0</v>
      </c>
      <c r="AG335" s="350">
        <f t="shared" si="296"/>
        <v>0</v>
      </c>
      <c r="AH335" s="350">
        <f t="shared" si="297"/>
        <v>0</v>
      </c>
      <c r="AI335" s="350">
        <f t="shared" si="298"/>
        <v>0</v>
      </c>
      <c r="AJ335" s="350">
        <f t="shared" si="299"/>
        <v>0</v>
      </c>
      <c r="AK335" s="350">
        <f t="shared" si="300"/>
        <v>0</v>
      </c>
      <c r="AL335" s="350">
        <f t="shared" si="301"/>
        <v>0</v>
      </c>
      <c r="AM335" s="350">
        <f t="shared" si="302"/>
        <v>0</v>
      </c>
      <c r="AN335" s="457">
        <f t="shared" si="303"/>
        <v>0</v>
      </c>
      <c r="AO335" s="350">
        <f t="shared" si="304"/>
        <v>0</v>
      </c>
      <c r="AP335" s="350">
        <f t="shared" si="305"/>
        <v>0</v>
      </c>
      <c r="AQ335" s="350">
        <f t="shared" si="306"/>
        <v>0</v>
      </c>
      <c r="AR335" s="350">
        <f t="shared" si="307"/>
        <v>0</v>
      </c>
      <c r="AS335" s="350">
        <f t="shared" si="308"/>
        <v>0</v>
      </c>
      <c r="AT335" s="350">
        <f t="shared" si="309"/>
        <v>0</v>
      </c>
      <c r="AU335" s="350">
        <f t="shared" si="310"/>
        <v>0</v>
      </c>
      <c r="AV335" s="350">
        <f t="shared" si="311"/>
        <v>0</v>
      </c>
      <c r="AW335" s="350">
        <f t="shared" si="312"/>
        <v>0</v>
      </c>
      <c r="AX335" s="350">
        <f t="shared" si="313"/>
        <v>0</v>
      </c>
      <c r="AY335" s="350">
        <f t="shared" si="314"/>
        <v>0</v>
      </c>
    </row>
    <row r="336" spans="1:51" x14ac:dyDescent="0.2">
      <c r="A336" s="347">
        <v>12700</v>
      </c>
      <c r="B336" s="349" t="str">
        <f t="shared" si="267"/>
        <v>Dungog (A)</v>
      </c>
      <c r="C336" s="348" t="str">
        <f t="shared" si="268"/>
        <v>Hunter</v>
      </c>
      <c r="D336" s="470" t="str">
        <f t="shared" si="269"/>
        <v>R</v>
      </c>
      <c r="E336" s="470"/>
      <c r="F336"/>
      <c r="G336" s="350">
        <f t="shared" si="270"/>
        <v>9346</v>
      </c>
      <c r="H336" s="350">
        <f t="shared" si="271"/>
        <v>5204</v>
      </c>
      <c r="I336" s="350">
        <f t="shared" si="272"/>
        <v>442</v>
      </c>
      <c r="J336" s="350" t="str">
        <f t="shared" si="273"/>
        <v>Y</v>
      </c>
      <c r="K336" s="350">
        <f t="shared" si="274"/>
        <v>3671</v>
      </c>
      <c r="L336" s="350">
        <f t="shared" si="275"/>
        <v>0</v>
      </c>
      <c r="M336" s="350">
        <f t="shared" si="276"/>
        <v>3648</v>
      </c>
      <c r="N336" s="350">
        <f t="shared" si="277"/>
        <v>0</v>
      </c>
      <c r="O336" s="350">
        <f t="shared" si="278"/>
        <v>0</v>
      </c>
      <c r="P336" s="350">
        <f t="shared" si="279"/>
        <v>3725</v>
      </c>
      <c r="Q336" s="350">
        <f t="shared" si="280"/>
        <v>5204</v>
      </c>
      <c r="R336" s="350" t="str">
        <f t="shared" si="281"/>
        <v>Dungog Waste Management facility</v>
      </c>
      <c r="S336" s="350">
        <f t="shared" si="282"/>
        <v>0</v>
      </c>
      <c r="T336" s="350">
        <f t="shared" si="283"/>
        <v>0</v>
      </c>
      <c r="U336" s="350">
        <f t="shared" si="284"/>
        <v>0</v>
      </c>
      <c r="V336" s="350">
        <f t="shared" si="285"/>
        <v>0</v>
      </c>
      <c r="W336" s="350">
        <f t="shared" si="286"/>
        <v>0</v>
      </c>
      <c r="X336" s="350">
        <f t="shared" si="287"/>
        <v>0</v>
      </c>
      <c r="Y336" s="350">
        <f t="shared" si="288"/>
        <v>0</v>
      </c>
      <c r="Z336" s="350">
        <f t="shared" si="289"/>
        <v>0</v>
      </c>
      <c r="AA336" s="350">
        <f t="shared" si="290"/>
        <v>0</v>
      </c>
      <c r="AB336" s="350">
        <f t="shared" si="291"/>
        <v>0</v>
      </c>
      <c r="AC336" s="350">
        <f t="shared" si="292"/>
        <v>0</v>
      </c>
      <c r="AD336" s="350">
        <f t="shared" si="293"/>
        <v>0</v>
      </c>
      <c r="AE336" s="350">
        <f t="shared" si="294"/>
        <v>0</v>
      </c>
      <c r="AF336" s="350">
        <f t="shared" si="295"/>
        <v>0</v>
      </c>
      <c r="AG336" s="350">
        <f t="shared" si="296"/>
        <v>0</v>
      </c>
      <c r="AH336" s="350">
        <f t="shared" si="297"/>
        <v>0</v>
      </c>
      <c r="AI336" s="350">
        <f t="shared" si="298"/>
        <v>0</v>
      </c>
      <c r="AJ336" s="350">
        <f t="shared" si="299"/>
        <v>0</v>
      </c>
      <c r="AK336" s="350">
        <f t="shared" si="300"/>
        <v>0</v>
      </c>
      <c r="AL336" s="350">
        <f t="shared" si="301"/>
        <v>0</v>
      </c>
      <c r="AM336" s="350">
        <f t="shared" si="302"/>
        <v>0</v>
      </c>
      <c r="AN336" s="457">
        <f t="shared" si="303"/>
        <v>0</v>
      </c>
      <c r="AO336" s="350">
        <f t="shared" si="304"/>
        <v>0</v>
      </c>
      <c r="AP336" s="350">
        <f t="shared" si="305"/>
        <v>0</v>
      </c>
      <c r="AQ336" s="350">
        <f t="shared" si="306"/>
        <v>0</v>
      </c>
      <c r="AR336" s="350">
        <f t="shared" si="307"/>
        <v>0</v>
      </c>
      <c r="AS336" s="350">
        <f t="shared" si="308"/>
        <v>0</v>
      </c>
      <c r="AT336" s="350">
        <f t="shared" si="309"/>
        <v>0</v>
      </c>
      <c r="AU336" s="350">
        <f t="shared" si="310"/>
        <v>0</v>
      </c>
      <c r="AV336" s="350">
        <f t="shared" si="311"/>
        <v>0</v>
      </c>
      <c r="AW336" s="350">
        <f t="shared" si="312"/>
        <v>0</v>
      </c>
      <c r="AX336" s="350">
        <f t="shared" si="313"/>
        <v>0</v>
      </c>
      <c r="AY336" s="350">
        <f t="shared" si="314"/>
        <v>0</v>
      </c>
    </row>
    <row r="337" spans="1:51" x14ac:dyDescent="0.2">
      <c r="A337" s="347">
        <v>12730</v>
      </c>
      <c r="B337" s="349" t="str">
        <f t="shared" si="267"/>
        <v>Edward River (A)</v>
      </c>
      <c r="C337" s="348" t="str">
        <f t="shared" si="268"/>
        <v>RAMJO Murray</v>
      </c>
      <c r="D337" s="470" t="str">
        <f t="shared" si="269"/>
        <v>N</v>
      </c>
      <c r="E337" s="470"/>
      <c r="F337"/>
      <c r="G337" s="350">
        <f t="shared" si="270"/>
        <v>8995</v>
      </c>
      <c r="H337" s="350">
        <f t="shared" si="271"/>
        <v>5051</v>
      </c>
      <c r="I337" s="350">
        <f t="shared" si="272"/>
        <v>359</v>
      </c>
      <c r="J337" s="350" t="str">
        <f t="shared" si="273"/>
        <v>Y</v>
      </c>
      <c r="K337" s="350">
        <f t="shared" si="274"/>
        <v>3630</v>
      </c>
      <c r="L337" s="350">
        <f t="shared" si="275"/>
        <v>0</v>
      </c>
      <c r="M337" s="350">
        <f t="shared" si="276"/>
        <v>0</v>
      </c>
      <c r="N337" s="350">
        <f t="shared" si="277"/>
        <v>0</v>
      </c>
      <c r="O337" s="350">
        <f t="shared" si="278"/>
        <v>0</v>
      </c>
      <c r="P337" s="350">
        <f t="shared" si="279"/>
        <v>0</v>
      </c>
      <c r="Q337" s="350">
        <f t="shared" si="280"/>
        <v>5051</v>
      </c>
      <c r="R337" s="350" t="str">
        <f t="shared" si="281"/>
        <v>Deniliquin Waste Disposal Facility</v>
      </c>
      <c r="S337" s="350" t="str">
        <f t="shared" si="282"/>
        <v>Blighty Landfll</v>
      </c>
      <c r="T337" s="350" t="str">
        <f t="shared" si="283"/>
        <v>Booroorban Landfill</v>
      </c>
      <c r="U337" s="350" t="str">
        <f t="shared" si="284"/>
        <v>Conargo Landfill</v>
      </c>
      <c r="V337" s="350" t="str">
        <f t="shared" si="285"/>
        <v>Pretty Pine Landfill</v>
      </c>
      <c r="W337" s="350" t="str">
        <f t="shared" si="286"/>
        <v>Wanganella Landfill</v>
      </c>
      <c r="X337" s="350">
        <f t="shared" si="287"/>
        <v>0</v>
      </c>
      <c r="Y337" s="350">
        <f t="shared" si="288"/>
        <v>0</v>
      </c>
      <c r="Z337" s="350">
        <f t="shared" si="289"/>
        <v>0</v>
      </c>
      <c r="AA337" s="350">
        <f t="shared" si="290"/>
        <v>0</v>
      </c>
      <c r="AB337" s="350">
        <f t="shared" si="291"/>
        <v>0</v>
      </c>
      <c r="AC337" s="350">
        <f t="shared" si="292"/>
        <v>0</v>
      </c>
      <c r="AD337" s="350">
        <f t="shared" si="293"/>
        <v>0</v>
      </c>
      <c r="AE337" s="350">
        <f t="shared" si="294"/>
        <v>0</v>
      </c>
      <c r="AF337" s="350">
        <f t="shared" si="295"/>
        <v>0</v>
      </c>
      <c r="AG337" s="350">
        <f t="shared" si="296"/>
        <v>0</v>
      </c>
      <c r="AH337" s="350">
        <f t="shared" si="297"/>
        <v>0</v>
      </c>
      <c r="AI337" s="350">
        <f t="shared" si="298"/>
        <v>0</v>
      </c>
      <c r="AJ337" s="350">
        <f t="shared" si="299"/>
        <v>0</v>
      </c>
      <c r="AK337" s="350">
        <f t="shared" si="300"/>
        <v>0</v>
      </c>
      <c r="AL337" s="350">
        <f t="shared" si="301"/>
        <v>0</v>
      </c>
      <c r="AM337" s="350">
        <f t="shared" si="302"/>
        <v>0</v>
      </c>
      <c r="AN337" s="457">
        <f t="shared" si="303"/>
        <v>0</v>
      </c>
      <c r="AO337" s="350">
        <f t="shared" si="304"/>
        <v>0</v>
      </c>
      <c r="AP337" s="350">
        <f t="shared" si="305"/>
        <v>0</v>
      </c>
      <c r="AQ337" s="350">
        <f t="shared" si="306"/>
        <v>0</v>
      </c>
      <c r="AR337" s="350">
        <f t="shared" si="307"/>
        <v>0</v>
      </c>
      <c r="AS337" s="350">
        <f t="shared" si="308"/>
        <v>0</v>
      </c>
      <c r="AT337" s="350">
        <f t="shared" si="309"/>
        <v>0</v>
      </c>
      <c r="AU337" s="350">
        <f t="shared" si="310"/>
        <v>0</v>
      </c>
      <c r="AV337" s="350">
        <f t="shared" si="311"/>
        <v>0</v>
      </c>
      <c r="AW337" s="350">
        <f t="shared" si="312"/>
        <v>0</v>
      </c>
      <c r="AX337" s="350">
        <f t="shared" si="313"/>
        <v>0</v>
      </c>
      <c r="AY337" s="350">
        <f t="shared" si="314"/>
        <v>0</v>
      </c>
    </row>
    <row r="338" spans="1:51" x14ac:dyDescent="0.2">
      <c r="A338" s="347">
        <v>12750</v>
      </c>
      <c r="B338" s="349" t="str">
        <f t="shared" si="267"/>
        <v>Eurobodalla (A)</v>
      </c>
      <c r="C338" s="348" t="str">
        <f t="shared" si="268"/>
        <v>CRJO</v>
      </c>
      <c r="D338" s="470" t="str">
        <f t="shared" si="269"/>
        <v>N</v>
      </c>
      <c r="E338" s="470"/>
      <c r="F338"/>
      <c r="G338" s="350">
        <f t="shared" si="270"/>
        <v>38288</v>
      </c>
      <c r="H338" s="350">
        <f t="shared" si="271"/>
        <v>23828</v>
      </c>
      <c r="I338" s="350">
        <f t="shared" si="272"/>
        <v>304.57</v>
      </c>
      <c r="J338" s="350" t="str">
        <f t="shared" si="273"/>
        <v>Y</v>
      </c>
      <c r="K338" s="350">
        <f t="shared" si="274"/>
        <v>22593</v>
      </c>
      <c r="L338" s="350">
        <f t="shared" si="275"/>
        <v>0</v>
      </c>
      <c r="M338" s="350">
        <f t="shared" si="276"/>
        <v>22362</v>
      </c>
      <c r="N338" s="350">
        <f t="shared" si="277"/>
        <v>20756</v>
      </c>
      <c r="O338" s="350">
        <f t="shared" si="278"/>
        <v>0</v>
      </c>
      <c r="P338" s="350">
        <f t="shared" si="279"/>
        <v>21715</v>
      </c>
      <c r="Q338" s="350">
        <f t="shared" si="280"/>
        <v>23828</v>
      </c>
      <c r="R338" s="350" t="str">
        <f t="shared" si="281"/>
        <v>Brou WMF</v>
      </c>
      <c r="S338" s="350" t="str">
        <f t="shared" si="282"/>
        <v>Surf Beach WMF</v>
      </c>
      <c r="T338" s="350" t="str">
        <f t="shared" si="283"/>
        <v>Moruya Transfer Station</v>
      </c>
      <c r="U338" s="350">
        <f t="shared" si="284"/>
        <v>0</v>
      </c>
      <c r="V338" s="350">
        <f t="shared" si="285"/>
        <v>0</v>
      </c>
      <c r="W338" s="350">
        <f t="shared" si="286"/>
        <v>0</v>
      </c>
      <c r="X338" s="350">
        <f t="shared" si="287"/>
        <v>0</v>
      </c>
      <c r="Y338" s="350">
        <f t="shared" si="288"/>
        <v>0</v>
      </c>
      <c r="Z338" s="350">
        <f t="shared" si="289"/>
        <v>0</v>
      </c>
      <c r="AA338" s="350">
        <f t="shared" si="290"/>
        <v>0</v>
      </c>
      <c r="AB338" s="350">
        <f t="shared" si="291"/>
        <v>0</v>
      </c>
      <c r="AC338" s="350">
        <f t="shared" si="292"/>
        <v>0</v>
      </c>
      <c r="AD338" s="350">
        <f t="shared" si="293"/>
        <v>0</v>
      </c>
      <c r="AE338" s="350">
        <f t="shared" si="294"/>
        <v>0</v>
      </c>
      <c r="AF338" s="350">
        <f t="shared" si="295"/>
        <v>0</v>
      </c>
      <c r="AG338" s="350">
        <f t="shared" si="296"/>
        <v>0</v>
      </c>
      <c r="AH338" s="350">
        <f t="shared" si="297"/>
        <v>0</v>
      </c>
      <c r="AI338" s="350">
        <f t="shared" si="298"/>
        <v>0</v>
      </c>
      <c r="AJ338" s="350">
        <f t="shared" si="299"/>
        <v>0</v>
      </c>
      <c r="AK338" s="350">
        <f t="shared" si="300"/>
        <v>0</v>
      </c>
      <c r="AL338" s="350">
        <f t="shared" si="301"/>
        <v>0</v>
      </c>
      <c r="AM338" s="350">
        <f t="shared" si="302"/>
        <v>0</v>
      </c>
      <c r="AN338" s="457">
        <f t="shared" si="303"/>
        <v>0</v>
      </c>
      <c r="AO338" s="350">
        <f t="shared" si="304"/>
        <v>0</v>
      </c>
      <c r="AP338" s="350">
        <f t="shared" si="305"/>
        <v>0</v>
      </c>
      <c r="AQ338" s="350">
        <f t="shared" si="306"/>
        <v>0</v>
      </c>
      <c r="AR338" s="350">
        <f t="shared" si="307"/>
        <v>0</v>
      </c>
      <c r="AS338" s="350">
        <f t="shared" si="308"/>
        <v>0</v>
      </c>
      <c r="AT338" s="350">
        <f t="shared" si="309"/>
        <v>0</v>
      </c>
      <c r="AU338" s="350">
        <f t="shared" si="310"/>
        <v>0</v>
      </c>
      <c r="AV338" s="350">
        <f t="shared" si="311"/>
        <v>0</v>
      </c>
      <c r="AW338" s="350">
        <f t="shared" si="312"/>
        <v>0</v>
      </c>
      <c r="AX338" s="350">
        <f t="shared" si="313"/>
        <v>0</v>
      </c>
      <c r="AY338" s="350">
        <f t="shared" si="314"/>
        <v>0</v>
      </c>
    </row>
    <row r="339" spans="1:51" x14ac:dyDescent="0.2">
      <c r="A339" s="347">
        <v>12870</v>
      </c>
      <c r="B339" s="349" t="str">
        <f t="shared" si="267"/>
        <v>Federation (A)</v>
      </c>
      <c r="C339" s="348" t="str">
        <f t="shared" si="268"/>
        <v>RAMJO Murray</v>
      </c>
      <c r="D339" s="470" t="str">
        <f t="shared" si="269"/>
        <v>N</v>
      </c>
      <c r="E339" s="470"/>
      <c r="F339"/>
      <c r="G339" s="350">
        <f t="shared" si="270"/>
        <v>12462</v>
      </c>
      <c r="H339" s="350">
        <f t="shared" si="271"/>
        <v>6670</v>
      </c>
      <c r="I339" s="350">
        <f t="shared" si="272"/>
        <v>325</v>
      </c>
      <c r="J339" s="350" t="str">
        <f t="shared" si="273"/>
        <v>Y</v>
      </c>
      <c r="K339" s="350">
        <f t="shared" si="274"/>
        <v>6350</v>
      </c>
      <c r="L339" s="350">
        <f t="shared" si="275"/>
        <v>0</v>
      </c>
      <c r="M339" s="350">
        <f t="shared" si="276"/>
        <v>5840</v>
      </c>
      <c r="N339" s="350">
        <f t="shared" si="277"/>
        <v>0</v>
      </c>
      <c r="O339" s="350">
        <f t="shared" si="278"/>
        <v>5840</v>
      </c>
      <c r="P339" s="350">
        <f t="shared" si="279"/>
        <v>0</v>
      </c>
      <c r="Q339" s="350">
        <f t="shared" si="280"/>
        <v>6670</v>
      </c>
      <c r="R339" s="350" t="str">
        <f t="shared" si="281"/>
        <v>Corowa Landfill</v>
      </c>
      <c r="S339" s="350" t="str">
        <f t="shared" si="282"/>
        <v>Howlong Landfill</v>
      </c>
      <c r="T339" s="350" t="str">
        <f t="shared" si="283"/>
        <v>Mulwala Transfer station</v>
      </c>
      <c r="U339" s="350" t="str">
        <f t="shared" si="284"/>
        <v>Oaklands Tip</v>
      </c>
      <c r="V339" s="350" t="str">
        <f t="shared" si="285"/>
        <v>Urana Tip</v>
      </c>
      <c r="W339" s="350">
        <f t="shared" si="286"/>
        <v>0</v>
      </c>
      <c r="X339" s="350">
        <f t="shared" si="287"/>
        <v>0</v>
      </c>
      <c r="Y339" s="350">
        <f t="shared" si="288"/>
        <v>0</v>
      </c>
      <c r="Z339" s="350">
        <f t="shared" si="289"/>
        <v>0</v>
      </c>
      <c r="AA339" s="350">
        <f t="shared" si="290"/>
        <v>0</v>
      </c>
      <c r="AB339" s="350">
        <f t="shared" si="291"/>
        <v>0</v>
      </c>
      <c r="AC339" s="350">
        <f t="shared" si="292"/>
        <v>0</v>
      </c>
      <c r="AD339" s="350">
        <f t="shared" si="293"/>
        <v>0</v>
      </c>
      <c r="AE339" s="350">
        <f t="shared" si="294"/>
        <v>0</v>
      </c>
      <c r="AF339" s="350">
        <f t="shared" si="295"/>
        <v>0</v>
      </c>
      <c r="AG339" s="350">
        <f t="shared" si="296"/>
        <v>0</v>
      </c>
      <c r="AH339" s="350">
        <f t="shared" si="297"/>
        <v>0</v>
      </c>
      <c r="AI339" s="350">
        <f t="shared" si="298"/>
        <v>0</v>
      </c>
      <c r="AJ339" s="350">
        <f t="shared" si="299"/>
        <v>0</v>
      </c>
      <c r="AK339" s="350">
        <f t="shared" si="300"/>
        <v>0</v>
      </c>
      <c r="AL339" s="350">
        <f t="shared" si="301"/>
        <v>0</v>
      </c>
      <c r="AM339" s="350">
        <f t="shared" si="302"/>
        <v>0</v>
      </c>
      <c r="AN339" s="457">
        <f t="shared" si="303"/>
        <v>0</v>
      </c>
      <c r="AO339" s="350">
        <f t="shared" si="304"/>
        <v>0</v>
      </c>
      <c r="AP339" s="350">
        <f t="shared" si="305"/>
        <v>0</v>
      </c>
      <c r="AQ339" s="350">
        <f t="shared" si="306"/>
        <v>0</v>
      </c>
      <c r="AR339" s="350">
        <f t="shared" si="307"/>
        <v>0</v>
      </c>
      <c r="AS339" s="350">
        <f t="shared" si="308"/>
        <v>0</v>
      </c>
      <c r="AT339" s="350">
        <f t="shared" si="309"/>
        <v>0</v>
      </c>
      <c r="AU339" s="350">
        <f t="shared" si="310"/>
        <v>0</v>
      </c>
      <c r="AV339" s="350">
        <f t="shared" si="311"/>
        <v>0</v>
      </c>
      <c r="AW339" s="350">
        <f t="shared" si="312"/>
        <v>0</v>
      </c>
      <c r="AX339" s="350">
        <f t="shared" si="313"/>
        <v>0</v>
      </c>
      <c r="AY339" s="350">
        <f t="shared" si="314"/>
        <v>0</v>
      </c>
    </row>
    <row r="340" spans="1:51" x14ac:dyDescent="0.2">
      <c r="A340" s="347">
        <v>12900</v>
      </c>
      <c r="B340" s="349" t="str">
        <f t="shared" si="267"/>
        <v>Forbes (A)</v>
      </c>
      <c r="C340" s="348" t="str">
        <f t="shared" si="268"/>
        <v>NetWaste</v>
      </c>
      <c r="D340" s="470" t="str">
        <f t="shared" si="269"/>
        <v>N</v>
      </c>
      <c r="E340" s="470"/>
      <c r="F340"/>
      <c r="G340" s="350">
        <f t="shared" si="270"/>
        <v>9910</v>
      </c>
      <c r="H340" s="350">
        <f t="shared" si="271"/>
        <v>4248</v>
      </c>
      <c r="I340" s="350">
        <f t="shared" si="272"/>
        <v>515</v>
      </c>
      <c r="J340" s="350" t="str">
        <f t="shared" si="273"/>
        <v>Y</v>
      </c>
      <c r="K340" s="350">
        <f t="shared" si="274"/>
        <v>3067</v>
      </c>
      <c r="L340" s="350">
        <f t="shared" si="275"/>
        <v>0</v>
      </c>
      <c r="M340" s="350">
        <f t="shared" si="276"/>
        <v>3067</v>
      </c>
      <c r="N340" s="350">
        <f t="shared" si="277"/>
        <v>0</v>
      </c>
      <c r="O340" s="350">
        <f t="shared" si="278"/>
        <v>3067</v>
      </c>
      <c r="P340" s="350">
        <f t="shared" si="279"/>
        <v>4129</v>
      </c>
      <c r="Q340" s="350">
        <f t="shared" si="280"/>
        <v>4248</v>
      </c>
      <c r="R340" s="350" t="str">
        <f t="shared" si="281"/>
        <v>Daroobalgie</v>
      </c>
      <c r="S340" s="350">
        <f t="shared" si="282"/>
        <v>0</v>
      </c>
      <c r="T340" s="350">
        <f t="shared" si="283"/>
        <v>0</v>
      </c>
      <c r="U340" s="350">
        <f t="shared" si="284"/>
        <v>0</v>
      </c>
      <c r="V340" s="350">
        <f t="shared" si="285"/>
        <v>0</v>
      </c>
      <c r="W340" s="350">
        <f t="shared" si="286"/>
        <v>0</v>
      </c>
      <c r="X340" s="350">
        <f t="shared" si="287"/>
        <v>0</v>
      </c>
      <c r="Y340" s="350">
        <f t="shared" si="288"/>
        <v>0</v>
      </c>
      <c r="Z340" s="350">
        <f t="shared" si="289"/>
        <v>0</v>
      </c>
      <c r="AA340" s="350">
        <f t="shared" si="290"/>
        <v>0</v>
      </c>
      <c r="AB340" s="350">
        <f t="shared" si="291"/>
        <v>0</v>
      </c>
      <c r="AC340" s="350">
        <f t="shared" si="292"/>
        <v>0</v>
      </c>
      <c r="AD340" s="350">
        <f t="shared" si="293"/>
        <v>0</v>
      </c>
      <c r="AE340" s="350">
        <f t="shared" si="294"/>
        <v>0</v>
      </c>
      <c r="AF340" s="350">
        <f t="shared" si="295"/>
        <v>0</v>
      </c>
      <c r="AG340" s="350">
        <f t="shared" si="296"/>
        <v>0</v>
      </c>
      <c r="AH340" s="350">
        <f t="shared" si="297"/>
        <v>0</v>
      </c>
      <c r="AI340" s="350">
        <f t="shared" si="298"/>
        <v>0</v>
      </c>
      <c r="AJ340" s="350">
        <f t="shared" si="299"/>
        <v>0</v>
      </c>
      <c r="AK340" s="350">
        <f t="shared" si="300"/>
        <v>0</v>
      </c>
      <c r="AL340" s="350">
        <f t="shared" si="301"/>
        <v>0</v>
      </c>
      <c r="AM340" s="350">
        <f t="shared" si="302"/>
        <v>0</v>
      </c>
      <c r="AN340" s="457">
        <f t="shared" si="303"/>
        <v>0</v>
      </c>
      <c r="AO340" s="350">
        <f t="shared" si="304"/>
        <v>0</v>
      </c>
      <c r="AP340" s="350">
        <f t="shared" si="305"/>
        <v>0</v>
      </c>
      <c r="AQ340" s="350">
        <f t="shared" si="306"/>
        <v>0</v>
      </c>
      <c r="AR340" s="350">
        <f t="shared" si="307"/>
        <v>0</v>
      </c>
      <c r="AS340" s="350">
        <f t="shared" si="308"/>
        <v>0</v>
      </c>
      <c r="AT340" s="350">
        <f t="shared" si="309"/>
        <v>0</v>
      </c>
      <c r="AU340" s="350">
        <f t="shared" si="310"/>
        <v>0</v>
      </c>
      <c r="AV340" s="350">
        <f t="shared" si="311"/>
        <v>0</v>
      </c>
      <c r="AW340" s="350">
        <f t="shared" si="312"/>
        <v>0</v>
      </c>
      <c r="AX340" s="350">
        <f t="shared" si="313"/>
        <v>0</v>
      </c>
      <c r="AY340" s="350">
        <f t="shared" si="314"/>
        <v>0</v>
      </c>
    </row>
    <row r="341" spans="1:51" x14ac:dyDescent="0.2">
      <c r="A341" s="347">
        <v>12950</v>
      </c>
      <c r="B341" s="349" t="str">
        <f t="shared" si="267"/>
        <v>Gilgandra (A)</v>
      </c>
      <c r="C341" s="348" t="str">
        <f t="shared" si="268"/>
        <v>NetWaste</v>
      </c>
      <c r="D341" s="470" t="str">
        <f t="shared" si="269"/>
        <v>N</v>
      </c>
      <c r="E341" s="470"/>
      <c r="F341"/>
      <c r="G341" s="350">
        <f t="shared" si="270"/>
        <v>4226</v>
      </c>
      <c r="H341" s="350">
        <f t="shared" si="271"/>
        <v>1952</v>
      </c>
      <c r="I341" s="350">
        <f t="shared" si="272"/>
        <v>402</v>
      </c>
      <c r="J341" s="350" t="str">
        <f t="shared" si="273"/>
        <v>Y</v>
      </c>
      <c r="K341" s="350">
        <f t="shared" si="274"/>
        <v>1641</v>
      </c>
      <c r="L341" s="350">
        <f t="shared" si="275"/>
        <v>0</v>
      </c>
      <c r="M341" s="350">
        <f t="shared" si="276"/>
        <v>1641</v>
      </c>
      <c r="N341" s="350">
        <f t="shared" si="277"/>
        <v>0</v>
      </c>
      <c r="O341" s="350">
        <f t="shared" si="278"/>
        <v>0</v>
      </c>
      <c r="P341" s="350">
        <f t="shared" si="279"/>
        <v>0</v>
      </c>
      <c r="Q341" s="350">
        <f t="shared" si="280"/>
        <v>0</v>
      </c>
      <c r="R341" s="350" t="str">
        <f t="shared" si="281"/>
        <v>Gilgandra Waste Facility:Scrap steel</v>
      </c>
      <c r="S341" s="350" t="str">
        <f t="shared" si="282"/>
        <v>Tooraweenah Recycling Drop-off</v>
      </c>
      <c r="T341" s="350" t="str">
        <f t="shared" si="283"/>
        <v>Armatree Recycling Drop-off</v>
      </c>
      <c r="U341" s="350" t="str">
        <f t="shared" si="284"/>
        <v>Gilgandra Waste Facility: rural recycling</v>
      </c>
      <c r="V341" s="350">
        <f t="shared" si="285"/>
        <v>0</v>
      </c>
      <c r="W341" s="350">
        <f t="shared" si="286"/>
        <v>0</v>
      </c>
      <c r="X341" s="350">
        <f t="shared" si="287"/>
        <v>0</v>
      </c>
      <c r="Y341" s="350">
        <f t="shared" si="288"/>
        <v>0</v>
      </c>
      <c r="Z341" s="350">
        <f t="shared" si="289"/>
        <v>0</v>
      </c>
      <c r="AA341" s="350">
        <f t="shared" si="290"/>
        <v>0</v>
      </c>
      <c r="AB341" s="350">
        <f t="shared" si="291"/>
        <v>0</v>
      </c>
      <c r="AC341" s="350">
        <f t="shared" si="292"/>
        <v>0</v>
      </c>
      <c r="AD341" s="350">
        <f t="shared" si="293"/>
        <v>0</v>
      </c>
      <c r="AE341" s="350">
        <f t="shared" si="294"/>
        <v>0</v>
      </c>
      <c r="AF341" s="350">
        <f t="shared" si="295"/>
        <v>0</v>
      </c>
      <c r="AG341" s="350">
        <f t="shared" si="296"/>
        <v>0</v>
      </c>
      <c r="AH341" s="350">
        <f t="shared" si="297"/>
        <v>0</v>
      </c>
      <c r="AI341" s="350">
        <f t="shared" si="298"/>
        <v>0</v>
      </c>
      <c r="AJ341" s="350">
        <f t="shared" si="299"/>
        <v>0</v>
      </c>
      <c r="AK341" s="350">
        <f t="shared" si="300"/>
        <v>0</v>
      </c>
      <c r="AL341" s="350">
        <f t="shared" si="301"/>
        <v>0</v>
      </c>
      <c r="AM341" s="350">
        <f t="shared" si="302"/>
        <v>0</v>
      </c>
      <c r="AN341" s="457">
        <f t="shared" si="303"/>
        <v>0</v>
      </c>
      <c r="AO341" s="350">
        <f t="shared" si="304"/>
        <v>0</v>
      </c>
      <c r="AP341" s="350">
        <f t="shared" si="305"/>
        <v>0</v>
      </c>
      <c r="AQ341" s="350">
        <f t="shared" si="306"/>
        <v>0</v>
      </c>
      <c r="AR341" s="350">
        <f t="shared" si="307"/>
        <v>0</v>
      </c>
      <c r="AS341" s="350">
        <f t="shared" si="308"/>
        <v>0</v>
      </c>
      <c r="AT341" s="350">
        <f t="shared" si="309"/>
        <v>0</v>
      </c>
      <c r="AU341" s="350">
        <f t="shared" si="310"/>
        <v>0</v>
      </c>
      <c r="AV341" s="350">
        <f t="shared" si="311"/>
        <v>0</v>
      </c>
      <c r="AW341" s="350">
        <f t="shared" si="312"/>
        <v>0</v>
      </c>
      <c r="AX341" s="350">
        <f t="shared" si="313"/>
        <v>0</v>
      </c>
      <c r="AY341" s="350">
        <f t="shared" si="314"/>
        <v>0</v>
      </c>
    </row>
    <row r="342" spans="1:51" x14ac:dyDescent="0.2">
      <c r="A342" s="347">
        <v>13010</v>
      </c>
      <c r="B342" s="349" t="str">
        <f t="shared" si="267"/>
        <v>Glen Innes Severn (A)</v>
      </c>
      <c r="C342" s="348" t="str">
        <f t="shared" si="268"/>
        <v>NIRW</v>
      </c>
      <c r="D342" s="470" t="str">
        <f t="shared" si="269"/>
        <v>N</v>
      </c>
      <c r="E342" s="470"/>
      <c r="F342"/>
      <c r="G342" s="350">
        <f t="shared" si="270"/>
        <v>8908</v>
      </c>
      <c r="H342" s="350">
        <f t="shared" si="271"/>
        <v>5423</v>
      </c>
      <c r="I342" s="350">
        <f t="shared" si="272"/>
        <v>310</v>
      </c>
      <c r="J342" s="350" t="str">
        <f t="shared" si="273"/>
        <v>Y</v>
      </c>
      <c r="K342" s="350">
        <f t="shared" si="274"/>
        <v>3779</v>
      </c>
      <c r="L342" s="350">
        <f t="shared" si="275"/>
        <v>0</v>
      </c>
      <c r="M342" s="350">
        <f t="shared" si="276"/>
        <v>3750</v>
      </c>
      <c r="N342" s="350">
        <f t="shared" si="277"/>
        <v>0</v>
      </c>
      <c r="O342" s="350">
        <f t="shared" si="278"/>
        <v>0</v>
      </c>
      <c r="P342" s="350">
        <f t="shared" si="279"/>
        <v>0</v>
      </c>
      <c r="Q342" s="350">
        <f t="shared" si="280"/>
        <v>0</v>
      </c>
      <c r="R342" s="350" t="str">
        <f t="shared" si="281"/>
        <v>Glen Innes and District Community Recycling Centre</v>
      </c>
      <c r="S342" s="350" t="str">
        <f t="shared" si="282"/>
        <v>Emmavliie Landfill</v>
      </c>
      <c r="T342" s="350" t="str">
        <f t="shared" si="283"/>
        <v>Deepwater Landfill</v>
      </c>
      <c r="U342" s="350" t="str">
        <f t="shared" si="284"/>
        <v>Red Range Landfill</v>
      </c>
      <c r="V342" s="350">
        <f t="shared" si="285"/>
        <v>0</v>
      </c>
      <c r="W342" s="350">
        <f t="shared" si="286"/>
        <v>0</v>
      </c>
      <c r="X342" s="350">
        <f t="shared" si="287"/>
        <v>0</v>
      </c>
      <c r="Y342" s="350">
        <f t="shared" si="288"/>
        <v>0</v>
      </c>
      <c r="Z342" s="350">
        <f t="shared" si="289"/>
        <v>0</v>
      </c>
      <c r="AA342" s="350">
        <f t="shared" si="290"/>
        <v>0</v>
      </c>
      <c r="AB342" s="350">
        <f t="shared" si="291"/>
        <v>0</v>
      </c>
      <c r="AC342" s="350">
        <f t="shared" si="292"/>
        <v>0</v>
      </c>
      <c r="AD342" s="350">
        <f t="shared" si="293"/>
        <v>0</v>
      </c>
      <c r="AE342" s="350">
        <f t="shared" si="294"/>
        <v>0</v>
      </c>
      <c r="AF342" s="350">
        <f t="shared" si="295"/>
        <v>0</v>
      </c>
      <c r="AG342" s="350">
        <f t="shared" si="296"/>
        <v>0</v>
      </c>
      <c r="AH342" s="350">
        <f t="shared" si="297"/>
        <v>0</v>
      </c>
      <c r="AI342" s="350">
        <f t="shared" si="298"/>
        <v>0</v>
      </c>
      <c r="AJ342" s="350">
        <f t="shared" si="299"/>
        <v>0</v>
      </c>
      <c r="AK342" s="350">
        <f t="shared" si="300"/>
        <v>0</v>
      </c>
      <c r="AL342" s="350">
        <f t="shared" si="301"/>
        <v>0</v>
      </c>
      <c r="AM342" s="350">
        <f t="shared" si="302"/>
        <v>0</v>
      </c>
      <c r="AN342" s="457">
        <f t="shared" si="303"/>
        <v>0</v>
      </c>
      <c r="AO342" s="350">
        <f t="shared" si="304"/>
        <v>0</v>
      </c>
      <c r="AP342" s="350">
        <f t="shared" si="305"/>
        <v>0</v>
      </c>
      <c r="AQ342" s="350">
        <f t="shared" si="306"/>
        <v>0</v>
      </c>
      <c r="AR342" s="350">
        <f t="shared" si="307"/>
        <v>0</v>
      </c>
      <c r="AS342" s="350">
        <f t="shared" si="308"/>
        <v>0</v>
      </c>
      <c r="AT342" s="350">
        <f t="shared" si="309"/>
        <v>0</v>
      </c>
      <c r="AU342" s="350">
        <f t="shared" si="310"/>
        <v>0</v>
      </c>
      <c r="AV342" s="350">
        <f t="shared" si="311"/>
        <v>0</v>
      </c>
      <c r="AW342" s="350">
        <f t="shared" si="312"/>
        <v>0</v>
      </c>
      <c r="AX342" s="350">
        <f t="shared" si="313"/>
        <v>0</v>
      </c>
      <c r="AY342" s="350">
        <f t="shared" si="314"/>
        <v>0</v>
      </c>
    </row>
    <row r="343" spans="1:51" x14ac:dyDescent="0.2">
      <c r="A343" s="347">
        <v>13310</v>
      </c>
      <c r="B343" s="349" t="str">
        <f t="shared" ref="B343:B374" si="315">VLOOKUP($A343,$A$5:$L$133,2,FALSE)</f>
        <v>Goulburn Mulwaree (A)</v>
      </c>
      <c r="C343" s="348" t="str">
        <f t="shared" ref="C343:C374" si="316">VLOOKUP($A343,$A$5:$L$133,3,FALSE)</f>
        <v>CRJO</v>
      </c>
      <c r="D343" s="470" t="str">
        <f t="shared" ref="D343:D374" si="317">VLOOKUP($A343,$A$5:$L$133,4,FALSE)</f>
        <v>N</v>
      </c>
      <c r="E343" s="470"/>
      <c r="F343"/>
      <c r="G343" s="350">
        <f t="shared" ref="G343:G374" si="318">VLOOKUP($A343,$A$5:$AY$132,7,FALSE)</f>
        <v>30852</v>
      </c>
      <c r="H343" s="350">
        <f t="shared" ref="H343:H374" si="319">VLOOKUP($A343,$A$5:$AY$132,8,FALSE)</f>
        <v>16423</v>
      </c>
      <c r="I343" s="350">
        <f t="shared" ref="I343:I374" si="320">VLOOKUP($A343,$A$5:$AY$132,9,FALSE)</f>
        <v>330</v>
      </c>
      <c r="J343" s="350" t="str">
        <f t="shared" ref="J343:J374" si="321">VLOOKUP($A343,$A$5:$AY$132,10,FALSE)</f>
        <v>Y</v>
      </c>
      <c r="K343" s="350">
        <f t="shared" ref="K343:K374" si="322">VLOOKUP($A343,$A$5:$AY$132,11,FALSE)</f>
        <v>9538</v>
      </c>
      <c r="L343" s="350">
        <f t="shared" ref="L343:L374" si="323">VLOOKUP($A343,$A$5:$AY$132,12,FALSE)</f>
        <v>0</v>
      </c>
      <c r="M343" s="350">
        <f t="shared" ref="M343:M374" si="324">VLOOKUP($A343,$A$4:$AY$132,13,FALSE)</f>
        <v>9531</v>
      </c>
      <c r="N343" s="350">
        <f t="shared" ref="N343:N374" si="325">VLOOKUP($A343,$A$4:$AY$132,14,FALSE)</f>
        <v>0</v>
      </c>
      <c r="O343" s="350">
        <f t="shared" ref="O343:O374" si="326">VLOOKUP($A343,$A$4:$AY$132,15,FALSE)</f>
        <v>3812</v>
      </c>
      <c r="P343" s="350">
        <f t="shared" ref="P343:P374" si="327">VLOOKUP($A343,$A$4:$AY$132,16,FALSE)</f>
        <v>9849</v>
      </c>
      <c r="Q343" s="350">
        <f t="shared" ref="Q343:Q374" si="328">VLOOKUP($A343,$A$4:$AY$132,17,FALSE)</f>
        <v>16423</v>
      </c>
      <c r="R343" s="350" t="str">
        <f t="shared" ref="R343:R374" si="329">VLOOKUP($A343,$A$4:$AY$132,18,FALSE)</f>
        <v>Goulburn Waste Management Centre</v>
      </c>
      <c r="S343" s="350" t="str">
        <f t="shared" ref="S343:S374" si="330">VLOOKUP($A343,$A$4:$AY$132,19,FALSE)</f>
        <v>Marulan Waste Management Centre</v>
      </c>
      <c r="T343" s="350" t="str">
        <f t="shared" ref="T343:T374" si="331">VLOOKUP($A343,$A$4:$AY$132,20,FALSE)</f>
        <v>Tarago Waste Management Centre</v>
      </c>
      <c r="U343" s="350">
        <f t="shared" ref="U343:U374" si="332">VLOOKUP($A343,$A$4:$AY$132,21,FALSE)</f>
        <v>0</v>
      </c>
      <c r="V343" s="350">
        <f t="shared" ref="V343:V374" si="333">VLOOKUP($A343,$A$4:$AY$132,22,FALSE)</f>
        <v>0</v>
      </c>
      <c r="W343" s="350">
        <f t="shared" ref="W343:W374" si="334">VLOOKUP($A343,$A$4:$AY$132,23,FALSE)</f>
        <v>0</v>
      </c>
      <c r="X343" s="350">
        <f t="shared" ref="X343:X374" si="335">VLOOKUP($A343,$A$4:$AY$132,24,FALSE)</f>
        <v>0</v>
      </c>
      <c r="Y343" s="350">
        <f t="shared" ref="Y343:Y374" si="336">VLOOKUP($A343,$A$4:$AY$132,25,FALSE)</f>
        <v>0</v>
      </c>
      <c r="Z343" s="350">
        <f t="shared" ref="Z343:Z374" si="337">VLOOKUP($A343,$A$4:$AY$132,26,FALSE)</f>
        <v>0</v>
      </c>
      <c r="AA343" s="350">
        <f t="shared" ref="AA343:AA374" si="338">VLOOKUP($A343,$A$4:$AY$132,27,FALSE)</f>
        <v>0</v>
      </c>
      <c r="AB343" s="350">
        <f t="shared" ref="AB343:AB374" si="339">VLOOKUP($A343,$A$4:$AY$132,28,FALSE)</f>
        <v>0</v>
      </c>
      <c r="AC343" s="350">
        <f t="shared" ref="AC343:AC374" si="340">VLOOKUP($A343,$A$4:$AY$132,29,FALSE)</f>
        <v>0</v>
      </c>
      <c r="AD343" s="350">
        <f t="shared" ref="AD343:AD374" si="341">VLOOKUP($A343,$A$4:$AY$132,30,FALSE)</f>
        <v>0</v>
      </c>
      <c r="AE343" s="350">
        <f t="shared" ref="AE343:AE374" si="342">VLOOKUP($A343,$A$4:$AY$132,31,FALSE)</f>
        <v>0</v>
      </c>
      <c r="AF343" s="350">
        <f t="shared" ref="AF343:AF374" si="343">VLOOKUP($A343,$A$4:$AY$132,32,FALSE)</f>
        <v>0</v>
      </c>
      <c r="AG343" s="350">
        <f t="shared" ref="AG343:AG374" si="344">VLOOKUP($A343,$A$4:$AY$132,33,FALSE)</f>
        <v>0</v>
      </c>
      <c r="AH343" s="350">
        <f t="shared" ref="AH343:AH374" si="345">VLOOKUP($A343,$A$4:$AY$132,34,FALSE)</f>
        <v>0</v>
      </c>
      <c r="AI343" s="350">
        <f t="shared" ref="AI343:AI374" si="346">VLOOKUP($A343,$A$4:$AY$132,35,FALSE)</f>
        <v>0</v>
      </c>
      <c r="AJ343" s="350">
        <f t="shared" ref="AJ343:AJ374" si="347">VLOOKUP($A343,$A$4:$AY$132,36,FALSE)</f>
        <v>0</v>
      </c>
      <c r="AK343" s="350">
        <f t="shared" ref="AK343:AK374" si="348">VLOOKUP($A343,$A$4:$AY$132,37,FALSE)</f>
        <v>0</v>
      </c>
      <c r="AL343" s="350">
        <f t="shared" ref="AL343:AL374" si="349">VLOOKUP($A343,$A$4:$AY$132,38,FALSE)</f>
        <v>0</v>
      </c>
      <c r="AM343" s="350">
        <f t="shared" ref="AM343:AM374" si="350">VLOOKUP($A343,$A$4:$AY$132,39,FALSE)</f>
        <v>0</v>
      </c>
      <c r="AN343" s="457">
        <f t="shared" ref="AN343:AN374" si="351">VLOOKUP($A343,$A$4:$AY$132,40,FALSE)</f>
        <v>0</v>
      </c>
      <c r="AO343" s="350">
        <f t="shared" ref="AO343:AO374" si="352">VLOOKUP($A343,$A$4:$AY$132,41,FALSE)</f>
        <v>0</v>
      </c>
      <c r="AP343" s="350">
        <f t="shared" ref="AP343:AP374" si="353">VLOOKUP($A343,$A$4:$AY$132,42,FALSE)</f>
        <v>0</v>
      </c>
      <c r="AQ343" s="350">
        <f t="shared" ref="AQ343:AQ374" si="354">VLOOKUP($A343,$A$4:$AY$132,43,FALSE)</f>
        <v>0</v>
      </c>
      <c r="AR343" s="350">
        <f t="shared" ref="AR343:AR374" si="355">VLOOKUP($A343,$A$4:$AY$132,44,FALSE)</f>
        <v>0</v>
      </c>
      <c r="AS343" s="350">
        <f t="shared" ref="AS343:AS374" si="356">VLOOKUP($A343,$A$4:$AY$132,45,FALSE)</f>
        <v>0</v>
      </c>
      <c r="AT343" s="350">
        <f t="shared" ref="AT343:AT374" si="357">VLOOKUP($A343,$A$4:$AY$132,46,FALSE)</f>
        <v>0</v>
      </c>
      <c r="AU343" s="350">
        <f t="shared" ref="AU343:AU374" si="358">VLOOKUP($A343,$A$4:$AY$132,47,FALSE)</f>
        <v>0</v>
      </c>
      <c r="AV343" s="350">
        <f t="shared" ref="AV343:AV374" si="359">VLOOKUP($A343,$A$4:$AY$132,48,FALSE)</f>
        <v>0</v>
      </c>
      <c r="AW343" s="350">
        <f t="shared" ref="AW343:AW374" si="360">VLOOKUP($A343,$A$4:$AY$132,49,FALSE)</f>
        <v>0</v>
      </c>
      <c r="AX343" s="350">
        <f t="shared" ref="AX343:AX374" si="361">VLOOKUP($A343,$A$4:$AY$132,50,FALSE)</f>
        <v>0</v>
      </c>
      <c r="AY343" s="350">
        <f t="shared" ref="AY343:AY374" si="362">VLOOKUP($A343,$A$4:$AY$132,51,FALSE)</f>
        <v>0</v>
      </c>
    </row>
    <row r="344" spans="1:51" x14ac:dyDescent="0.2">
      <c r="A344" s="347">
        <v>13340</v>
      </c>
      <c r="B344" s="349" t="str">
        <f t="shared" si="315"/>
        <v>Greater Hume Shire (A)</v>
      </c>
      <c r="C344" s="348" t="str">
        <f t="shared" si="316"/>
        <v>RAMJO Murray</v>
      </c>
      <c r="D344" s="470" t="str">
        <f t="shared" si="317"/>
        <v>N</v>
      </c>
      <c r="E344" s="470"/>
      <c r="F344"/>
      <c r="G344" s="350">
        <f t="shared" si="318"/>
        <v>10686</v>
      </c>
      <c r="H344" s="350">
        <f t="shared" si="319"/>
        <v>6903</v>
      </c>
      <c r="I344" s="350">
        <f t="shared" si="320"/>
        <v>265</v>
      </c>
      <c r="J344" s="350" t="str">
        <f t="shared" si="321"/>
        <v>Y</v>
      </c>
      <c r="K344" s="350">
        <f t="shared" si="322"/>
        <v>3632</v>
      </c>
      <c r="L344" s="350">
        <f t="shared" si="323"/>
        <v>0</v>
      </c>
      <c r="M344" s="350">
        <f t="shared" si="324"/>
        <v>3624</v>
      </c>
      <c r="N344" s="350">
        <f t="shared" si="325"/>
        <v>0</v>
      </c>
      <c r="O344" s="350">
        <f t="shared" si="326"/>
        <v>0</v>
      </c>
      <c r="P344" s="350">
        <f t="shared" si="327"/>
        <v>0</v>
      </c>
      <c r="Q344" s="350">
        <f t="shared" si="328"/>
        <v>0</v>
      </c>
      <c r="R344" s="350" t="str">
        <f t="shared" si="329"/>
        <v>culcairn</v>
      </c>
      <c r="S344" s="350" t="str">
        <f t="shared" si="330"/>
        <v>Holbrook</v>
      </c>
      <c r="T344" s="350" t="str">
        <f t="shared" si="331"/>
        <v>Brocklesby</v>
      </c>
      <c r="U344" s="350" t="str">
        <f t="shared" si="332"/>
        <v>Gerogery</v>
      </c>
      <c r="V344" s="350" t="str">
        <f t="shared" si="333"/>
        <v>Jindera</v>
      </c>
      <c r="W344" s="350" t="str">
        <f t="shared" si="334"/>
        <v>other</v>
      </c>
      <c r="X344" s="350">
        <f t="shared" si="335"/>
        <v>0</v>
      </c>
      <c r="Y344" s="350">
        <f t="shared" si="336"/>
        <v>0</v>
      </c>
      <c r="Z344" s="350">
        <f t="shared" si="337"/>
        <v>0</v>
      </c>
      <c r="AA344" s="350">
        <f t="shared" si="338"/>
        <v>0</v>
      </c>
      <c r="AB344" s="350">
        <f t="shared" si="339"/>
        <v>0</v>
      </c>
      <c r="AC344" s="350">
        <f t="shared" si="340"/>
        <v>0</v>
      </c>
      <c r="AD344" s="350">
        <f t="shared" si="341"/>
        <v>0</v>
      </c>
      <c r="AE344" s="350">
        <f t="shared" si="342"/>
        <v>0</v>
      </c>
      <c r="AF344" s="350">
        <f t="shared" si="343"/>
        <v>0</v>
      </c>
      <c r="AG344" s="350">
        <f t="shared" si="344"/>
        <v>0</v>
      </c>
      <c r="AH344" s="350">
        <f t="shared" si="345"/>
        <v>0</v>
      </c>
      <c r="AI344" s="350">
        <f t="shared" si="346"/>
        <v>0</v>
      </c>
      <c r="AJ344" s="350">
        <f t="shared" si="347"/>
        <v>0</v>
      </c>
      <c r="AK344" s="350">
        <f t="shared" si="348"/>
        <v>0</v>
      </c>
      <c r="AL344" s="350">
        <f t="shared" si="349"/>
        <v>0</v>
      </c>
      <c r="AM344" s="350">
        <f t="shared" si="350"/>
        <v>0</v>
      </c>
      <c r="AN344" s="457">
        <f t="shared" si="351"/>
        <v>0</v>
      </c>
      <c r="AO344" s="350">
        <f t="shared" si="352"/>
        <v>0</v>
      </c>
      <c r="AP344" s="350">
        <f t="shared" si="353"/>
        <v>0</v>
      </c>
      <c r="AQ344" s="350">
        <f t="shared" si="354"/>
        <v>0</v>
      </c>
      <c r="AR344" s="350">
        <f t="shared" si="355"/>
        <v>0</v>
      </c>
      <c r="AS344" s="350">
        <f t="shared" si="356"/>
        <v>0</v>
      </c>
      <c r="AT344" s="350">
        <f t="shared" si="357"/>
        <v>0</v>
      </c>
      <c r="AU344" s="350">
        <f t="shared" si="358"/>
        <v>0</v>
      </c>
      <c r="AV344" s="350">
        <f t="shared" si="359"/>
        <v>0</v>
      </c>
      <c r="AW344" s="350">
        <f t="shared" si="360"/>
        <v>0</v>
      </c>
      <c r="AX344" s="350">
        <f t="shared" si="361"/>
        <v>0</v>
      </c>
      <c r="AY344" s="350">
        <f t="shared" si="362"/>
        <v>0</v>
      </c>
    </row>
    <row r="345" spans="1:51" x14ac:dyDescent="0.2">
      <c r="A345" s="347">
        <v>13450</v>
      </c>
      <c r="B345" s="349" t="str">
        <f t="shared" si="315"/>
        <v>Griffith (C)</v>
      </c>
      <c r="C345" s="348" t="str">
        <f t="shared" si="316"/>
        <v>RAMJO Riverina</v>
      </c>
      <c r="D345" s="470" t="str">
        <f t="shared" si="317"/>
        <v>N</v>
      </c>
      <c r="E345" s="470"/>
      <c r="F345"/>
      <c r="G345" s="350">
        <f t="shared" si="318"/>
        <v>26882</v>
      </c>
      <c r="H345" s="350">
        <f t="shared" si="319"/>
        <v>11319</v>
      </c>
      <c r="I345" s="350">
        <f t="shared" si="320"/>
        <v>284</v>
      </c>
      <c r="J345" s="350" t="str">
        <f t="shared" si="321"/>
        <v>Y</v>
      </c>
      <c r="K345" s="350">
        <f t="shared" si="322"/>
        <v>8427</v>
      </c>
      <c r="L345" s="350">
        <f t="shared" si="323"/>
        <v>0</v>
      </c>
      <c r="M345" s="350">
        <f t="shared" si="324"/>
        <v>7980</v>
      </c>
      <c r="N345" s="350">
        <f t="shared" si="325"/>
        <v>0</v>
      </c>
      <c r="O345" s="350">
        <f t="shared" si="326"/>
        <v>0</v>
      </c>
      <c r="P345" s="350">
        <f t="shared" si="327"/>
        <v>0</v>
      </c>
      <c r="Q345" s="350">
        <f t="shared" si="328"/>
        <v>11319</v>
      </c>
      <c r="R345" s="350" t="str">
        <f t="shared" si="329"/>
        <v>Tharbogang Waste Transfer Station</v>
      </c>
      <c r="S345" s="350">
        <f t="shared" si="330"/>
        <v>0</v>
      </c>
      <c r="T345" s="350">
        <f t="shared" si="331"/>
        <v>0</v>
      </c>
      <c r="U345" s="350">
        <f t="shared" si="332"/>
        <v>0</v>
      </c>
      <c r="V345" s="350">
        <f t="shared" si="333"/>
        <v>0</v>
      </c>
      <c r="W345" s="350">
        <f t="shared" si="334"/>
        <v>0</v>
      </c>
      <c r="X345" s="350">
        <f t="shared" si="335"/>
        <v>0</v>
      </c>
      <c r="Y345" s="350">
        <f t="shared" si="336"/>
        <v>0</v>
      </c>
      <c r="Z345" s="350">
        <f t="shared" si="337"/>
        <v>0</v>
      </c>
      <c r="AA345" s="350">
        <f t="shared" si="338"/>
        <v>0</v>
      </c>
      <c r="AB345" s="350">
        <f t="shared" si="339"/>
        <v>0</v>
      </c>
      <c r="AC345" s="350">
        <f t="shared" si="340"/>
        <v>0</v>
      </c>
      <c r="AD345" s="350">
        <f t="shared" si="341"/>
        <v>0</v>
      </c>
      <c r="AE345" s="350">
        <f t="shared" si="342"/>
        <v>0</v>
      </c>
      <c r="AF345" s="350">
        <f t="shared" si="343"/>
        <v>0</v>
      </c>
      <c r="AG345" s="350">
        <f t="shared" si="344"/>
        <v>0</v>
      </c>
      <c r="AH345" s="350">
        <f t="shared" si="345"/>
        <v>0</v>
      </c>
      <c r="AI345" s="350">
        <f t="shared" si="346"/>
        <v>0</v>
      </c>
      <c r="AJ345" s="350">
        <f t="shared" si="347"/>
        <v>0</v>
      </c>
      <c r="AK345" s="350">
        <f t="shared" si="348"/>
        <v>0</v>
      </c>
      <c r="AL345" s="350">
        <f t="shared" si="349"/>
        <v>0</v>
      </c>
      <c r="AM345" s="350">
        <f t="shared" si="350"/>
        <v>0</v>
      </c>
      <c r="AN345" s="457">
        <f t="shared" si="351"/>
        <v>0</v>
      </c>
      <c r="AO345" s="350">
        <f t="shared" si="352"/>
        <v>0</v>
      </c>
      <c r="AP345" s="350">
        <f t="shared" si="353"/>
        <v>0</v>
      </c>
      <c r="AQ345" s="350">
        <f t="shared" si="354"/>
        <v>0</v>
      </c>
      <c r="AR345" s="350">
        <f t="shared" si="355"/>
        <v>0</v>
      </c>
      <c r="AS345" s="350">
        <f t="shared" si="356"/>
        <v>0</v>
      </c>
      <c r="AT345" s="350">
        <f t="shared" si="357"/>
        <v>0</v>
      </c>
      <c r="AU345" s="350">
        <f t="shared" si="358"/>
        <v>0</v>
      </c>
      <c r="AV345" s="350">
        <f t="shared" si="359"/>
        <v>0</v>
      </c>
      <c r="AW345" s="350">
        <f t="shared" si="360"/>
        <v>0</v>
      </c>
      <c r="AX345" s="350">
        <f t="shared" si="361"/>
        <v>0</v>
      </c>
      <c r="AY345" s="350">
        <f t="shared" si="362"/>
        <v>0</v>
      </c>
    </row>
    <row r="346" spans="1:51" x14ac:dyDescent="0.2">
      <c r="A346" s="347">
        <v>13510</v>
      </c>
      <c r="B346" s="349" t="str">
        <f t="shared" si="315"/>
        <v>Gundagai - Cootamundra (A)</v>
      </c>
      <c r="C346" s="348" t="str">
        <f t="shared" si="316"/>
        <v>REROC</v>
      </c>
      <c r="D346" s="470" t="str">
        <f t="shared" si="317"/>
        <v>N</v>
      </c>
      <c r="E346" s="470"/>
      <c r="F346"/>
      <c r="G346" s="350">
        <f t="shared" si="318"/>
        <v>11260</v>
      </c>
      <c r="H346" s="350">
        <f t="shared" si="319"/>
        <v>5875</v>
      </c>
      <c r="I346" s="350">
        <f t="shared" si="320"/>
        <v>394</v>
      </c>
      <c r="J346" s="350" t="str">
        <f t="shared" si="321"/>
        <v>Y</v>
      </c>
      <c r="K346" s="350">
        <f t="shared" si="322"/>
        <v>5875</v>
      </c>
      <c r="L346" s="350">
        <f t="shared" si="323"/>
        <v>0</v>
      </c>
      <c r="M346" s="350">
        <f t="shared" si="324"/>
        <v>5875</v>
      </c>
      <c r="N346" s="350">
        <f t="shared" si="325"/>
        <v>3226</v>
      </c>
      <c r="O346" s="350">
        <f t="shared" si="326"/>
        <v>2649</v>
      </c>
      <c r="P346" s="350">
        <f t="shared" si="327"/>
        <v>0</v>
      </c>
      <c r="Q346" s="350">
        <f t="shared" si="328"/>
        <v>5875</v>
      </c>
      <c r="R346" s="350" t="str">
        <f t="shared" si="329"/>
        <v>Turners Lane</v>
      </c>
      <c r="S346" s="350" t="str">
        <f t="shared" si="330"/>
        <v>Stockinbingal Landfill</v>
      </c>
      <c r="T346" s="350" t="str">
        <f t="shared" si="331"/>
        <v>Wallendbeen Landfill</v>
      </c>
      <c r="U346" s="350" t="str">
        <f t="shared" si="332"/>
        <v xml:space="preserve">Gundagai Landfill </v>
      </c>
      <c r="V346" s="350" t="str">
        <f t="shared" si="333"/>
        <v>4 transfer stations</v>
      </c>
      <c r="W346" s="350">
        <f t="shared" si="334"/>
        <v>0</v>
      </c>
      <c r="X346" s="350">
        <f t="shared" si="335"/>
        <v>0</v>
      </c>
      <c r="Y346" s="350">
        <f t="shared" si="336"/>
        <v>0</v>
      </c>
      <c r="Z346" s="350">
        <f t="shared" si="337"/>
        <v>0</v>
      </c>
      <c r="AA346" s="350">
        <f t="shared" si="338"/>
        <v>0</v>
      </c>
      <c r="AB346" s="350">
        <f t="shared" si="339"/>
        <v>0</v>
      </c>
      <c r="AC346" s="350">
        <f t="shared" si="340"/>
        <v>0</v>
      </c>
      <c r="AD346" s="350">
        <f t="shared" si="341"/>
        <v>0</v>
      </c>
      <c r="AE346" s="350">
        <f t="shared" si="342"/>
        <v>0</v>
      </c>
      <c r="AF346" s="350">
        <f t="shared" si="343"/>
        <v>0</v>
      </c>
      <c r="AG346" s="350">
        <f t="shared" si="344"/>
        <v>0</v>
      </c>
      <c r="AH346" s="350">
        <f t="shared" si="345"/>
        <v>0</v>
      </c>
      <c r="AI346" s="350">
        <f t="shared" si="346"/>
        <v>0</v>
      </c>
      <c r="AJ346" s="350">
        <f t="shared" si="347"/>
        <v>0</v>
      </c>
      <c r="AK346" s="350">
        <f t="shared" si="348"/>
        <v>0</v>
      </c>
      <c r="AL346" s="350">
        <f t="shared" si="349"/>
        <v>0</v>
      </c>
      <c r="AM346" s="350">
        <f t="shared" si="350"/>
        <v>0</v>
      </c>
      <c r="AN346" s="457">
        <f t="shared" si="351"/>
        <v>0</v>
      </c>
      <c r="AO346" s="350">
        <f t="shared" si="352"/>
        <v>0</v>
      </c>
      <c r="AP346" s="350">
        <f t="shared" si="353"/>
        <v>0</v>
      </c>
      <c r="AQ346" s="350">
        <f t="shared" si="354"/>
        <v>0</v>
      </c>
      <c r="AR346" s="350">
        <f t="shared" si="355"/>
        <v>0</v>
      </c>
      <c r="AS346" s="350">
        <f t="shared" si="356"/>
        <v>0</v>
      </c>
      <c r="AT346" s="350">
        <f t="shared" si="357"/>
        <v>0</v>
      </c>
      <c r="AU346" s="350">
        <f t="shared" si="358"/>
        <v>0</v>
      </c>
      <c r="AV346" s="350">
        <f t="shared" si="359"/>
        <v>0</v>
      </c>
      <c r="AW346" s="350">
        <f t="shared" si="360"/>
        <v>0</v>
      </c>
      <c r="AX346" s="350">
        <f t="shared" si="361"/>
        <v>0</v>
      </c>
      <c r="AY346" s="350">
        <f t="shared" si="362"/>
        <v>0</v>
      </c>
    </row>
    <row r="347" spans="1:51" x14ac:dyDescent="0.2">
      <c r="A347" s="347">
        <v>13550</v>
      </c>
      <c r="B347" s="349" t="str">
        <f t="shared" si="315"/>
        <v>Gunnedah (A)</v>
      </c>
      <c r="C347" s="348" t="str">
        <f t="shared" si="316"/>
        <v>NIRW</v>
      </c>
      <c r="D347" s="470" t="str">
        <f t="shared" si="317"/>
        <v>N</v>
      </c>
      <c r="E347" s="470"/>
      <c r="F347"/>
      <c r="G347" s="350">
        <f t="shared" si="318"/>
        <v>12661</v>
      </c>
      <c r="H347" s="350">
        <f t="shared" si="319"/>
        <v>4833</v>
      </c>
      <c r="I347" s="350">
        <f t="shared" si="320"/>
        <v>392</v>
      </c>
      <c r="J347" s="350" t="str">
        <f t="shared" si="321"/>
        <v>Y</v>
      </c>
      <c r="K347" s="350">
        <f t="shared" si="322"/>
        <v>4328</v>
      </c>
      <c r="L347" s="350">
        <f t="shared" si="323"/>
        <v>0</v>
      </c>
      <c r="M347" s="350">
        <f t="shared" si="324"/>
        <v>4328</v>
      </c>
      <c r="N347" s="350">
        <f t="shared" si="325"/>
        <v>3417</v>
      </c>
      <c r="O347" s="350">
        <f t="shared" si="326"/>
        <v>0</v>
      </c>
      <c r="P347" s="350">
        <f t="shared" si="327"/>
        <v>0</v>
      </c>
      <c r="Q347" s="350">
        <f t="shared" si="328"/>
        <v>4833</v>
      </c>
      <c r="R347" s="350" t="str">
        <f t="shared" si="329"/>
        <v>Gunnedah Waste Management Facility</v>
      </c>
      <c r="S347" s="350" t="str">
        <f t="shared" si="330"/>
        <v>Curlewis Waste Facility</v>
      </c>
      <c r="T347" s="350" t="str">
        <f t="shared" si="331"/>
        <v>Carroll Waste Facility</v>
      </c>
      <c r="U347" s="350" t="str">
        <f t="shared" si="332"/>
        <v>Mullaley Waste Facility</v>
      </c>
      <c r="V347" s="350" t="str">
        <f t="shared" si="333"/>
        <v>Breeza Waste Facility</v>
      </c>
      <c r="W347" s="350" t="str">
        <f t="shared" si="334"/>
        <v>Tambar Springs Facility</v>
      </c>
      <c r="X347" s="350">
        <f t="shared" si="335"/>
        <v>0</v>
      </c>
      <c r="Y347" s="350">
        <f t="shared" si="336"/>
        <v>0</v>
      </c>
      <c r="Z347" s="350">
        <f t="shared" si="337"/>
        <v>0</v>
      </c>
      <c r="AA347" s="350">
        <f t="shared" si="338"/>
        <v>0</v>
      </c>
      <c r="AB347" s="350">
        <f t="shared" si="339"/>
        <v>0</v>
      </c>
      <c r="AC347" s="350">
        <f t="shared" si="340"/>
        <v>0</v>
      </c>
      <c r="AD347" s="350">
        <f t="shared" si="341"/>
        <v>0</v>
      </c>
      <c r="AE347" s="350">
        <f t="shared" si="342"/>
        <v>0</v>
      </c>
      <c r="AF347" s="350">
        <f t="shared" si="343"/>
        <v>0</v>
      </c>
      <c r="AG347" s="350">
        <f t="shared" si="344"/>
        <v>0</v>
      </c>
      <c r="AH347" s="350">
        <f t="shared" si="345"/>
        <v>0</v>
      </c>
      <c r="AI347" s="350">
        <f t="shared" si="346"/>
        <v>0</v>
      </c>
      <c r="AJ347" s="350">
        <f t="shared" si="347"/>
        <v>0</v>
      </c>
      <c r="AK347" s="350">
        <f t="shared" si="348"/>
        <v>0</v>
      </c>
      <c r="AL347" s="350">
        <f t="shared" si="349"/>
        <v>0</v>
      </c>
      <c r="AM347" s="350">
        <f t="shared" si="350"/>
        <v>0</v>
      </c>
      <c r="AN347" s="457">
        <f t="shared" si="351"/>
        <v>0</v>
      </c>
      <c r="AO347" s="350">
        <f t="shared" si="352"/>
        <v>0</v>
      </c>
      <c r="AP347" s="350">
        <f t="shared" si="353"/>
        <v>0</v>
      </c>
      <c r="AQ347" s="350">
        <f t="shared" si="354"/>
        <v>0</v>
      </c>
      <c r="AR347" s="350">
        <f t="shared" si="355"/>
        <v>0</v>
      </c>
      <c r="AS347" s="350">
        <f t="shared" si="356"/>
        <v>0</v>
      </c>
      <c r="AT347" s="350">
        <f t="shared" si="357"/>
        <v>0</v>
      </c>
      <c r="AU347" s="350">
        <f t="shared" si="358"/>
        <v>0</v>
      </c>
      <c r="AV347" s="350">
        <f t="shared" si="359"/>
        <v>0</v>
      </c>
      <c r="AW347" s="350">
        <f t="shared" si="360"/>
        <v>0</v>
      </c>
      <c r="AX347" s="350">
        <f t="shared" si="361"/>
        <v>0</v>
      </c>
      <c r="AY347" s="350">
        <f t="shared" si="362"/>
        <v>0</v>
      </c>
    </row>
    <row r="348" spans="1:51" x14ac:dyDescent="0.2">
      <c r="A348" s="347">
        <v>13660</v>
      </c>
      <c r="B348" s="349" t="str">
        <f t="shared" si="315"/>
        <v>Gwydir (A)</v>
      </c>
      <c r="C348" s="348" t="str">
        <f t="shared" si="316"/>
        <v>NIRW</v>
      </c>
      <c r="D348" s="470" t="str">
        <f t="shared" si="317"/>
        <v>N</v>
      </c>
      <c r="E348" s="470"/>
      <c r="F348"/>
      <c r="G348" s="350">
        <f t="shared" si="318"/>
        <v>5349</v>
      </c>
      <c r="H348" s="350">
        <f t="shared" si="319"/>
        <v>3266</v>
      </c>
      <c r="I348" s="350">
        <f t="shared" si="320"/>
        <v>469</v>
      </c>
      <c r="J348" s="350" t="str">
        <f t="shared" si="321"/>
        <v>Y</v>
      </c>
      <c r="K348" s="350">
        <f t="shared" si="322"/>
        <v>1342</v>
      </c>
      <c r="L348" s="350">
        <f t="shared" si="323"/>
        <v>0</v>
      </c>
      <c r="M348" s="350">
        <f t="shared" si="324"/>
        <v>1342</v>
      </c>
      <c r="N348" s="350">
        <f t="shared" si="325"/>
        <v>0</v>
      </c>
      <c r="O348" s="350">
        <f t="shared" si="326"/>
        <v>1342</v>
      </c>
      <c r="P348" s="350">
        <f t="shared" si="327"/>
        <v>0</v>
      </c>
      <c r="Q348" s="350">
        <f t="shared" si="328"/>
        <v>3266</v>
      </c>
      <c r="R348" s="350" t="str">
        <f t="shared" si="329"/>
        <v>Bingara Landfill</v>
      </c>
      <c r="S348" s="350" t="str">
        <f t="shared" si="330"/>
        <v>Warialda Landfill</v>
      </c>
      <c r="T348" s="350" t="str">
        <f t="shared" si="331"/>
        <v>Coolatai Landfill</v>
      </c>
      <c r="U348" s="350" t="str">
        <f t="shared" si="332"/>
        <v>Croppa Creek Landfill</v>
      </c>
      <c r="V348" s="350" t="str">
        <f t="shared" si="333"/>
        <v>Gravesend Landfill</v>
      </c>
      <c r="W348" s="350" t="str">
        <f t="shared" si="334"/>
        <v>Upper Horton Landfill</v>
      </c>
      <c r="X348" s="350">
        <f t="shared" si="335"/>
        <v>0</v>
      </c>
      <c r="Y348" s="350">
        <f t="shared" si="336"/>
        <v>0</v>
      </c>
      <c r="Z348" s="350">
        <f t="shared" si="337"/>
        <v>0</v>
      </c>
      <c r="AA348" s="350">
        <f t="shared" si="338"/>
        <v>0</v>
      </c>
      <c r="AB348" s="350">
        <f t="shared" si="339"/>
        <v>0</v>
      </c>
      <c r="AC348" s="350">
        <f t="shared" si="340"/>
        <v>0</v>
      </c>
      <c r="AD348" s="350">
        <f t="shared" si="341"/>
        <v>0</v>
      </c>
      <c r="AE348" s="350">
        <f t="shared" si="342"/>
        <v>0</v>
      </c>
      <c r="AF348" s="350">
        <f t="shared" si="343"/>
        <v>0</v>
      </c>
      <c r="AG348" s="350">
        <f t="shared" si="344"/>
        <v>0</v>
      </c>
      <c r="AH348" s="350">
        <f t="shared" si="345"/>
        <v>0</v>
      </c>
      <c r="AI348" s="350">
        <f t="shared" si="346"/>
        <v>0</v>
      </c>
      <c r="AJ348" s="350">
        <f t="shared" si="347"/>
        <v>0</v>
      </c>
      <c r="AK348" s="350">
        <f t="shared" si="348"/>
        <v>0</v>
      </c>
      <c r="AL348" s="350">
        <f t="shared" si="349"/>
        <v>0</v>
      </c>
      <c r="AM348" s="350">
        <f t="shared" si="350"/>
        <v>0</v>
      </c>
      <c r="AN348" s="457">
        <f t="shared" si="351"/>
        <v>0</v>
      </c>
      <c r="AO348" s="350">
        <f t="shared" si="352"/>
        <v>0</v>
      </c>
      <c r="AP348" s="350">
        <f t="shared" si="353"/>
        <v>0</v>
      </c>
      <c r="AQ348" s="350">
        <f t="shared" si="354"/>
        <v>0</v>
      </c>
      <c r="AR348" s="350">
        <f t="shared" si="355"/>
        <v>0</v>
      </c>
      <c r="AS348" s="350">
        <f t="shared" si="356"/>
        <v>0</v>
      </c>
      <c r="AT348" s="350">
        <f t="shared" si="357"/>
        <v>0</v>
      </c>
      <c r="AU348" s="350">
        <f t="shared" si="358"/>
        <v>0</v>
      </c>
      <c r="AV348" s="350">
        <f t="shared" si="359"/>
        <v>0</v>
      </c>
      <c r="AW348" s="350">
        <f t="shared" si="360"/>
        <v>0</v>
      </c>
      <c r="AX348" s="350">
        <f t="shared" si="361"/>
        <v>0</v>
      </c>
      <c r="AY348" s="350">
        <f t="shared" si="362"/>
        <v>0</v>
      </c>
    </row>
    <row r="349" spans="1:51" x14ac:dyDescent="0.2">
      <c r="A349" s="347">
        <v>13850</v>
      </c>
      <c r="B349" s="349" t="str">
        <f t="shared" si="315"/>
        <v>Hay (A)</v>
      </c>
      <c r="C349" s="348" t="str">
        <f t="shared" si="316"/>
        <v>RAMJO Riverina</v>
      </c>
      <c r="D349" s="470" t="str">
        <f t="shared" si="317"/>
        <v>N</v>
      </c>
      <c r="E349" s="470"/>
      <c r="F349"/>
      <c r="G349" s="350">
        <f t="shared" si="318"/>
        <v>2979</v>
      </c>
      <c r="H349" s="350">
        <f t="shared" si="319"/>
        <v>2142</v>
      </c>
      <c r="I349" s="350">
        <f t="shared" si="320"/>
        <v>317</v>
      </c>
      <c r="J349" s="350" t="str">
        <f t="shared" si="321"/>
        <v>Y</v>
      </c>
      <c r="K349" s="350">
        <f t="shared" si="322"/>
        <v>2142</v>
      </c>
      <c r="L349" s="350">
        <f t="shared" si="323"/>
        <v>0</v>
      </c>
      <c r="M349" s="350">
        <f t="shared" si="324"/>
        <v>0</v>
      </c>
      <c r="N349" s="350">
        <f t="shared" si="325"/>
        <v>0</v>
      </c>
      <c r="O349" s="350">
        <f t="shared" si="326"/>
        <v>0</v>
      </c>
      <c r="P349" s="350">
        <f t="shared" si="327"/>
        <v>1420</v>
      </c>
      <c r="Q349" s="350">
        <f t="shared" si="328"/>
        <v>2142</v>
      </c>
      <c r="R349" s="350" t="str">
        <f t="shared" si="329"/>
        <v>Hay Shire CRC</v>
      </c>
      <c r="S349" s="350">
        <f t="shared" si="330"/>
        <v>0</v>
      </c>
      <c r="T349" s="350">
        <f t="shared" si="331"/>
        <v>0</v>
      </c>
      <c r="U349" s="350">
        <f t="shared" si="332"/>
        <v>0</v>
      </c>
      <c r="V349" s="350">
        <f t="shared" si="333"/>
        <v>0</v>
      </c>
      <c r="W349" s="350">
        <f t="shared" si="334"/>
        <v>0</v>
      </c>
      <c r="X349" s="350">
        <f t="shared" si="335"/>
        <v>0</v>
      </c>
      <c r="Y349" s="350">
        <f t="shared" si="336"/>
        <v>0</v>
      </c>
      <c r="Z349" s="350">
        <f t="shared" si="337"/>
        <v>0</v>
      </c>
      <c r="AA349" s="350">
        <f t="shared" si="338"/>
        <v>0</v>
      </c>
      <c r="AB349" s="350">
        <f t="shared" si="339"/>
        <v>0</v>
      </c>
      <c r="AC349" s="350">
        <f t="shared" si="340"/>
        <v>0</v>
      </c>
      <c r="AD349" s="350">
        <f t="shared" si="341"/>
        <v>0</v>
      </c>
      <c r="AE349" s="350">
        <f t="shared" si="342"/>
        <v>0</v>
      </c>
      <c r="AF349" s="350">
        <f t="shared" si="343"/>
        <v>0</v>
      </c>
      <c r="AG349" s="350">
        <f t="shared" si="344"/>
        <v>0</v>
      </c>
      <c r="AH349" s="350">
        <f t="shared" si="345"/>
        <v>0</v>
      </c>
      <c r="AI349" s="350">
        <f t="shared" si="346"/>
        <v>0</v>
      </c>
      <c r="AJ349" s="350">
        <f t="shared" si="347"/>
        <v>0</v>
      </c>
      <c r="AK349" s="350">
        <f t="shared" si="348"/>
        <v>0</v>
      </c>
      <c r="AL349" s="350">
        <f t="shared" si="349"/>
        <v>0</v>
      </c>
      <c r="AM349" s="350">
        <f t="shared" si="350"/>
        <v>0</v>
      </c>
      <c r="AN349" s="457">
        <f t="shared" si="351"/>
        <v>0</v>
      </c>
      <c r="AO349" s="350">
        <f t="shared" si="352"/>
        <v>0</v>
      </c>
      <c r="AP349" s="350">
        <f t="shared" si="353"/>
        <v>0</v>
      </c>
      <c r="AQ349" s="350">
        <f t="shared" si="354"/>
        <v>0</v>
      </c>
      <c r="AR349" s="350">
        <f t="shared" si="355"/>
        <v>0</v>
      </c>
      <c r="AS349" s="350">
        <f t="shared" si="356"/>
        <v>0</v>
      </c>
      <c r="AT349" s="350">
        <f t="shared" si="357"/>
        <v>0</v>
      </c>
      <c r="AU349" s="350">
        <f t="shared" si="358"/>
        <v>0</v>
      </c>
      <c r="AV349" s="350">
        <f t="shared" si="359"/>
        <v>0</v>
      </c>
      <c r="AW349" s="350">
        <f t="shared" si="360"/>
        <v>0</v>
      </c>
      <c r="AX349" s="350">
        <f t="shared" si="361"/>
        <v>0</v>
      </c>
      <c r="AY349" s="350">
        <f t="shared" si="362"/>
        <v>0</v>
      </c>
    </row>
    <row r="350" spans="1:51" x14ac:dyDescent="0.2">
      <c r="A350" s="347">
        <v>13910</v>
      </c>
      <c r="B350" s="349" t="str">
        <f t="shared" si="315"/>
        <v>Hilltops (A)</v>
      </c>
      <c r="C350" s="348" t="str">
        <f t="shared" si="316"/>
        <v>CRJO</v>
      </c>
      <c r="D350" s="470" t="str">
        <f t="shared" si="317"/>
        <v>N</v>
      </c>
      <c r="E350" s="470"/>
      <c r="F350"/>
      <c r="G350" s="350">
        <f t="shared" si="318"/>
        <v>18782</v>
      </c>
      <c r="H350" s="350">
        <f t="shared" si="319"/>
        <v>10965</v>
      </c>
      <c r="I350" s="350">
        <f t="shared" si="320"/>
        <v>347</v>
      </c>
      <c r="J350" s="350" t="str">
        <f t="shared" si="321"/>
        <v>Y</v>
      </c>
      <c r="K350" s="350">
        <f t="shared" si="322"/>
        <v>5354</v>
      </c>
      <c r="L350" s="350">
        <f t="shared" si="323"/>
        <v>0</v>
      </c>
      <c r="M350" s="350">
        <f t="shared" si="324"/>
        <v>5284</v>
      </c>
      <c r="N350" s="350">
        <f t="shared" si="325"/>
        <v>3581</v>
      </c>
      <c r="O350" s="350">
        <f t="shared" si="326"/>
        <v>0</v>
      </c>
      <c r="P350" s="350">
        <f t="shared" si="327"/>
        <v>0</v>
      </c>
      <c r="Q350" s="350">
        <f t="shared" si="328"/>
        <v>0</v>
      </c>
      <c r="R350" s="350" t="str">
        <f t="shared" si="329"/>
        <v>Victoria Street</v>
      </c>
      <c r="S350" s="350" t="str">
        <f t="shared" si="330"/>
        <v>Redhill Road</v>
      </c>
      <c r="T350" s="350" t="str">
        <f t="shared" si="331"/>
        <v>Boorowa Landfill</v>
      </c>
      <c r="U350" s="350" t="str">
        <f t="shared" si="332"/>
        <v>Harden WTS</v>
      </c>
      <c r="V350" s="350" t="str">
        <f t="shared" si="333"/>
        <v>Koorawatha</v>
      </c>
      <c r="W350" s="350" t="str">
        <f t="shared" si="334"/>
        <v>Other Facilities</v>
      </c>
      <c r="X350" s="350">
        <f t="shared" si="335"/>
        <v>0</v>
      </c>
      <c r="Y350" s="350">
        <f t="shared" si="336"/>
        <v>0</v>
      </c>
      <c r="Z350" s="350">
        <f t="shared" si="337"/>
        <v>0</v>
      </c>
      <c r="AA350" s="350">
        <f t="shared" si="338"/>
        <v>0</v>
      </c>
      <c r="AB350" s="350">
        <f t="shared" si="339"/>
        <v>0</v>
      </c>
      <c r="AC350" s="350">
        <f t="shared" si="340"/>
        <v>0</v>
      </c>
      <c r="AD350" s="350">
        <f t="shared" si="341"/>
        <v>0</v>
      </c>
      <c r="AE350" s="350">
        <f t="shared" si="342"/>
        <v>0</v>
      </c>
      <c r="AF350" s="350">
        <f t="shared" si="343"/>
        <v>0</v>
      </c>
      <c r="AG350" s="350">
        <f t="shared" si="344"/>
        <v>0</v>
      </c>
      <c r="AH350" s="350">
        <f t="shared" si="345"/>
        <v>0</v>
      </c>
      <c r="AI350" s="350">
        <f t="shared" si="346"/>
        <v>0</v>
      </c>
      <c r="AJ350" s="350">
        <f t="shared" si="347"/>
        <v>0</v>
      </c>
      <c r="AK350" s="350">
        <f t="shared" si="348"/>
        <v>0</v>
      </c>
      <c r="AL350" s="350">
        <f t="shared" si="349"/>
        <v>0</v>
      </c>
      <c r="AM350" s="350">
        <f t="shared" si="350"/>
        <v>0</v>
      </c>
      <c r="AN350" s="457">
        <f t="shared" si="351"/>
        <v>0</v>
      </c>
      <c r="AO350" s="350">
        <f t="shared" si="352"/>
        <v>0</v>
      </c>
      <c r="AP350" s="350">
        <f t="shared" si="353"/>
        <v>0</v>
      </c>
      <c r="AQ350" s="350">
        <f t="shared" si="354"/>
        <v>0</v>
      </c>
      <c r="AR350" s="350">
        <f t="shared" si="355"/>
        <v>0</v>
      </c>
      <c r="AS350" s="350">
        <f t="shared" si="356"/>
        <v>0</v>
      </c>
      <c r="AT350" s="350">
        <f t="shared" si="357"/>
        <v>0</v>
      </c>
      <c r="AU350" s="350">
        <f t="shared" si="358"/>
        <v>0</v>
      </c>
      <c r="AV350" s="350">
        <f t="shared" si="359"/>
        <v>0</v>
      </c>
      <c r="AW350" s="350">
        <f t="shared" si="360"/>
        <v>0</v>
      </c>
      <c r="AX350" s="350">
        <f t="shared" si="361"/>
        <v>0</v>
      </c>
      <c r="AY350" s="350">
        <f t="shared" si="362"/>
        <v>0</v>
      </c>
    </row>
    <row r="351" spans="1:51" x14ac:dyDescent="0.2">
      <c r="A351" s="347">
        <v>14200</v>
      </c>
      <c r="B351" s="349" t="str">
        <f t="shared" si="315"/>
        <v>Inverell (A)</v>
      </c>
      <c r="C351" s="348" t="str">
        <f t="shared" si="316"/>
        <v>NIRW</v>
      </c>
      <c r="D351" s="470" t="str">
        <f t="shared" si="317"/>
        <v>N</v>
      </c>
      <c r="E351" s="470"/>
      <c r="F351"/>
      <c r="G351" s="350">
        <f t="shared" si="318"/>
        <v>16844</v>
      </c>
      <c r="H351" s="350">
        <f t="shared" si="319"/>
        <v>7980</v>
      </c>
      <c r="I351" s="350">
        <f t="shared" si="320"/>
        <v>330</v>
      </c>
      <c r="J351" s="350" t="str">
        <f t="shared" si="321"/>
        <v>Y</v>
      </c>
      <c r="K351" s="350">
        <f t="shared" si="322"/>
        <v>6734</v>
      </c>
      <c r="L351" s="350">
        <f t="shared" si="323"/>
        <v>0</v>
      </c>
      <c r="M351" s="350">
        <f t="shared" si="324"/>
        <v>6734</v>
      </c>
      <c r="N351" s="350">
        <f t="shared" si="325"/>
        <v>0</v>
      </c>
      <c r="O351" s="350">
        <f t="shared" si="326"/>
        <v>0</v>
      </c>
      <c r="P351" s="350">
        <f t="shared" si="327"/>
        <v>0</v>
      </c>
      <c r="Q351" s="350">
        <f t="shared" si="328"/>
        <v>7980</v>
      </c>
      <c r="R351" s="350" t="str">
        <f t="shared" si="329"/>
        <v>Ashford</v>
      </c>
      <c r="S351" s="350" t="str">
        <f t="shared" si="330"/>
        <v>Bonshaw</v>
      </c>
      <c r="T351" s="350" t="str">
        <f t="shared" si="331"/>
        <v>Yetman</v>
      </c>
      <c r="U351" s="350" t="str">
        <f t="shared" si="332"/>
        <v>Delungra</v>
      </c>
      <c r="V351" s="350">
        <f t="shared" si="333"/>
        <v>0</v>
      </c>
      <c r="W351" s="350">
        <f t="shared" si="334"/>
        <v>0</v>
      </c>
      <c r="X351" s="350">
        <f t="shared" si="335"/>
        <v>0</v>
      </c>
      <c r="Y351" s="350">
        <f t="shared" si="336"/>
        <v>0</v>
      </c>
      <c r="Z351" s="350">
        <f t="shared" si="337"/>
        <v>0</v>
      </c>
      <c r="AA351" s="350">
        <f t="shared" si="338"/>
        <v>0</v>
      </c>
      <c r="AB351" s="350">
        <f t="shared" si="339"/>
        <v>0</v>
      </c>
      <c r="AC351" s="350">
        <f t="shared" si="340"/>
        <v>0</v>
      </c>
      <c r="AD351" s="350">
        <f t="shared" si="341"/>
        <v>0</v>
      </c>
      <c r="AE351" s="350">
        <f t="shared" si="342"/>
        <v>0</v>
      </c>
      <c r="AF351" s="350">
        <f t="shared" si="343"/>
        <v>0</v>
      </c>
      <c r="AG351" s="350">
        <f t="shared" si="344"/>
        <v>0</v>
      </c>
      <c r="AH351" s="350">
        <f t="shared" si="345"/>
        <v>0</v>
      </c>
      <c r="AI351" s="350">
        <f t="shared" si="346"/>
        <v>0</v>
      </c>
      <c r="AJ351" s="350">
        <f t="shared" si="347"/>
        <v>0</v>
      </c>
      <c r="AK351" s="350">
        <f t="shared" si="348"/>
        <v>0</v>
      </c>
      <c r="AL351" s="350">
        <f t="shared" si="349"/>
        <v>0</v>
      </c>
      <c r="AM351" s="350">
        <f t="shared" si="350"/>
        <v>0</v>
      </c>
      <c r="AN351" s="457">
        <f t="shared" si="351"/>
        <v>0</v>
      </c>
      <c r="AO351" s="350">
        <f t="shared" si="352"/>
        <v>0</v>
      </c>
      <c r="AP351" s="350">
        <f t="shared" si="353"/>
        <v>0</v>
      </c>
      <c r="AQ351" s="350">
        <f t="shared" si="354"/>
        <v>0</v>
      </c>
      <c r="AR351" s="350">
        <f t="shared" si="355"/>
        <v>0</v>
      </c>
      <c r="AS351" s="350">
        <f t="shared" si="356"/>
        <v>0</v>
      </c>
      <c r="AT351" s="350">
        <f t="shared" si="357"/>
        <v>0</v>
      </c>
      <c r="AU351" s="350">
        <f t="shared" si="358"/>
        <v>0</v>
      </c>
      <c r="AV351" s="350">
        <f t="shared" si="359"/>
        <v>0</v>
      </c>
      <c r="AW351" s="350">
        <f t="shared" si="360"/>
        <v>0</v>
      </c>
      <c r="AX351" s="350">
        <f t="shared" si="361"/>
        <v>0</v>
      </c>
      <c r="AY351" s="350">
        <f t="shared" si="362"/>
        <v>0</v>
      </c>
    </row>
    <row r="352" spans="1:51" x14ac:dyDescent="0.2">
      <c r="A352" s="347">
        <v>14300</v>
      </c>
      <c r="B352" s="349" t="str">
        <f t="shared" si="315"/>
        <v>Junee (A)</v>
      </c>
      <c r="C352" s="348" t="str">
        <f t="shared" si="316"/>
        <v>REROC</v>
      </c>
      <c r="D352" s="470" t="str">
        <f t="shared" si="317"/>
        <v>N</v>
      </c>
      <c r="E352" s="470"/>
      <c r="F352"/>
      <c r="G352" s="350">
        <f t="shared" si="318"/>
        <v>6631</v>
      </c>
      <c r="H352" s="350">
        <f t="shared" si="319"/>
        <v>3058</v>
      </c>
      <c r="I352" s="350">
        <f t="shared" si="320"/>
        <v>320.89999999999998</v>
      </c>
      <c r="J352" s="350" t="str">
        <f t="shared" si="321"/>
        <v>Y</v>
      </c>
      <c r="K352" s="350">
        <f t="shared" si="322"/>
        <v>1795</v>
      </c>
      <c r="L352" s="350">
        <f t="shared" si="323"/>
        <v>0</v>
      </c>
      <c r="M352" s="350">
        <f t="shared" si="324"/>
        <v>1795</v>
      </c>
      <c r="N352" s="350">
        <f t="shared" si="325"/>
        <v>0</v>
      </c>
      <c r="O352" s="350">
        <f t="shared" si="326"/>
        <v>1655</v>
      </c>
      <c r="P352" s="350">
        <f t="shared" si="327"/>
        <v>0</v>
      </c>
      <c r="Q352" s="350">
        <f t="shared" si="328"/>
        <v>3058</v>
      </c>
      <c r="R352" s="350" t="str">
        <f t="shared" si="329"/>
        <v>Junee Landfill</v>
      </c>
      <c r="S352" s="350" t="str">
        <f t="shared" si="330"/>
        <v>Rural Transfer Stations</v>
      </c>
      <c r="T352" s="350">
        <f t="shared" si="331"/>
        <v>0</v>
      </c>
      <c r="U352" s="350">
        <f t="shared" si="332"/>
        <v>0</v>
      </c>
      <c r="V352" s="350">
        <f t="shared" si="333"/>
        <v>0</v>
      </c>
      <c r="W352" s="350">
        <f t="shared" si="334"/>
        <v>0</v>
      </c>
      <c r="X352" s="350">
        <f t="shared" si="335"/>
        <v>0</v>
      </c>
      <c r="Y352" s="350">
        <f t="shared" si="336"/>
        <v>0</v>
      </c>
      <c r="Z352" s="350">
        <f t="shared" si="337"/>
        <v>0</v>
      </c>
      <c r="AA352" s="350">
        <f t="shared" si="338"/>
        <v>0</v>
      </c>
      <c r="AB352" s="350">
        <f t="shared" si="339"/>
        <v>0</v>
      </c>
      <c r="AC352" s="350">
        <f t="shared" si="340"/>
        <v>0</v>
      </c>
      <c r="AD352" s="350">
        <f t="shared" si="341"/>
        <v>0</v>
      </c>
      <c r="AE352" s="350">
        <f t="shared" si="342"/>
        <v>0</v>
      </c>
      <c r="AF352" s="350">
        <f t="shared" si="343"/>
        <v>0</v>
      </c>
      <c r="AG352" s="350">
        <f t="shared" si="344"/>
        <v>0</v>
      </c>
      <c r="AH352" s="350">
        <f t="shared" si="345"/>
        <v>0</v>
      </c>
      <c r="AI352" s="350">
        <f t="shared" si="346"/>
        <v>0</v>
      </c>
      <c r="AJ352" s="350">
        <f t="shared" si="347"/>
        <v>0</v>
      </c>
      <c r="AK352" s="350">
        <f t="shared" si="348"/>
        <v>0</v>
      </c>
      <c r="AL352" s="350">
        <f t="shared" si="349"/>
        <v>0</v>
      </c>
      <c r="AM352" s="350">
        <f t="shared" si="350"/>
        <v>0</v>
      </c>
      <c r="AN352" s="457">
        <f t="shared" si="351"/>
        <v>0</v>
      </c>
      <c r="AO352" s="350">
        <f t="shared" si="352"/>
        <v>0</v>
      </c>
      <c r="AP352" s="350">
        <f t="shared" si="353"/>
        <v>0</v>
      </c>
      <c r="AQ352" s="350">
        <f t="shared" si="354"/>
        <v>0</v>
      </c>
      <c r="AR352" s="350">
        <f t="shared" si="355"/>
        <v>0</v>
      </c>
      <c r="AS352" s="350">
        <f t="shared" si="356"/>
        <v>0</v>
      </c>
      <c r="AT352" s="350">
        <f t="shared" si="357"/>
        <v>0</v>
      </c>
      <c r="AU352" s="350">
        <f t="shared" si="358"/>
        <v>0</v>
      </c>
      <c r="AV352" s="350">
        <f t="shared" si="359"/>
        <v>0</v>
      </c>
      <c r="AW352" s="350">
        <f t="shared" si="360"/>
        <v>0</v>
      </c>
      <c r="AX352" s="350">
        <f t="shared" si="361"/>
        <v>0</v>
      </c>
      <c r="AY352" s="350">
        <f t="shared" si="362"/>
        <v>0</v>
      </c>
    </row>
    <row r="353" spans="1:51" x14ac:dyDescent="0.2">
      <c r="A353" s="347">
        <v>14350</v>
      </c>
      <c r="B353" s="349" t="str">
        <f t="shared" si="315"/>
        <v>Kempsey (A)</v>
      </c>
      <c r="C353" s="348" t="str">
        <f t="shared" si="316"/>
        <v>MidWaste</v>
      </c>
      <c r="D353" s="470" t="str">
        <f t="shared" si="317"/>
        <v>R</v>
      </c>
      <c r="E353" s="470"/>
      <c r="F353"/>
      <c r="G353" s="350">
        <f t="shared" si="318"/>
        <v>29665</v>
      </c>
      <c r="H353" s="350">
        <f t="shared" si="319"/>
        <v>13743</v>
      </c>
      <c r="I353" s="350">
        <f t="shared" si="320"/>
        <v>403</v>
      </c>
      <c r="J353" s="350" t="str">
        <f t="shared" si="321"/>
        <v>Y</v>
      </c>
      <c r="K353" s="350">
        <f t="shared" si="322"/>
        <v>11720</v>
      </c>
      <c r="L353" s="350">
        <f t="shared" si="323"/>
        <v>0</v>
      </c>
      <c r="M353" s="350">
        <f t="shared" si="324"/>
        <v>11586</v>
      </c>
      <c r="N353" s="350">
        <f t="shared" si="325"/>
        <v>0</v>
      </c>
      <c r="O353" s="350">
        <f t="shared" si="326"/>
        <v>11426</v>
      </c>
      <c r="P353" s="350">
        <f t="shared" si="327"/>
        <v>0</v>
      </c>
      <c r="Q353" s="350">
        <f t="shared" si="328"/>
        <v>13743</v>
      </c>
      <c r="R353" s="350" t="str">
        <f t="shared" si="329"/>
        <v>Kempsey Waste Management Centre</v>
      </c>
      <c r="S353" s="350" t="str">
        <f t="shared" si="330"/>
        <v>South West Rocks Transfer Station</v>
      </c>
      <c r="T353" s="350" t="str">
        <f t="shared" si="331"/>
        <v>Stuarts Point Transfer Station</v>
      </c>
      <c r="U353" s="350" t="str">
        <f t="shared" si="332"/>
        <v>Bellbrook Transfer Station</v>
      </c>
      <c r="V353" s="350">
        <f t="shared" si="333"/>
        <v>0</v>
      </c>
      <c r="W353" s="350">
        <f t="shared" si="334"/>
        <v>0</v>
      </c>
      <c r="X353" s="350">
        <f t="shared" si="335"/>
        <v>0</v>
      </c>
      <c r="Y353" s="350">
        <f t="shared" si="336"/>
        <v>0</v>
      </c>
      <c r="Z353" s="350">
        <f t="shared" si="337"/>
        <v>0</v>
      </c>
      <c r="AA353" s="350">
        <f t="shared" si="338"/>
        <v>0</v>
      </c>
      <c r="AB353" s="350">
        <f t="shared" si="339"/>
        <v>0</v>
      </c>
      <c r="AC353" s="350">
        <f t="shared" si="340"/>
        <v>0</v>
      </c>
      <c r="AD353" s="350">
        <f t="shared" si="341"/>
        <v>0</v>
      </c>
      <c r="AE353" s="350">
        <f t="shared" si="342"/>
        <v>0</v>
      </c>
      <c r="AF353" s="350">
        <f t="shared" si="343"/>
        <v>0</v>
      </c>
      <c r="AG353" s="350">
        <f t="shared" si="344"/>
        <v>0</v>
      </c>
      <c r="AH353" s="350">
        <f t="shared" si="345"/>
        <v>0</v>
      </c>
      <c r="AI353" s="350">
        <f t="shared" si="346"/>
        <v>0</v>
      </c>
      <c r="AJ353" s="350">
        <f t="shared" si="347"/>
        <v>0</v>
      </c>
      <c r="AK353" s="350">
        <f t="shared" si="348"/>
        <v>0</v>
      </c>
      <c r="AL353" s="350">
        <f t="shared" si="349"/>
        <v>0</v>
      </c>
      <c r="AM353" s="350">
        <f t="shared" si="350"/>
        <v>0</v>
      </c>
      <c r="AN353" s="457">
        <f t="shared" si="351"/>
        <v>0</v>
      </c>
      <c r="AO353" s="350">
        <f t="shared" si="352"/>
        <v>0</v>
      </c>
      <c r="AP353" s="350">
        <f t="shared" si="353"/>
        <v>0</v>
      </c>
      <c r="AQ353" s="350">
        <f t="shared" si="354"/>
        <v>0</v>
      </c>
      <c r="AR353" s="350">
        <f t="shared" si="355"/>
        <v>0</v>
      </c>
      <c r="AS353" s="350">
        <f t="shared" si="356"/>
        <v>0</v>
      </c>
      <c r="AT353" s="350">
        <f t="shared" si="357"/>
        <v>0</v>
      </c>
      <c r="AU353" s="350">
        <f t="shared" si="358"/>
        <v>0</v>
      </c>
      <c r="AV353" s="350">
        <f t="shared" si="359"/>
        <v>0</v>
      </c>
      <c r="AW353" s="350">
        <f t="shared" si="360"/>
        <v>0</v>
      </c>
      <c r="AX353" s="350">
        <f t="shared" si="361"/>
        <v>0</v>
      </c>
      <c r="AY353" s="350">
        <f t="shared" si="362"/>
        <v>0</v>
      </c>
    </row>
    <row r="354" spans="1:51" x14ac:dyDescent="0.2">
      <c r="A354" s="347">
        <v>14550</v>
      </c>
      <c r="B354" s="349" t="str">
        <f t="shared" si="315"/>
        <v>Kyogle (A)</v>
      </c>
      <c r="C354" s="348" t="str">
        <f t="shared" si="316"/>
        <v>NEWF</v>
      </c>
      <c r="D354" s="470" t="str">
        <f t="shared" si="317"/>
        <v>R</v>
      </c>
      <c r="E354" s="470"/>
      <c r="F354"/>
      <c r="G354" s="350">
        <f t="shared" si="318"/>
        <v>8870</v>
      </c>
      <c r="H354" s="350">
        <f t="shared" si="319"/>
        <v>4023</v>
      </c>
      <c r="I354" s="350">
        <f t="shared" si="320"/>
        <v>468</v>
      </c>
      <c r="J354" s="350" t="str">
        <f t="shared" si="321"/>
        <v>Y</v>
      </c>
      <c r="K354" s="350">
        <f t="shared" si="322"/>
        <v>1955</v>
      </c>
      <c r="L354" s="350">
        <f t="shared" si="323"/>
        <v>0</v>
      </c>
      <c r="M354" s="350">
        <f t="shared" si="324"/>
        <v>1955</v>
      </c>
      <c r="N354" s="350">
        <f t="shared" si="325"/>
        <v>0</v>
      </c>
      <c r="O354" s="350">
        <f t="shared" si="326"/>
        <v>0</v>
      </c>
      <c r="P354" s="350">
        <f t="shared" si="327"/>
        <v>0</v>
      </c>
      <c r="Q354" s="350">
        <f t="shared" si="328"/>
        <v>4023</v>
      </c>
      <c r="R354" s="350" t="str">
        <f t="shared" si="329"/>
        <v>Kyogle Landfill</v>
      </c>
      <c r="S354" s="350" t="str">
        <f t="shared" si="330"/>
        <v>Woodenbong Landfill</v>
      </c>
      <c r="T354" s="350">
        <f t="shared" si="331"/>
        <v>0</v>
      </c>
      <c r="U354" s="350">
        <f t="shared" si="332"/>
        <v>0</v>
      </c>
      <c r="V354" s="350">
        <f t="shared" si="333"/>
        <v>0</v>
      </c>
      <c r="W354" s="350">
        <f t="shared" si="334"/>
        <v>0</v>
      </c>
      <c r="X354" s="350">
        <f t="shared" si="335"/>
        <v>0</v>
      </c>
      <c r="Y354" s="350">
        <f t="shared" si="336"/>
        <v>0</v>
      </c>
      <c r="Z354" s="350">
        <f t="shared" si="337"/>
        <v>0</v>
      </c>
      <c r="AA354" s="350">
        <f t="shared" si="338"/>
        <v>0</v>
      </c>
      <c r="AB354" s="350">
        <f t="shared" si="339"/>
        <v>0</v>
      </c>
      <c r="AC354" s="350">
        <f t="shared" si="340"/>
        <v>0</v>
      </c>
      <c r="AD354" s="350">
        <f t="shared" si="341"/>
        <v>0</v>
      </c>
      <c r="AE354" s="350">
        <f t="shared" si="342"/>
        <v>0</v>
      </c>
      <c r="AF354" s="350">
        <f t="shared" si="343"/>
        <v>0</v>
      </c>
      <c r="AG354" s="350">
        <f t="shared" si="344"/>
        <v>0</v>
      </c>
      <c r="AH354" s="350">
        <f t="shared" si="345"/>
        <v>0</v>
      </c>
      <c r="AI354" s="350">
        <f t="shared" si="346"/>
        <v>0</v>
      </c>
      <c r="AJ354" s="350">
        <f t="shared" si="347"/>
        <v>0</v>
      </c>
      <c r="AK354" s="350">
        <f t="shared" si="348"/>
        <v>0</v>
      </c>
      <c r="AL354" s="350">
        <f t="shared" si="349"/>
        <v>0</v>
      </c>
      <c r="AM354" s="350">
        <f t="shared" si="350"/>
        <v>0</v>
      </c>
      <c r="AN354" s="457">
        <f t="shared" si="351"/>
        <v>0</v>
      </c>
      <c r="AO354" s="350">
        <f t="shared" si="352"/>
        <v>0</v>
      </c>
      <c r="AP354" s="350">
        <f t="shared" si="353"/>
        <v>0</v>
      </c>
      <c r="AQ354" s="350">
        <f t="shared" si="354"/>
        <v>0</v>
      </c>
      <c r="AR354" s="350">
        <f t="shared" si="355"/>
        <v>0</v>
      </c>
      <c r="AS354" s="350">
        <f t="shared" si="356"/>
        <v>0</v>
      </c>
      <c r="AT354" s="350">
        <f t="shared" si="357"/>
        <v>0</v>
      </c>
      <c r="AU354" s="350">
        <f t="shared" si="358"/>
        <v>0</v>
      </c>
      <c r="AV354" s="350">
        <f t="shared" si="359"/>
        <v>0</v>
      </c>
      <c r="AW354" s="350">
        <f t="shared" si="360"/>
        <v>0</v>
      </c>
      <c r="AX354" s="350">
        <f t="shared" si="361"/>
        <v>0</v>
      </c>
      <c r="AY354" s="350">
        <f t="shared" si="362"/>
        <v>0</v>
      </c>
    </row>
    <row r="355" spans="1:51" x14ac:dyDescent="0.2">
      <c r="A355" s="347">
        <v>14600</v>
      </c>
      <c r="B355" s="349" t="str">
        <f t="shared" si="315"/>
        <v>Lachlan (A)</v>
      </c>
      <c r="C355" s="348" t="str">
        <f t="shared" si="316"/>
        <v>NetWaste</v>
      </c>
      <c r="D355" s="470" t="str">
        <f t="shared" si="317"/>
        <v>N</v>
      </c>
      <c r="E355" s="470"/>
      <c r="F355"/>
      <c r="G355" s="350">
        <f t="shared" si="318"/>
        <v>6151</v>
      </c>
      <c r="H355" s="350">
        <f t="shared" si="319"/>
        <v>4412</v>
      </c>
      <c r="I355" s="350">
        <f t="shared" si="320"/>
        <v>486</v>
      </c>
      <c r="J355" s="350" t="str">
        <f t="shared" si="321"/>
        <v>Y</v>
      </c>
      <c r="K355" s="350">
        <f t="shared" si="322"/>
        <v>2709</v>
      </c>
      <c r="L355" s="350">
        <f t="shared" si="323"/>
        <v>0</v>
      </c>
      <c r="M355" s="350">
        <f t="shared" si="324"/>
        <v>2676</v>
      </c>
      <c r="N355" s="350">
        <f t="shared" si="325"/>
        <v>1301</v>
      </c>
      <c r="O355" s="350">
        <f t="shared" si="326"/>
        <v>0</v>
      </c>
      <c r="P355" s="350">
        <f t="shared" si="327"/>
        <v>0</v>
      </c>
      <c r="Q355" s="350">
        <f t="shared" si="328"/>
        <v>4412</v>
      </c>
      <c r="R355" s="350" t="str">
        <f t="shared" si="329"/>
        <v xml:space="preserve">Condobolin </v>
      </c>
      <c r="S355" s="350" t="str">
        <f t="shared" si="330"/>
        <v xml:space="preserve">Lake Cargelligo </v>
      </c>
      <c r="T355" s="350" t="str">
        <f t="shared" si="331"/>
        <v xml:space="preserve">Burcher </v>
      </c>
      <c r="U355" s="350" t="str">
        <f t="shared" si="332"/>
        <v>Tuliibigeal</v>
      </c>
      <c r="V355" s="350" t="str">
        <f t="shared" si="333"/>
        <v xml:space="preserve">Tottenham </v>
      </c>
      <c r="W355" s="350">
        <f t="shared" si="334"/>
        <v>0</v>
      </c>
      <c r="X355" s="350">
        <f t="shared" si="335"/>
        <v>0</v>
      </c>
      <c r="Y355" s="350">
        <f t="shared" si="336"/>
        <v>0</v>
      </c>
      <c r="Z355" s="350">
        <f t="shared" si="337"/>
        <v>0</v>
      </c>
      <c r="AA355" s="350">
        <f t="shared" si="338"/>
        <v>0</v>
      </c>
      <c r="AB355" s="350">
        <f t="shared" si="339"/>
        <v>0</v>
      </c>
      <c r="AC355" s="350">
        <f t="shared" si="340"/>
        <v>0</v>
      </c>
      <c r="AD355" s="350">
        <f t="shared" si="341"/>
        <v>0</v>
      </c>
      <c r="AE355" s="350">
        <f t="shared" si="342"/>
        <v>0</v>
      </c>
      <c r="AF355" s="350">
        <f t="shared" si="343"/>
        <v>0</v>
      </c>
      <c r="AG355" s="350">
        <f t="shared" si="344"/>
        <v>0</v>
      </c>
      <c r="AH355" s="350">
        <f t="shared" si="345"/>
        <v>0</v>
      </c>
      <c r="AI355" s="350">
        <f t="shared" si="346"/>
        <v>0</v>
      </c>
      <c r="AJ355" s="350">
        <f t="shared" si="347"/>
        <v>0</v>
      </c>
      <c r="AK355" s="350">
        <f t="shared" si="348"/>
        <v>0</v>
      </c>
      <c r="AL355" s="350">
        <f t="shared" si="349"/>
        <v>0</v>
      </c>
      <c r="AM355" s="350">
        <f t="shared" si="350"/>
        <v>0</v>
      </c>
      <c r="AN355" s="457">
        <f t="shared" si="351"/>
        <v>0</v>
      </c>
      <c r="AO355" s="350">
        <f t="shared" si="352"/>
        <v>0</v>
      </c>
      <c r="AP355" s="350">
        <f t="shared" si="353"/>
        <v>0</v>
      </c>
      <c r="AQ355" s="350">
        <f t="shared" si="354"/>
        <v>0</v>
      </c>
      <c r="AR355" s="350">
        <f t="shared" si="355"/>
        <v>0</v>
      </c>
      <c r="AS355" s="350">
        <f t="shared" si="356"/>
        <v>0</v>
      </c>
      <c r="AT355" s="350">
        <f t="shared" si="357"/>
        <v>0</v>
      </c>
      <c r="AU355" s="350">
        <f t="shared" si="358"/>
        <v>0</v>
      </c>
      <c r="AV355" s="350">
        <f t="shared" si="359"/>
        <v>0</v>
      </c>
      <c r="AW355" s="350">
        <f t="shared" si="360"/>
        <v>0</v>
      </c>
      <c r="AX355" s="350">
        <f t="shared" si="361"/>
        <v>0</v>
      </c>
      <c r="AY355" s="350">
        <f t="shared" si="362"/>
        <v>0</v>
      </c>
    </row>
    <row r="356" spans="1:51" x14ac:dyDescent="0.2">
      <c r="A356" s="347">
        <v>14750</v>
      </c>
      <c r="B356" s="349" t="str">
        <f t="shared" si="315"/>
        <v>Leeton (A)</v>
      </c>
      <c r="C356" s="348" t="str">
        <f t="shared" si="316"/>
        <v>RAMJO Riverina</v>
      </c>
      <c r="D356" s="470" t="str">
        <f t="shared" si="317"/>
        <v>N</v>
      </c>
      <c r="E356" s="470"/>
      <c r="F356"/>
      <c r="G356" s="350">
        <f t="shared" si="318"/>
        <v>11438</v>
      </c>
      <c r="H356" s="350">
        <f t="shared" si="319"/>
        <v>4191</v>
      </c>
      <c r="I356" s="350">
        <f t="shared" si="320"/>
        <v>263</v>
      </c>
      <c r="J356" s="350" t="str">
        <f t="shared" si="321"/>
        <v>Y</v>
      </c>
      <c r="K356" s="350">
        <f t="shared" si="322"/>
        <v>4180</v>
      </c>
      <c r="L356" s="350">
        <f t="shared" si="323"/>
        <v>0</v>
      </c>
      <c r="M356" s="350">
        <f t="shared" si="324"/>
        <v>4083</v>
      </c>
      <c r="N356" s="350">
        <f t="shared" si="325"/>
        <v>0</v>
      </c>
      <c r="O356" s="350">
        <f t="shared" si="326"/>
        <v>0</v>
      </c>
      <c r="P356" s="350">
        <f t="shared" si="327"/>
        <v>0</v>
      </c>
      <c r="Q356" s="350">
        <f t="shared" si="328"/>
        <v>4191</v>
      </c>
      <c r="R356" s="350" t="str">
        <f t="shared" si="329"/>
        <v>Leeton Resource Recovery Centre</v>
      </c>
      <c r="S356" s="350">
        <f t="shared" si="330"/>
        <v>0</v>
      </c>
      <c r="T356" s="350">
        <f t="shared" si="331"/>
        <v>0</v>
      </c>
      <c r="U356" s="350">
        <f t="shared" si="332"/>
        <v>0</v>
      </c>
      <c r="V356" s="350">
        <f t="shared" si="333"/>
        <v>0</v>
      </c>
      <c r="W356" s="350">
        <f t="shared" si="334"/>
        <v>0</v>
      </c>
      <c r="X356" s="350">
        <f t="shared" si="335"/>
        <v>0</v>
      </c>
      <c r="Y356" s="350">
        <f t="shared" si="336"/>
        <v>0</v>
      </c>
      <c r="Z356" s="350">
        <f t="shared" si="337"/>
        <v>0</v>
      </c>
      <c r="AA356" s="350">
        <f t="shared" si="338"/>
        <v>0</v>
      </c>
      <c r="AB356" s="350">
        <f t="shared" si="339"/>
        <v>0</v>
      </c>
      <c r="AC356" s="350">
        <f t="shared" si="340"/>
        <v>0</v>
      </c>
      <c r="AD356" s="350">
        <f t="shared" si="341"/>
        <v>0</v>
      </c>
      <c r="AE356" s="350">
        <f t="shared" si="342"/>
        <v>0</v>
      </c>
      <c r="AF356" s="350">
        <f t="shared" si="343"/>
        <v>0</v>
      </c>
      <c r="AG356" s="350">
        <f t="shared" si="344"/>
        <v>0</v>
      </c>
      <c r="AH356" s="350">
        <f t="shared" si="345"/>
        <v>0</v>
      </c>
      <c r="AI356" s="350">
        <f t="shared" si="346"/>
        <v>0</v>
      </c>
      <c r="AJ356" s="350">
        <f t="shared" si="347"/>
        <v>0</v>
      </c>
      <c r="AK356" s="350">
        <f t="shared" si="348"/>
        <v>0</v>
      </c>
      <c r="AL356" s="350">
        <f t="shared" si="349"/>
        <v>0</v>
      </c>
      <c r="AM356" s="350">
        <f t="shared" si="350"/>
        <v>0</v>
      </c>
      <c r="AN356" s="457">
        <f t="shared" si="351"/>
        <v>0</v>
      </c>
      <c r="AO356" s="350">
        <f t="shared" si="352"/>
        <v>0</v>
      </c>
      <c r="AP356" s="350">
        <f t="shared" si="353"/>
        <v>0</v>
      </c>
      <c r="AQ356" s="350">
        <f t="shared" si="354"/>
        <v>0</v>
      </c>
      <c r="AR356" s="350">
        <f t="shared" si="355"/>
        <v>0</v>
      </c>
      <c r="AS356" s="350">
        <f t="shared" si="356"/>
        <v>0</v>
      </c>
      <c r="AT356" s="350">
        <f t="shared" si="357"/>
        <v>0</v>
      </c>
      <c r="AU356" s="350">
        <f t="shared" si="358"/>
        <v>0</v>
      </c>
      <c r="AV356" s="350">
        <f t="shared" si="359"/>
        <v>0</v>
      </c>
      <c r="AW356" s="350">
        <f t="shared" si="360"/>
        <v>0</v>
      </c>
      <c r="AX356" s="350">
        <f t="shared" si="361"/>
        <v>0</v>
      </c>
      <c r="AY356" s="350">
        <f t="shared" si="362"/>
        <v>0</v>
      </c>
    </row>
    <row r="357" spans="1:51" x14ac:dyDescent="0.2">
      <c r="A357" s="347">
        <v>14850</v>
      </c>
      <c r="B357" s="349" t="str">
        <f t="shared" si="315"/>
        <v>Lismore (C)</v>
      </c>
      <c r="C357" s="348" t="str">
        <f t="shared" si="316"/>
        <v>NEWF</v>
      </c>
      <c r="D357" s="470" t="str">
        <f t="shared" si="317"/>
        <v>R</v>
      </c>
      <c r="E357" s="470"/>
      <c r="F357"/>
      <c r="G357" s="350">
        <f t="shared" si="318"/>
        <v>43843</v>
      </c>
      <c r="H357" s="350">
        <f t="shared" si="319"/>
        <v>18283</v>
      </c>
      <c r="I357" s="350">
        <f t="shared" si="320"/>
        <v>305.14999999999998</v>
      </c>
      <c r="J357" s="350" t="str">
        <f t="shared" si="321"/>
        <v>Y</v>
      </c>
      <c r="K357" s="350">
        <f t="shared" si="322"/>
        <v>14776</v>
      </c>
      <c r="L357" s="350">
        <f t="shared" si="323"/>
        <v>0</v>
      </c>
      <c r="M357" s="350">
        <f t="shared" si="324"/>
        <v>14776</v>
      </c>
      <c r="N357" s="350">
        <f t="shared" si="325"/>
        <v>0</v>
      </c>
      <c r="O357" s="350">
        <f t="shared" si="326"/>
        <v>12670</v>
      </c>
      <c r="P357" s="350">
        <f t="shared" si="327"/>
        <v>0</v>
      </c>
      <c r="Q357" s="350">
        <f t="shared" si="328"/>
        <v>18283</v>
      </c>
      <c r="R357" s="350" t="str">
        <f t="shared" si="329"/>
        <v>Nimbin Transfer Station</v>
      </c>
      <c r="S357" s="350" t="str">
        <f t="shared" si="330"/>
        <v>Brewster Street Drop Off Centre</v>
      </c>
      <c r="T357" s="350" t="str">
        <f t="shared" si="331"/>
        <v>Lismore Recycling and Recovery Centre</v>
      </c>
      <c r="U357" s="350">
        <f t="shared" si="332"/>
        <v>0</v>
      </c>
      <c r="V357" s="350">
        <f t="shared" si="333"/>
        <v>0</v>
      </c>
      <c r="W357" s="350">
        <f t="shared" si="334"/>
        <v>0</v>
      </c>
      <c r="X357" s="350">
        <f t="shared" si="335"/>
        <v>0</v>
      </c>
      <c r="Y357" s="350">
        <f t="shared" si="336"/>
        <v>0</v>
      </c>
      <c r="Z357" s="350">
        <f t="shared" si="337"/>
        <v>0</v>
      </c>
      <c r="AA357" s="350">
        <f t="shared" si="338"/>
        <v>0</v>
      </c>
      <c r="AB357" s="350">
        <f t="shared" si="339"/>
        <v>0</v>
      </c>
      <c r="AC357" s="350">
        <f t="shared" si="340"/>
        <v>0</v>
      </c>
      <c r="AD357" s="350">
        <f t="shared" si="341"/>
        <v>0</v>
      </c>
      <c r="AE357" s="350">
        <f t="shared" si="342"/>
        <v>0</v>
      </c>
      <c r="AF357" s="350">
        <f t="shared" si="343"/>
        <v>0</v>
      </c>
      <c r="AG357" s="350">
        <f t="shared" si="344"/>
        <v>0</v>
      </c>
      <c r="AH357" s="350">
        <f t="shared" si="345"/>
        <v>0</v>
      </c>
      <c r="AI357" s="350">
        <f t="shared" si="346"/>
        <v>0</v>
      </c>
      <c r="AJ357" s="350">
        <f t="shared" si="347"/>
        <v>0</v>
      </c>
      <c r="AK357" s="350">
        <f t="shared" si="348"/>
        <v>0</v>
      </c>
      <c r="AL357" s="350">
        <f t="shared" si="349"/>
        <v>0</v>
      </c>
      <c r="AM357" s="350">
        <f t="shared" si="350"/>
        <v>0</v>
      </c>
      <c r="AN357" s="457">
        <f t="shared" si="351"/>
        <v>0</v>
      </c>
      <c r="AO357" s="350">
        <f t="shared" si="352"/>
        <v>0</v>
      </c>
      <c r="AP357" s="350">
        <f t="shared" si="353"/>
        <v>0</v>
      </c>
      <c r="AQ357" s="350">
        <f t="shared" si="354"/>
        <v>0</v>
      </c>
      <c r="AR357" s="350">
        <f t="shared" si="355"/>
        <v>0</v>
      </c>
      <c r="AS357" s="350">
        <f t="shared" si="356"/>
        <v>0</v>
      </c>
      <c r="AT357" s="350">
        <f t="shared" si="357"/>
        <v>0</v>
      </c>
      <c r="AU357" s="350">
        <f t="shared" si="358"/>
        <v>0</v>
      </c>
      <c r="AV357" s="350">
        <f t="shared" si="359"/>
        <v>0</v>
      </c>
      <c r="AW357" s="350">
        <f t="shared" si="360"/>
        <v>0</v>
      </c>
      <c r="AX357" s="350">
        <f t="shared" si="361"/>
        <v>0</v>
      </c>
      <c r="AY357" s="350">
        <f t="shared" si="362"/>
        <v>0</v>
      </c>
    </row>
    <row r="358" spans="1:51" x14ac:dyDescent="0.2">
      <c r="A358" s="347">
        <v>14870</v>
      </c>
      <c r="B358" s="349" t="str">
        <f t="shared" si="315"/>
        <v>Lithgow (C)</v>
      </c>
      <c r="C358" s="348" t="str">
        <f t="shared" si="316"/>
        <v>NetWaste</v>
      </c>
      <c r="D358" s="470" t="str">
        <f t="shared" si="317"/>
        <v>N</v>
      </c>
      <c r="E358" s="470"/>
      <c r="F358"/>
      <c r="G358" s="350">
        <f t="shared" si="318"/>
        <v>21636</v>
      </c>
      <c r="H358" s="350">
        <f t="shared" si="319"/>
        <v>11057</v>
      </c>
      <c r="I358" s="350">
        <f t="shared" si="320"/>
        <v>459.81</v>
      </c>
      <c r="J358" s="350" t="str">
        <f t="shared" si="321"/>
        <v>Y</v>
      </c>
      <c r="K358" s="350">
        <f t="shared" si="322"/>
        <v>9212</v>
      </c>
      <c r="L358" s="350">
        <f t="shared" si="323"/>
        <v>0</v>
      </c>
      <c r="M358" s="350">
        <f t="shared" si="324"/>
        <v>9208</v>
      </c>
      <c r="N358" s="350">
        <f t="shared" si="325"/>
        <v>0</v>
      </c>
      <c r="O358" s="350">
        <f t="shared" si="326"/>
        <v>0</v>
      </c>
      <c r="P358" s="350">
        <f t="shared" si="327"/>
        <v>10478</v>
      </c>
      <c r="Q358" s="350">
        <f t="shared" si="328"/>
        <v>11057</v>
      </c>
      <c r="R358" s="350" t="str">
        <f t="shared" si="329"/>
        <v>Lithgow SWF</v>
      </c>
      <c r="S358" s="350" t="str">
        <f t="shared" si="330"/>
        <v>Portland Garbage Depot</v>
      </c>
      <c r="T358" s="350" t="str">
        <f t="shared" si="331"/>
        <v>Wallerawang Garbage Depot</v>
      </c>
      <c r="U358" s="350" t="str">
        <f t="shared" si="332"/>
        <v>Cullen Bullen Garbage Depot</v>
      </c>
      <c r="V358" s="350" t="str">
        <f t="shared" si="333"/>
        <v>Capertee Garbage Depot</v>
      </c>
      <c r="W358" s="350" t="str">
        <f t="shared" si="334"/>
        <v>Glen Davis Garbage Depot</v>
      </c>
      <c r="X358" s="350">
        <f t="shared" si="335"/>
        <v>0</v>
      </c>
      <c r="Y358" s="350">
        <f t="shared" si="336"/>
        <v>0</v>
      </c>
      <c r="Z358" s="350">
        <f t="shared" si="337"/>
        <v>0</v>
      </c>
      <c r="AA358" s="350">
        <f t="shared" si="338"/>
        <v>0</v>
      </c>
      <c r="AB358" s="350">
        <f t="shared" si="339"/>
        <v>0</v>
      </c>
      <c r="AC358" s="350">
        <f t="shared" si="340"/>
        <v>0</v>
      </c>
      <c r="AD358" s="350">
        <f t="shared" si="341"/>
        <v>0</v>
      </c>
      <c r="AE358" s="350">
        <f t="shared" si="342"/>
        <v>0</v>
      </c>
      <c r="AF358" s="350">
        <f t="shared" si="343"/>
        <v>0</v>
      </c>
      <c r="AG358" s="350">
        <f t="shared" si="344"/>
        <v>0</v>
      </c>
      <c r="AH358" s="350">
        <f t="shared" si="345"/>
        <v>0</v>
      </c>
      <c r="AI358" s="350">
        <f t="shared" si="346"/>
        <v>0</v>
      </c>
      <c r="AJ358" s="350">
        <f t="shared" si="347"/>
        <v>0</v>
      </c>
      <c r="AK358" s="350">
        <f t="shared" si="348"/>
        <v>0</v>
      </c>
      <c r="AL358" s="350">
        <f t="shared" si="349"/>
        <v>0</v>
      </c>
      <c r="AM358" s="350">
        <f t="shared" si="350"/>
        <v>0</v>
      </c>
      <c r="AN358" s="457">
        <f t="shared" si="351"/>
        <v>0</v>
      </c>
      <c r="AO358" s="350">
        <f t="shared" si="352"/>
        <v>0</v>
      </c>
      <c r="AP358" s="350">
        <f t="shared" si="353"/>
        <v>0</v>
      </c>
      <c r="AQ358" s="350">
        <f t="shared" si="354"/>
        <v>0</v>
      </c>
      <c r="AR358" s="350">
        <f t="shared" si="355"/>
        <v>0</v>
      </c>
      <c r="AS358" s="350">
        <f t="shared" si="356"/>
        <v>0</v>
      </c>
      <c r="AT358" s="350">
        <f t="shared" si="357"/>
        <v>0</v>
      </c>
      <c r="AU358" s="350">
        <f t="shared" si="358"/>
        <v>0</v>
      </c>
      <c r="AV358" s="350">
        <f t="shared" si="359"/>
        <v>0</v>
      </c>
      <c r="AW358" s="350">
        <f t="shared" si="360"/>
        <v>0</v>
      </c>
      <c r="AX358" s="350">
        <f t="shared" si="361"/>
        <v>0</v>
      </c>
      <c r="AY358" s="350">
        <f t="shared" si="362"/>
        <v>0</v>
      </c>
    </row>
    <row r="359" spans="1:51" x14ac:dyDescent="0.2">
      <c r="A359" s="347">
        <v>14920</v>
      </c>
      <c r="B359" s="349" t="str">
        <f t="shared" si="315"/>
        <v>Liverpool Plains (A)</v>
      </c>
      <c r="C359" s="348" t="str">
        <f t="shared" si="316"/>
        <v>NIRW</v>
      </c>
      <c r="D359" s="470" t="str">
        <f t="shared" si="317"/>
        <v>N</v>
      </c>
      <c r="E359" s="470"/>
      <c r="F359"/>
      <c r="G359" s="350">
        <f t="shared" si="318"/>
        <v>7893</v>
      </c>
      <c r="H359" s="350">
        <f t="shared" si="319"/>
        <v>4452</v>
      </c>
      <c r="I359" s="350">
        <f t="shared" si="320"/>
        <v>396</v>
      </c>
      <c r="J359" s="350" t="str">
        <f t="shared" si="321"/>
        <v>Y</v>
      </c>
      <c r="K359" s="350">
        <f t="shared" si="322"/>
        <v>2861</v>
      </c>
      <c r="L359" s="350">
        <f t="shared" si="323"/>
        <v>0</v>
      </c>
      <c r="M359" s="350">
        <f t="shared" si="324"/>
        <v>2813</v>
      </c>
      <c r="N359" s="350">
        <f t="shared" si="325"/>
        <v>0</v>
      </c>
      <c r="O359" s="350">
        <f t="shared" si="326"/>
        <v>0</v>
      </c>
      <c r="P359" s="350">
        <f t="shared" si="327"/>
        <v>1879</v>
      </c>
      <c r="Q359" s="350">
        <f t="shared" si="328"/>
        <v>4452</v>
      </c>
      <c r="R359" s="350">
        <f t="shared" si="329"/>
        <v>0</v>
      </c>
      <c r="S359" s="350">
        <f t="shared" si="330"/>
        <v>0</v>
      </c>
      <c r="T359" s="350">
        <f t="shared" si="331"/>
        <v>0</v>
      </c>
      <c r="U359" s="350">
        <f t="shared" si="332"/>
        <v>0</v>
      </c>
      <c r="V359" s="350">
        <f t="shared" si="333"/>
        <v>0</v>
      </c>
      <c r="W359" s="350">
        <f t="shared" si="334"/>
        <v>0</v>
      </c>
      <c r="X359" s="350">
        <f t="shared" si="335"/>
        <v>0</v>
      </c>
      <c r="Y359" s="350">
        <f t="shared" si="336"/>
        <v>0</v>
      </c>
      <c r="Z359" s="350">
        <f t="shared" si="337"/>
        <v>0</v>
      </c>
      <c r="AA359" s="350">
        <f t="shared" si="338"/>
        <v>0</v>
      </c>
      <c r="AB359" s="350">
        <f t="shared" si="339"/>
        <v>0</v>
      </c>
      <c r="AC359" s="350">
        <f t="shared" si="340"/>
        <v>0</v>
      </c>
      <c r="AD359" s="350">
        <f t="shared" si="341"/>
        <v>0</v>
      </c>
      <c r="AE359" s="350">
        <f t="shared" si="342"/>
        <v>0</v>
      </c>
      <c r="AF359" s="350">
        <f t="shared" si="343"/>
        <v>0</v>
      </c>
      <c r="AG359" s="350">
        <f t="shared" si="344"/>
        <v>0</v>
      </c>
      <c r="AH359" s="350">
        <f t="shared" si="345"/>
        <v>0</v>
      </c>
      <c r="AI359" s="350">
        <f t="shared" si="346"/>
        <v>0</v>
      </c>
      <c r="AJ359" s="350">
        <f t="shared" si="347"/>
        <v>0</v>
      </c>
      <c r="AK359" s="350">
        <f t="shared" si="348"/>
        <v>0</v>
      </c>
      <c r="AL359" s="350">
        <f t="shared" si="349"/>
        <v>0</v>
      </c>
      <c r="AM359" s="350">
        <f t="shared" si="350"/>
        <v>0</v>
      </c>
      <c r="AN359" s="457">
        <f t="shared" si="351"/>
        <v>0</v>
      </c>
      <c r="AO359" s="350">
        <f t="shared" si="352"/>
        <v>0</v>
      </c>
      <c r="AP359" s="350">
        <f t="shared" si="353"/>
        <v>0</v>
      </c>
      <c r="AQ359" s="350">
        <f t="shared" si="354"/>
        <v>0</v>
      </c>
      <c r="AR359" s="350">
        <f t="shared" si="355"/>
        <v>0</v>
      </c>
      <c r="AS359" s="350">
        <f t="shared" si="356"/>
        <v>0</v>
      </c>
      <c r="AT359" s="350">
        <f t="shared" si="357"/>
        <v>0</v>
      </c>
      <c r="AU359" s="350">
        <f t="shared" si="358"/>
        <v>0</v>
      </c>
      <c r="AV359" s="350">
        <f t="shared" si="359"/>
        <v>0</v>
      </c>
      <c r="AW359" s="350">
        <f t="shared" si="360"/>
        <v>0</v>
      </c>
      <c r="AX359" s="350">
        <f t="shared" si="361"/>
        <v>0</v>
      </c>
      <c r="AY359" s="350">
        <f t="shared" si="362"/>
        <v>0</v>
      </c>
    </row>
    <row r="360" spans="1:51" x14ac:dyDescent="0.2">
      <c r="A360" s="347">
        <v>14950</v>
      </c>
      <c r="B360" s="349" t="str">
        <f t="shared" si="315"/>
        <v>Lockhart (A)</v>
      </c>
      <c r="C360" s="348" t="str">
        <f t="shared" si="316"/>
        <v>REROC</v>
      </c>
      <c r="D360" s="470" t="str">
        <f t="shared" si="317"/>
        <v>N</v>
      </c>
      <c r="E360" s="470"/>
      <c r="F360"/>
      <c r="G360" s="350">
        <f t="shared" si="318"/>
        <v>3295</v>
      </c>
      <c r="H360" s="350">
        <f t="shared" si="319"/>
        <v>2635</v>
      </c>
      <c r="I360" s="350">
        <f t="shared" si="320"/>
        <v>390</v>
      </c>
      <c r="J360" s="350" t="str">
        <f t="shared" si="321"/>
        <v>Y</v>
      </c>
      <c r="K360" s="350">
        <f t="shared" si="322"/>
        <v>964</v>
      </c>
      <c r="L360" s="350">
        <f t="shared" si="323"/>
        <v>0</v>
      </c>
      <c r="M360" s="350">
        <f t="shared" si="324"/>
        <v>964</v>
      </c>
      <c r="N360" s="350">
        <f t="shared" si="325"/>
        <v>0</v>
      </c>
      <c r="O360" s="350">
        <f t="shared" si="326"/>
        <v>0</v>
      </c>
      <c r="P360" s="350">
        <f t="shared" si="327"/>
        <v>1280</v>
      </c>
      <c r="Q360" s="350">
        <f t="shared" si="328"/>
        <v>0</v>
      </c>
      <c r="R360" s="350" t="str">
        <f t="shared" si="329"/>
        <v>The Rock Cardboard</v>
      </c>
      <c r="S360" s="350" t="str">
        <f t="shared" si="330"/>
        <v>Lockhart Lions Club</v>
      </c>
      <c r="T360" s="350" t="str">
        <f t="shared" si="331"/>
        <v>REROC Household Hazardous Waste Collection</v>
      </c>
      <c r="U360" s="350" t="str">
        <f t="shared" si="332"/>
        <v>Lockhart Community Recycling Centre</v>
      </c>
      <c r="V360" s="350">
        <f t="shared" si="333"/>
        <v>0</v>
      </c>
      <c r="W360" s="350">
        <f t="shared" si="334"/>
        <v>0</v>
      </c>
      <c r="X360" s="350">
        <f t="shared" si="335"/>
        <v>0</v>
      </c>
      <c r="Y360" s="350">
        <f t="shared" si="336"/>
        <v>0</v>
      </c>
      <c r="Z360" s="350">
        <f t="shared" si="337"/>
        <v>0</v>
      </c>
      <c r="AA360" s="350">
        <f t="shared" si="338"/>
        <v>0</v>
      </c>
      <c r="AB360" s="350">
        <f t="shared" si="339"/>
        <v>0</v>
      </c>
      <c r="AC360" s="350">
        <f t="shared" si="340"/>
        <v>0</v>
      </c>
      <c r="AD360" s="350">
        <f t="shared" si="341"/>
        <v>0</v>
      </c>
      <c r="AE360" s="350">
        <f t="shared" si="342"/>
        <v>0</v>
      </c>
      <c r="AF360" s="350">
        <f t="shared" si="343"/>
        <v>0</v>
      </c>
      <c r="AG360" s="350">
        <f t="shared" si="344"/>
        <v>0</v>
      </c>
      <c r="AH360" s="350">
        <f t="shared" si="345"/>
        <v>0</v>
      </c>
      <c r="AI360" s="350">
        <f t="shared" si="346"/>
        <v>0</v>
      </c>
      <c r="AJ360" s="350">
        <f t="shared" si="347"/>
        <v>0</v>
      </c>
      <c r="AK360" s="350">
        <f t="shared" si="348"/>
        <v>0</v>
      </c>
      <c r="AL360" s="350">
        <f t="shared" si="349"/>
        <v>0</v>
      </c>
      <c r="AM360" s="350">
        <f t="shared" si="350"/>
        <v>0</v>
      </c>
      <c r="AN360" s="457">
        <f t="shared" si="351"/>
        <v>0</v>
      </c>
      <c r="AO360" s="350">
        <f t="shared" si="352"/>
        <v>0</v>
      </c>
      <c r="AP360" s="350">
        <f t="shared" si="353"/>
        <v>0</v>
      </c>
      <c r="AQ360" s="350">
        <f t="shared" si="354"/>
        <v>0</v>
      </c>
      <c r="AR360" s="350">
        <f t="shared" si="355"/>
        <v>0</v>
      </c>
      <c r="AS360" s="350">
        <f t="shared" si="356"/>
        <v>0</v>
      </c>
      <c r="AT360" s="350">
        <f t="shared" si="357"/>
        <v>0</v>
      </c>
      <c r="AU360" s="350">
        <f t="shared" si="358"/>
        <v>0</v>
      </c>
      <c r="AV360" s="350">
        <f t="shared" si="359"/>
        <v>0</v>
      </c>
      <c r="AW360" s="350">
        <f t="shared" si="360"/>
        <v>0</v>
      </c>
      <c r="AX360" s="350">
        <f t="shared" si="361"/>
        <v>0</v>
      </c>
      <c r="AY360" s="350">
        <f t="shared" si="362"/>
        <v>0</v>
      </c>
    </row>
    <row r="361" spans="1:51" x14ac:dyDescent="0.2">
      <c r="A361" s="347">
        <v>15240</v>
      </c>
      <c r="B361" s="349" t="str">
        <f t="shared" si="315"/>
        <v>Mid-Coast (A)</v>
      </c>
      <c r="C361" s="348" t="str">
        <f t="shared" si="316"/>
        <v>MidWaste</v>
      </c>
      <c r="D361" s="470" t="str">
        <f t="shared" si="317"/>
        <v>R</v>
      </c>
      <c r="E361" s="470"/>
      <c r="F361"/>
      <c r="G361" s="350">
        <f t="shared" si="318"/>
        <v>93288</v>
      </c>
      <c r="H361" s="350">
        <f t="shared" si="319"/>
        <v>53179</v>
      </c>
      <c r="I361" s="350">
        <f t="shared" si="320"/>
        <v>432</v>
      </c>
      <c r="J361" s="350" t="str">
        <f t="shared" si="321"/>
        <v>Y</v>
      </c>
      <c r="K361" s="350">
        <f t="shared" si="322"/>
        <v>51056</v>
      </c>
      <c r="L361" s="350">
        <f t="shared" si="323"/>
        <v>0</v>
      </c>
      <c r="M361" s="350">
        <f t="shared" si="324"/>
        <v>51618</v>
      </c>
      <c r="N361" s="350">
        <f t="shared" si="325"/>
        <v>37151</v>
      </c>
      <c r="O361" s="350">
        <f t="shared" si="326"/>
        <v>0</v>
      </c>
      <c r="P361" s="350">
        <f t="shared" si="327"/>
        <v>46198</v>
      </c>
      <c r="Q361" s="350">
        <f t="shared" si="328"/>
        <v>53179</v>
      </c>
      <c r="R361" s="350" t="str">
        <f t="shared" si="329"/>
        <v>Bucketts Way Landfill</v>
      </c>
      <c r="S361" s="350" t="str">
        <f t="shared" si="330"/>
        <v>Gloucester Landfill</v>
      </c>
      <c r="T361" s="350" t="str">
        <f t="shared" si="331"/>
        <v>Tuncurry Waste Facility</v>
      </c>
      <c r="U361" s="350" t="str">
        <f t="shared" si="332"/>
        <v>Tea Gardens Transfer Station</v>
      </c>
      <c r="V361" s="350" t="str">
        <f t="shared" si="333"/>
        <v>Bulahdelah Transfer Station</v>
      </c>
      <c r="W361" s="350" t="str">
        <f t="shared" si="334"/>
        <v>Stroud Landfill</v>
      </c>
      <c r="X361" s="350">
        <f t="shared" si="335"/>
        <v>0</v>
      </c>
      <c r="Y361" s="350">
        <f t="shared" si="336"/>
        <v>0</v>
      </c>
      <c r="Z361" s="350">
        <f t="shared" si="337"/>
        <v>0</v>
      </c>
      <c r="AA361" s="350">
        <f t="shared" si="338"/>
        <v>0</v>
      </c>
      <c r="AB361" s="350">
        <f t="shared" si="339"/>
        <v>0</v>
      </c>
      <c r="AC361" s="350">
        <f t="shared" si="340"/>
        <v>0</v>
      </c>
      <c r="AD361" s="350">
        <f t="shared" si="341"/>
        <v>0</v>
      </c>
      <c r="AE361" s="350">
        <f t="shared" si="342"/>
        <v>0</v>
      </c>
      <c r="AF361" s="350">
        <f t="shared" si="343"/>
        <v>0</v>
      </c>
      <c r="AG361" s="350">
        <f t="shared" si="344"/>
        <v>0</v>
      </c>
      <c r="AH361" s="350">
        <f t="shared" si="345"/>
        <v>0</v>
      </c>
      <c r="AI361" s="350">
        <f t="shared" si="346"/>
        <v>0</v>
      </c>
      <c r="AJ361" s="350">
        <f t="shared" si="347"/>
        <v>0</v>
      </c>
      <c r="AK361" s="350">
        <f t="shared" si="348"/>
        <v>0</v>
      </c>
      <c r="AL361" s="350">
        <f t="shared" si="349"/>
        <v>0</v>
      </c>
      <c r="AM361" s="350">
        <f t="shared" si="350"/>
        <v>0</v>
      </c>
      <c r="AN361" s="457">
        <f t="shared" si="351"/>
        <v>0</v>
      </c>
      <c r="AO361" s="350">
        <f t="shared" si="352"/>
        <v>0</v>
      </c>
      <c r="AP361" s="350">
        <f t="shared" si="353"/>
        <v>0</v>
      </c>
      <c r="AQ361" s="350">
        <f t="shared" si="354"/>
        <v>0</v>
      </c>
      <c r="AR361" s="350">
        <f t="shared" si="355"/>
        <v>0</v>
      </c>
      <c r="AS361" s="350">
        <f t="shared" si="356"/>
        <v>0</v>
      </c>
      <c r="AT361" s="350">
        <f t="shared" si="357"/>
        <v>0</v>
      </c>
      <c r="AU361" s="350">
        <f t="shared" si="358"/>
        <v>0</v>
      </c>
      <c r="AV361" s="350">
        <f t="shared" si="359"/>
        <v>0</v>
      </c>
      <c r="AW361" s="350">
        <f t="shared" si="360"/>
        <v>0</v>
      </c>
      <c r="AX361" s="350">
        <f t="shared" si="361"/>
        <v>0</v>
      </c>
      <c r="AY361" s="350">
        <f t="shared" si="362"/>
        <v>0</v>
      </c>
    </row>
    <row r="362" spans="1:51" x14ac:dyDescent="0.2">
      <c r="A362" s="347">
        <v>15270</v>
      </c>
      <c r="B362" s="349" t="str">
        <f t="shared" si="315"/>
        <v>Mid-Western Regional (A)</v>
      </c>
      <c r="C362" s="348" t="str">
        <f t="shared" si="316"/>
        <v>NetWaste</v>
      </c>
      <c r="D362" s="470" t="str">
        <f t="shared" si="317"/>
        <v>N</v>
      </c>
      <c r="E362" s="470"/>
      <c r="F362"/>
      <c r="G362" s="350">
        <f t="shared" si="318"/>
        <v>25086</v>
      </c>
      <c r="H362" s="350">
        <f t="shared" si="319"/>
        <v>15260</v>
      </c>
      <c r="I362" s="350">
        <f t="shared" si="320"/>
        <v>284</v>
      </c>
      <c r="J362" s="350" t="str">
        <f t="shared" si="321"/>
        <v>Y</v>
      </c>
      <c r="K362" s="350">
        <f t="shared" si="322"/>
        <v>7819</v>
      </c>
      <c r="L362" s="350">
        <f t="shared" si="323"/>
        <v>0</v>
      </c>
      <c r="M362" s="350">
        <f t="shared" si="324"/>
        <v>7819</v>
      </c>
      <c r="N362" s="350">
        <f t="shared" si="325"/>
        <v>0</v>
      </c>
      <c r="O362" s="350">
        <f t="shared" si="326"/>
        <v>7819</v>
      </c>
      <c r="P362" s="350">
        <f t="shared" si="327"/>
        <v>0</v>
      </c>
      <c r="Q362" s="350">
        <f t="shared" si="328"/>
        <v>15260</v>
      </c>
      <c r="R362" s="350" t="str">
        <f t="shared" si="329"/>
        <v>Kandos Waste Transfer Station</v>
      </c>
      <c r="S362" s="350" t="str">
        <f t="shared" si="330"/>
        <v>Mudgee Waste Facility</v>
      </c>
      <c r="T362" s="350" t="str">
        <f t="shared" si="331"/>
        <v>Other Waste Transfers x 13</v>
      </c>
      <c r="U362" s="350">
        <f t="shared" si="332"/>
        <v>0</v>
      </c>
      <c r="V362" s="350">
        <f t="shared" si="333"/>
        <v>0</v>
      </c>
      <c r="W362" s="350">
        <f t="shared" si="334"/>
        <v>0</v>
      </c>
      <c r="X362" s="350">
        <f t="shared" si="335"/>
        <v>0</v>
      </c>
      <c r="Y362" s="350">
        <f t="shared" si="336"/>
        <v>0</v>
      </c>
      <c r="Z362" s="350">
        <f t="shared" si="337"/>
        <v>0</v>
      </c>
      <c r="AA362" s="350">
        <f t="shared" si="338"/>
        <v>0</v>
      </c>
      <c r="AB362" s="350">
        <f t="shared" si="339"/>
        <v>0</v>
      </c>
      <c r="AC362" s="350">
        <f t="shared" si="340"/>
        <v>0</v>
      </c>
      <c r="AD362" s="350">
        <f t="shared" si="341"/>
        <v>0</v>
      </c>
      <c r="AE362" s="350">
        <f t="shared" si="342"/>
        <v>0</v>
      </c>
      <c r="AF362" s="350">
        <f t="shared" si="343"/>
        <v>0</v>
      </c>
      <c r="AG362" s="350">
        <f t="shared" si="344"/>
        <v>0</v>
      </c>
      <c r="AH362" s="350">
        <f t="shared" si="345"/>
        <v>0</v>
      </c>
      <c r="AI362" s="350">
        <f t="shared" si="346"/>
        <v>0</v>
      </c>
      <c r="AJ362" s="350">
        <f t="shared" si="347"/>
        <v>0</v>
      </c>
      <c r="AK362" s="350">
        <f t="shared" si="348"/>
        <v>0</v>
      </c>
      <c r="AL362" s="350">
        <f t="shared" si="349"/>
        <v>0</v>
      </c>
      <c r="AM362" s="350">
        <f t="shared" si="350"/>
        <v>0</v>
      </c>
      <c r="AN362" s="457">
        <f t="shared" si="351"/>
        <v>0</v>
      </c>
      <c r="AO362" s="350">
        <f t="shared" si="352"/>
        <v>0</v>
      </c>
      <c r="AP362" s="350">
        <f t="shared" si="353"/>
        <v>0</v>
      </c>
      <c r="AQ362" s="350">
        <f t="shared" si="354"/>
        <v>0</v>
      </c>
      <c r="AR362" s="350">
        <f t="shared" si="355"/>
        <v>0</v>
      </c>
      <c r="AS362" s="350">
        <f t="shared" si="356"/>
        <v>0</v>
      </c>
      <c r="AT362" s="350">
        <f t="shared" si="357"/>
        <v>0</v>
      </c>
      <c r="AU362" s="350">
        <f t="shared" si="358"/>
        <v>0</v>
      </c>
      <c r="AV362" s="350">
        <f t="shared" si="359"/>
        <v>0</v>
      </c>
      <c r="AW362" s="350">
        <f t="shared" si="360"/>
        <v>0</v>
      </c>
      <c r="AX362" s="350">
        <f t="shared" si="361"/>
        <v>0</v>
      </c>
      <c r="AY362" s="350">
        <f t="shared" si="362"/>
        <v>0</v>
      </c>
    </row>
    <row r="363" spans="1:51" x14ac:dyDescent="0.2">
      <c r="A363" s="347">
        <v>15300</v>
      </c>
      <c r="B363" s="349" t="str">
        <f t="shared" si="315"/>
        <v>Moree Plains (A)</v>
      </c>
      <c r="C363" s="348" t="str">
        <f t="shared" si="316"/>
        <v>NIRW</v>
      </c>
      <c r="D363" s="470" t="str">
        <f t="shared" si="317"/>
        <v>N</v>
      </c>
      <c r="E363" s="470"/>
      <c r="F363"/>
      <c r="G363" s="350">
        <f t="shared" si="318"/>
        <v>13350</v>
      </c>
      <c r="H363" s="350">
        <f t="shared" si="319"/>
        <v>6509</v>
      </c>
      <c r="I363" s="350">
        <f t="shared" si="320"/>
        <v>440</v>
      </c>
      <c r="J363" s="350" t="str">
        <f t="shared" si="321"/>
        <v>Y</v>
      </c>
      <c r="K363" s="350">
        <f t="shared" si="322"/>
        <v>4400</v>
      </c>
      <c r="L363" s="350">
        <f t="shared" si="323"/>
        <v>0</v>
      </c>
      <c r="M363" s="350">
        <f t="shared" si="324"/>
        <v>4672</v>
      </c>
      <c r="N363" s="350">
        <f t="shared" si="325"/>
        <v>0</v>
      </c>
      <c r="O363" s="350">
        <f t="shared" si="326"/>
        <v>4676</v>
      </c>
      <c r="P363" s="350">
        <f t="shared" si="327"/>
        <v>4431</v>
      </c>
      <c r="Q363" s="350">
        <f t="shared" si="328"/>
        <v>0</v>
      </c>
      <c r="R363" s="350" t="str">
        <f t="shared" si="329"/>
        <v>Moree Waste Management Facility</v>
      </c>
      <c r="S363" s="350" t="str">
        <f t="shared" si="330"/>
        <v>Mungindi Transferstation</v>
      </c>
      <c r="T363" s="350" t="str">
        <f t="shared" si="331"/>
        <v>Pallamallawa Landfill</v>
      </c>
      <c r="U363" s="350" t="str">
        <f t="shared" si="332"/>
        <v>Biniguy Landfill</v>
      </c>
      <c r="V363" s="350" t="str">
        <f t="shared" si="333"/>
        <v>Boggabilla Landfill</v>
      </c>
      <c r="W363" s="350" t="str">
        <f t="shared" si="334"/>
        <v>Other landfills</v>
      </c>
      <c r="X363" s="350">
        <f t="shared" si="335"/>
        <v>0</v>
      </c>
      <c r="Y363" s="350">
        <f t="shared" si="336"/>
        <v>0</v>
      </c>
      <c r="Z363" s="350">
        <f t="shared" si="337"/>
        <v>0</v>
      </c>
      <c r="AA363" s="350">
        <f t="shared" si="338"/>
        <v>0</v>
      </c>
      <c r="AB363" s="350">
        <f t="shared" si="339"/>
        <v>0</v>
      </c>
      <c r="AC363" s="350">
        <f t="shared" si="340"/>
        <v>0</v>
      </c>
      <c r="AD363" s="350">
        <f t="shared" si="341"/>
        <v>0</v>
      </c>
      <c r="AE363" s="350">
        <f t="shared" si="342"/>
        <v>0</v>
      </c>
      <c r="AF363" s="350">
        <f t="shared" si="343"/>
        <v>0</v>
      </c>
      <c r="AG363" s="350">
        <f t="shared" si="344"/>
        <v>0</v>
      </c>
      <c r="AH363" s="350">
        <f t="shared" si="345"/>
        <v>0</v>
      </c>
      <c r="AI363" s="350">
        <f t="shared" si="346"/>
        <v>0</v>
      </c>
      <c r="AJ363" s="350">
        <f t="shared" si="347"/>
        <v>0</v>
      </c>
      <c r="AK363" s="350">
        <f t="shared" si="348"/>
        <v>0</v>
      </c>
      <c r="AL363" s="350">
        <f t="shared" si="349"/>
        <v>0</v>
      </c>
      <c r="AM363" s="350">
        <f t="shared" si="350"/>
        <v>0</v>
      </c>
      <c r="AN363" s="457">
        <f t="shared" si="351"/>
        <v>0</v>
      </c>
      <c r="AO363" s="350">
        <f t="shared" si="352"/>
        <v>0</v>
      </c>
      <c r="AP363" s="350">
        <f t="shared" si="353"/>
        <v>0</v>
      </c>
      <c r="AQ363" s="350">
        <f t="shared" si="354"/>
        <v>0</v>
      </c>
      <c r="AR363" s="350">
        <f t="shared" si="355"/>
        <v>0</v>
      </c>
      <c r="AS363" s="350">
        <f t="shared" si="356"/>
        <v>0</v>
      </c>
      <c r="AT363" s="350">
        <f t="shared" si="357"/>
        <v>0</v>
      </c>
      <c r="AU363" s="350">
        <f t="shared" si="358"/>
        <v>0</v>
      </c>
      <c r="AV363" s="350">
        <f t="shared" si="359"/>
        <v>0</v>
      </c>
      <c r="AW363" s="350">
        <f t="shared" si="360"/>
        <v>0</v>
      </c>
      <c r="AX363" s="350">
        <f t="shared" si="361"/>
        <v>0</v>
      </c>
      <c r="AY363" s="350">
        <f t="shared" si="362"/>
        <v>0</v>
      </c>
    </row>
    <row r="364" spans="1:51" x14ac:dyDescent="0.2">
      <c r="A364" s="347">
        <v>15520</v>
      </c>
      <c r="B364" s="349" t="str">
        <f t="shared" si="315"/>
        <v>Murray River (A)</v>
      </c>
      <c r="C364" s="348" t="str">
        <f t="shared" si="316"/>
        <v>RAMJO Murray</v>
      </c>
      <c r="D364" s="470" t="str">
        <f t="shared" si="317"/>
        <v>N</v>
      </c>
      <c r="E364" s="470"/>
      <c r="F364"/>
      <c r="G364" s="350">
        <f t="shared" si="318"/>
        <v>12118</v>
      </c>
      <c r="H364" s="350">
        <f t="shared" si="319"/>
        <v>5900</v>
      </c>
      <c r="I364" s="350">
        <f t="shared" si="320"/>
        <v>239</v>
      </c>
      <c r="J364" s="350" t="str">
        <f t="shared" si="321"/>
        <v>Y</v>
      </c>
      <c r="K364" s="350">
        <f t="shared" si="322"/>
        <v>4100</v>
      </c>
      <c r="L364" s="350">
        <f t="shared" si="323"/>
        <v>0</v>
      </c>
      <c r="M364" s="350">
        <f t="shared" si="324"/>
        <v>4100</v>
      </c>
      <c r="N364" s="350">
        <f t="shared" si="325"/>
        <v>3500</v>
      </c>
      <c r="O364" s="350">
        <f t="shared" si="326"/>
        <v>0</v>
      </c>
      <c r="P364" s="350">
        <f t="shared" si="327"/>
        <v>0</v>
      </c>
      <c r="Q364" s="350">
        <f t="shared" si="328"/>
        <v>5900</v>
      </c>
      <c r="R364" s="350" t="str">
        <f t="shared" si="329"/>
        <v>Mathoura Transfer Station</v>
      </c>
      <c r="S364" s="350" t="str">
        <f t="shared" si="330"/>
        <v>Moama Landfill</v>
      </c>
      <c r="T364" s="350" t="str">
        <f t="shared" si="331"/>
        <v>Barham Transfer Station</v>
      </c>
      <c r="U364" s="350" t="str">
        <f t="shared" si="332"/>
        <v>Wakool Landfill</v>
      </c>
      <c r="V364" s="350" t="str">
        <f t="shared" si="333"/>
        <v>Goodnight Landfill</v>
      </c>
      <c r="W364" s="350" t="str">
        <f t="shared" si="334"/>
        <v>Moulamein/Kooraleigh Landfill</v>
      </c>
      <c r="X364" s="350">
        <f t="shared" si="335"/>
        <v>0</v>
      </c>
      <c r="Y364" s="350">
        <f t="shared" si="336"/>
        <v>0</v>
      </c>
      <c r="Z364" s="350">
        <f t="shared" si="337"/>
        <v>0</v>
      </c>
      <c r="AA364" s="350">
        <f t="shared" si="338"/>
        <v>0</v>
      </c>
      <c r="AB364" s="350">
        <f t="shared" si="339"/>
        <v>0</v>
      </c>
      <c r="AC364" s="350">
        <f t="shared" si="340"/>
        <v>0</v>
      </c>
      <c r="AD364" s="350">
        <f t="shared" si="341"/>
        <v>0</v>
      </c>
      <c r="AE364" s="350">
        <f t="shared" si="342"/>
        <v>0</v>
      </c>
      <c r="AF364" s="350">
        <f t="shared" si="343"/>
        <v>0</v>
      </c>
      <c r="AG364" s="350">
        <f t="shared" si="344"/>
        <v>0</v>
      </c>
      <c r="AH364" s="350">
        <f t="shared" si="345"/>
        <v>0</v>
      </c>
      <c r="AI364" s="350">
        <f t="shared" si="346"/>
        <v>0</v>
      </c>
      <c r="AJ364" s="350">
        <f t="shared" si="347"/>
        <v>0</v>
      </c>
      <c r="AK364" s="350">
        <f t="shared" si="348"/>
        <v>0</v>
      </c>
      <c r="AL364" s="350">
        <f t="shared" si="349"/>
        <v>0</v>
      </c>
      <c r="AM364" s="350">
        <f t="shared" si="350"/>
        <v>0</v>
      </c>
      <c r="AN364" s="457">
        <f t="shared" si="351"/>
        <v>0</v>
      </c>
      <c r="AO364" s="350">
        <f t="shared" si="352"/>
        <v>0</v>
      </c>
      <c r="AP364" s="350">
        <f t="shared" si="353"/>
        <v>0</v>
      </c>
      <c r="AQ364" s="350">
        <f t="shared" si="354"/>
        <v>0</v>
      </c>
      <c r="AR364" s="350">
        <f t="shared" si="355"/>
        <v>0</v>
      </c>
      <c r="AS364" s="350">
        <f t="shared" si="356"/>
        <v>0</v>
      </c>
      <c r="AT364" s="350">
        <f t="shared" si="357"/>
        <v>0</v>
      </c>
      <c r="AU364" s="350">
        <f t="shared" si="358"/>
        <v>0</v>
      </c>
      <c r="AV364" s="350">
        <f t="shared" si="359"/>
        <v>0</v>
      </c>
      <c r="AW364" s="350">
        <f t="shared" si="360"/>
        <v>0</v>
      </c>
      <c r="AX364" s="350">
        <f t="shared" si="361"/>
        <v>0</v>
      </c>
      <c r="AY364" s="350">
        <f t="shared" si="362"/>
        <v>0</v>
      </c>
    </row>
    <row r="365" spans="1:51" x14ac:dyDescent="0.2">
      <c r="A365" s="347">
        <v>15560</v>
      </c>
      <c r="B365" s="349" t="str">
        <f t="shared" si="315"/>
        <v>Murrumbidgee (A)</v>
      </c>
      <c r="C365" s="348" t="str">
        <f t="shared" si="316"/>
        <v>RAMJO Riverina</v>
      </c>
      <c r="D365" s="470" t="str">
        <f t="shared" si="317"/>
        <v>N</v>
      </c>
      <c r="E365" s="470"/>
      <c r="F365"/>
      <c r="G365" s="350">
        <f t="shared" si="318"/>
        <v>3961</v>
      </c>
      <c r="H365" s="350">
        <f t="shared" si="319"/>
        <v>1800</v>
      </c>
      <c r="I365" s="350">
        <f t="shared" si="320"/>
        <v>132</v>
      </c>
      <c r="J365" s="350" t="str">
        <f t="shared" si="321"/>
        <v>N</v>
      </c>
      <c r="K365" s="350">
        <f t="shared" si="322"/>
        <v>1400</v>
      </c>
      <c r="L365" s="350">
        <f t="shared" si="323"/>
        <v>0</v>
      </c>
      <c r="M365" s="350">
        <f t="shared" si="324"/>
        <v>800</v>
      </c>
      <c r="N365" s="350">
        <f t="shared" si="325"/>
        <v>0</v>
      </c>
      <c r="O365" s="350">
        <f t="shared" si="326"/>
        <v>0</v>
      </c>
      <c r="P365" s="350">
        <f t="shared" si="327"/>
        <v>0</v>
      </c>
      <c r="Q365" s="350">
        <f t="shared" si="328"/>
        <v>0</v>
      </c>
      <c r="R365" s="350">
        <f t="shared" si="329"/>
        <v>0</v>
      </c>
      <c r="S365" s="350">
        <f t="shared" si="330"/>
        <v>0</v>
      </c>
      <c r="T365" s="350">
        <f t="shared" si="331"/>
        <v>0</v>
      </c>
      <c r="U365" s="350">
        <f t="shared" si="332"/>
        <v>0</v>
      </c>
      <c r="V365" s="350">
        <f t="shared" si="333"/>
        <v>0</v>
      </c>
      <c r="W365" s="350">
        <f t="shared" si="334"/>
        <v>0</v>
      </c>
      <c r="X365" s="350">
        <f t="shared" si="335"/>
        <v>0</v>
      </c>
      <c r="Y365" s="350">
        <f t="shared" si="336"/>
        <v>0</v>
      </c>
      <c r="Z365" s="350">
        <f t="shared" si="337"/>
        <v>0</v>
      </c>
      <c r="AA365" s="350">
        <f t="shared" si="338"/>
        <v>0</v>
      </c>
      <c r="AB365" s="350">
        <f t="shared" si="339"/>
        <v>0</v>
      </c>
      <c r="AC365" s="350">
        <f t="shared" si="340"/>
        <v>0</v>
      </c>
      <c r="AD365" s="350">
        <f t="shared" si="341"/>
        <v>0</v>
      </c>
      <c r="AE365" s="350">
        <f t="shared" si="342"/>
        <v>0</v>
      </c>
      <c r="AF365" s="350">
        <f t="shared" si="343"/>
        <v>0</v>
      </c>
      <c r="AG365" s="350">
        <f t="shared" si="344"/>
        <v>0</v>
      </c>
      <c r="AH365" s="350">
        <f t="shared" si="345"/>
        <v>0</v>
      </c>
      <c r="AI365" s="350">
        <f t="shared" si="346"/>
        <v>0</v>
      </c>
      <c r="AJ365" s="350">
        <f t="shared" si="347"/>
        <v>0</v>
      </c>
      <c r="AK365" s="350">
        <f t="shared" si="348"/>
        <v>0</v>
      </c>
      <c r="AL365" s="350">
        <f t="shared" si="349"/>
        <v>0</v>
      </c>
      <c r="AM365" s="350">
        <f t="shared" si="350"/>
        <v>0</v>
      </c>
      <c r="AN365" s="457">
        <f t="shared" si="351"/>
        <v>0</v>
      </c>
      <c r="AO365" s="350">
        <f t="shared" si="352"/>
        <v>0</v>
      </c>
      <c r="AP365" s="350">
        <f t="shared" si="353"/>
        <v>0</v>
      </c>
      <c r="AQ365" s="350">
        <f t="shared" si="354"/>
        <v>0</v>
      </c>
      <c r="AR365" s="350">
        <f t="shared" si="355"/>
        <v>0</v>
      </c>
      <c r="AS365" s="350">
        <f t="shared" si="356"/>
        <v>0</v>
      </c>
      <c r="AT365" s="350">
        <f t="shared" si="357"/>
        <v>0</v>
      </c>
      <c r="AU365" s="350">
        <f t="shared" si="358"/>
        <v>0</v>
      </c>
      <c r="AV365" s="350">
        <f t="shared" si="359"/>
        <v>0</v>
      </c>
      <c r="AW365" s="350">
        <f t="shared" si="360"/>
        <v>0</v>
      </c>
      <c r="AX365" s="350">
        <f t="shared" si="361"/>
        <v>0</v>
      </c>
      <c r="AY365" s="350">
        <f t="shared" si="362"/>
        <v>0</v>
      </c>
    </row>
    <row r="366" spans="1:51" x14ac:dyDescent="0.2">
      <c r="A366" s="347">
        <v>15650</v>
      </c>
      <c r="B366" s="349" t="str">
        <f t="shared" si="315"/>
        <v>Muswellbrook (A)</v>
      </c>
      <c r="C366" s="348" t="str">
        <f t="shared" si="316"/>
        <v>Hunter</v>
      </c>
      <c r="D366" s="470" t="str">
        <f t="shared" si="317"/>
        <v>R</v>
      </c>
      <c r="E366" s="470"/>
      <c r="F366"/>
      <c r="G366" s="350">
        <f t="shared" si="318"/>
        <v>16383</v>
      </c>
      <c r="H366" s="350">
        <f t="shared" si="319"/>
        <v>8016</v>
      </c>
      <c r="I366" s="350">
        <f t="shared" si="320"/>
        <v>390</v>
      </c>
      <c r="J366" s="350" t="str">
        <f t="shared" si="321"/>
        <v>Y</v>
      </c>
      <c r="K366" s="350">
        <f t="shared" si="322"/>
        <v>6189</v>
      </c>
      <c r="L366" s="350">
        <f t="shared" si="323"/>
        <v>0</v>
      </c>
      <c r="M366" s="350">
        <f t="shared" si="324"/>
        <v>6087</v>
      </c>
      <c r="N366" s="350">
        <f t="shared" si="325"/>
        <v>5664</v>
      </c>
      <c r="O366" s="350">
        <f t="shared" si="326"/>
        <v>0</v>
      </c>
      <c r="P366" s="350">
        <f t="shared" si="327"/>
        <v>5691</v>
      </c>
      <c r="Q366" s="350">
        <f t="shared" si="328"/>
        <v>8016</v>
      </c>
      <c r="R366" s="350" t="str">
        <f t="shared" si="329"/>
        <v>Muswellbrook Waste &amp; Recycling Facility</v>
      </c>
      <c r="S366" s="350" t="str">
        <f t="shared" si="330"/>
        <v>Denman Transfer Station</v>
      </c>
      <c r="T366" s="350">
        <f t="shared" si="331"/>
        <v>0</v>
      </c>
      <c r="U366" s="350">
        <f t="shared" si="332"/>
        <v>0</v>
      </c>
      <c r="V366" s="350">
        <f t="shared" si="333"/>
        <v>0</v>
      </c>
      <c r="W366" s="350">
        <f t="shared" si="334"/>
        <v>0</v>
      </c>
      <c r="X366" s="350">
        <f t="shared" si="335"/>
        <v>0</v>
      </c>
      <c r="Y366" s="350">
        <f t="shared" si="336"/>
        <v>0</v>
      </c>
      <c r="Z366" s="350">
        <f t="shared" si="337"/>
        <v>0</v>
      </c>
      <c r="AA366" s="350">
        <f t="shared" si="338"/>
        <v>0</v>
      </c>
      <c r="AB366" s="350">
        <f t="shared" si="339"/>
        <v>0</v>
      </c>
      <c r="AC366" s="350">
        <f t="shared" si="340"/>
        <v>0</v>
      </c>
      <c r="AD366" s="350">
        <f t="shared" si="341"/>
        <v>0</v>
      </c>
      <c r="AE366" s="350">
        <f t="shared" si="342"/>
        <v>0</v>
      </c>
      <c r="AF366" s="350">
        <f t="shared" si="343"/>
        <v>0</v>
      </c>
      <c r="AG366" s="350">
        <f t="shared" si="344"/>
        <v>0</v>
      </c>
      <c r="AH366" s="350">
        <f t="shared" si="345"/>
        <v>0</v>
      </c>
      <c r="AI366" s="350">
        <f t="shared" si="346"/>
        <v>0</v>
      </c>
      <c r="AJ366" s="350">
        <f t="shared" si="347"/>
        <v>0</v>
      </c>
      <c r="AK366" s="350">
        <f t="shared" si="348"/>
        <v>0</v>
      </c>
      <c r="AL366" s="350">
        <f t="shared" si="349"/>
        <v>0</v>
      </c>
      <c r="AM366" s="350">
        <f t="shared" si="350"/>
        <v>0</v>
      </c>
      <c r="AN366" s="457">
        <f t="shared" si="351"/>
        <v>0</v>
      </c>
      <c r="AO366" s="350">
        <f t="shared" si="352"/>
        <v>0</v>
      </c>
      <c r="AP366" s="350">
        <f t="shared" si="353"/>
        <v>0</v>
      </c>
      <c r="AQ366" s="350">
        <f t="shared" si="354"/>
        <v>0</v>
      </c>
      <c r="AR366" s="350">
        <f t="shared" si="355"/>
        <v>0</v>
      </c>
      <c r="AS366" s="350">
        <f t="shared" si="356"/>
        <v>0</v>
      </c>
      <c r="AT366" s="350">
        <f t="shared" si="357"/>
        <v>0</v>
      </c>
      <c r="AU366" s="350">
        <f t="shared" si="358"/>
        <v>0</v>
      </c>
      <c r="AV366" s="350">
        <f t="shared" si="359"/>
        <v>0</v>
      </c>
      <c r="AW366" s="350">
        <f t="shared" si="360"/>
        <v>0</v>
      </c>
      <c r="AX366" s="350">
        <f t="shared" si="361"/>
        <v>0</v>
      </c>
      <c r="AY366" s="350">
        <f t="shared" si="362"/>
        <v>0</v>
      </c>
    </row>
    <row r="367" spans="1:51" x14ac:dyDescent="0.2">
      <c r="A367" s="347">
        <v>15700</v>
      </c>
      <c r="B367" s="349" t="str">
        <f t="shared" si="315"/>
        <v>Nambucca (A)</v>
      </c>
      <c r="C367" s="348" t="str">
        <f t="shared" si="316"/>
        <v>MidWaste</v>
      </c>
      <c r="D367" s="470" t="str">
        <f t="shared" si="317"/>
        <v>R</v>
      </c>
      <c r="E367" s="470"/>
      <c r="F367"/>
      <c r="G367" s="350">
        <f t="shared" si="318"/>
        <v>19773</v>
      </c>
      <c r="H367" s="350">
        <f t="shared" si="319"/>
        <v>9900</v>
      </c>
      <c r="I367" s="350">
        <f t="shared" si="320"/>
        <v>543</v>
      </c>
      <c r="J367" s="350" t="str">
        <f t="shared" si="321"/>
        <v>Y</v>
      </c>
      <c r="K367" s="350">
        <f t="shared" si="322"/>
        <v>7404</v>
      </c>
      <c r="L367" s="350">
        <f t="shared" si="323"/>
        <v>0</v>
      </c>
      <c r="M367" s="350">
        <f t="shared" si="324"/>
        <v>7404</v>
      </c>
      <c r="N367" s="350">
        <f t="shared" si="325"/>
        <v>0</v>
      </c>
      <c r="O367" s="350">
        <f t="shared" si="326"/>
        <v>7404</v>
      </c>
      <c r="P367" s="350">
        <f t="shared" si="327"/>
        <v>6094</v>
      </c>
      <c r="Q367" s="350">
        <f t="shared" si="328"/>
        <v>9900</v>
      </c>
      <c r="R367" s="350" t="str">
        <f t="shared" si="329"/>
        <v>Nambucca Waste Facility</v>
      </c>
      <c r="S367" s="350">
        <f t="shared" si="330"/>
        <v>0</v>
      </c>
      <c r="T367" s="350">
        <f t="shared" si="331"/>
        <v>0</v>
      </c>
      <c r="U367" s="350">
        <f t="shared" si="332"/>
        <v>0</v>
      </c>
      <c r="V367" s="350">
        <f t="shared" si="333"/>
        <v>0</v>
      </c>
      <c r="W367" s="350">
        <f t="shared" si="334"/>
        <v>0</v>
      </c>
      <c r="X367" s="350">
        <f t="shared" si="335"/>
        <v>0</v>
      </c>
      <c r="Y367" s="350">
        <f t="shared" si="336"/>
        <v>0</v>
      </c>
      <c r="Z367" s="350">
        <f t="shared" si="337"/>
        <v>0</v>
      </c>
      <c r="AA367" s="350">
        <f t="shared" si="338"/>
        <v>0</v>
      </c>
      <c r="AB367" s="350">
        <f t="shared" si="339"/>
        <v>0</v>
      </c>
      <c r="AC367" s="350">
        <f t="shared" si="340"/>
        <v>0</v>
      </c>
      <c r="AD367" s="350">
        <f t="shared" si="341"/>
        <v>0</v>
      </c>
      <c r="AE367" s="350">
        <f t="shared" si="342"/>
        <v>0</v>
      </c>
      <c r="AF367" s="350">
        <f t="shared" si="343"/>
        <v>0</v>
      </c>
      <c r="AG367" s="350">
        <f t="shared" si="344"/>
        <v>0</v>
      </c>
      <c r="AH367" s="350">
        <f t="shared" si="345"/>
        <v>0</v>
      </c>
      <c r="AI367" s="350">
        <f t="shared" si="346"/>
        <v>0</v>
      </c>
      <c r="AJ367" s="350">
        <f t="shared" si="347"/>
        <v>0</v>
      </c>
      <c r="AK367" s="350">
        <f t="shared" si="348"/>
        <v>0</v>
      </c>
      <c r="AL367" s="350">
        <f t="shared" si="349"/>
        <v>0</v>
      </c>
      <c r="AM367" s="350">
        <f t="shared" si="350"/>
        <v>0</v>
      </c>
      <c r="AN367" s="457">
        <f t="shared" si="351"/>
        <v>0</v>
      </c>
      <c r="AO367" s="350">
        <f t="shared" si="352"/>
        <v>0</v>
      </c>
      <c r="AP367" s="350">
        <f t="shared" si="353"/>
        <v>0</v>
      </c>
      <c r="AQ367" s="350">
        <f t="shared" si="354"/>
        <v>0</v>
      </c>
      <c r="AR367" s="350">
        <f t="shared" si="355"/>
        <v>0</v>
      </c>
      <c r="AS367" s="350">
        <f t="shared" si="356"/>
        <v>0</v>
      </c>
      <c r="AT367" s="350">
        <f t="shared" si="357"/>
        <v>0</v>
      </c>
      <c r="AU367" s="350">
        <f t="shared" si="358"/>
        <v>0</v>
      </c>
      <c r="AV367" s="350">
        <f t="shared" si="359"/>
        <v>0</v>
      </c>
      <c r="AW367" s="350">
        <f t="shared" si="360"/>
        <v>0</v>
      </c>
      <c r="AX367" s="350">
        <f t="shared" si="361"/>
        <v>0</v>
      </c>
      <c r="AY367" s="350">
        <f t="shared" si="362"/>
        <v>0</v>
      </c>
    </row>
    <row r="368" spans="1:51" x14ac:dyDescent="0.2">
      <c r="A368" s="347">
        <v>15750</v>
      </c>
      <c r="B368" s="349" t="str">
        <f t="shared" si="315"/>
        <v>Narrabri (A)</v>
      </c>
      <c r="C368" s="348" t="str">
        <f t="shared" si="316"/>
        <v>NIRW</v>
      </c>
      <c r="D368" s="470" t="str">
        <f t="shared" si="317"/>
        <v>N</v>
      </c>
      <c r="E368" s="470"/>
      <c r="F368"/>
      <c r="G368" s="350">
        <f t="shared" si="318"/>
        <v>13231</v>
      </c>
      <c r="H368" s="350">
        <f t="shared" si="319"/>
        <v>5859</v>
      </c>
      <c r="I368" s="350">
        <f t="shared" si="320"/>
        <v>320</v>
      </c>
      <c r="J368" s="350" t="str">
        <f t="shared" si="321"/>
        <v>Y</v>
      </c>
      <c r="K368" s="350">
        <f t="shared" si="322"/>
        <v>4312</v>
      </c>
      <c r="L368" s="350">
        <f t="shared" si="323"/>
        <v>0</v>
      </c>
      <c r="M368" s="350">
        <f t="shared" si="324"/>
        <v>4292</v>
      </c>
      <c r="N368" s="350">
        <f t="shared" si="325"/>
        <v>0</v>
      </c>
      <c r="O368" s="350">
        <f t="shared" si="326"/>
        <v>4298</v>
      </c>
      <c r="P368" s="350">
        <f t="shared" si="327"/>
        <v>4539</v>
      </c>
      <c r="Q368" s="350">
        <f t="shared" si="328"/>
        <v>0</v>
      </c>
      <c r="R368" s="350" t="str">
        <f t="shared" si="329"/>
        <v>9 transfer stations</v>
      </c>
      <c r="S368" s="350">
        <f t="shared" si="330"/>
        <v>0</v>
      </c>
      <c r="T368" s="350">
        <f t="shared" si="331"/>
        <v>0</v>
      </c>
      <c r="U368" s="350">
        <f t="shared" si="332"/>
        <v>0</v>
      </c>
      <c r="V368" s="350">
        <f t="shared" si="333"/>
        <v>0</v>
      </c>
      <c r="W368" s="350">
        <f t="shared" si="334"/>
        <v>0</v>
      </c>
      <c r="X368" s="350">
        <f t="shared" si="335"/>
        <v>0</v>
      </c>
      <c r="Y368" s="350">
        <f t="shared" si="336"/>
        <v>0</v>
      </c>
      <c r="Z368" s="350">
        <f t="shared" si="337"/>
        <v>0</v>
      </c>
      <c r="AA368" s="350">
        <f t="shared" si="338"/>
        <v>0</v>
      </c>
      <c r="AB368" s="350">
        <f t="shared" si="339"/>
        <v>0</v>
      </c>
      <c r="AC368" s="350">
        <f t="shared" si="340"/>
        <v>0</v>
      </c>
      <c r="AD368" s="350">
        <f t="shared" si="341"/>
        <v>0</v>
      </c>
      <c r="AE368" s="350">
        <f t="shared" si="342"/>
        <v>0</v>
      </c>
      <c r="AF368" s="350">
        <f t="shared" si="343"/>
        <v>0</v>
      </c>
      <c r="AG368" s="350">
        <f t="shared" si="344"/>
        <v>0</v>
      </c>
      <c r="AH368" s="350">
        <f t="shared" si="345"/>
        <v>0</v>
      </c>
      <c r="AI368" s="350">
        <f t="shared" si="346"/>
        <v>0</v>
      </c>
      <c r="AJ368" s="350">
        <f t="shared" si="347"/>
        <v>0</v>
      </c>
      <c r="AK368" s="350">
        <f t="shared" si="348"/>
        <v>0</v>
      </c>
      <c r="AL368" s="350">
        <f t="shared" si="349"/>
        <v>0</v>
      </c>
      <c r="AM368" s="350">
        <f t="shared" si="350"/>
        <v>0</v>
      </c>
      <c r="AN368" s="457">
        <f t="shared" si="351"/>
        <v>0</v>
      </c>
      <c r="AO368" s="350">
        <f t="shared" si="352"/>
        <v>0</v>
      </c>
      <c r="AP368" s="350">
        <f t="shared" si="353"/>
        <v>0</v>
      </c>
      <c r="AQ368" s="350">
        <f t="shared" si="354"/>
        <v>0</v>
      </c>
      <c r="AR368" s="350">
        <f t="shared" si="355"/>
        <v>0</v>
      </c>
      <c r="AS368" s="350">
        <f t="shared" si="356"/>
        <v>0</v>
      </c>
      <c r="AT368" s="350">
        <f t="shared" si="357"/>
        <v>0</v>
      </c>
      <c r="AU368" s="350">
        <f t="shared" si="358"/>
        <v>0</v>
      </c>
      <c r="AV368" s="350">
        <f t="shared" si="359"/>
        <v>0</v>
      </c>
      <c r="AW368" s="350">
        <f t="shared" si="360"/>
        <v>0</v>
      </c>
      <c r="AX368" s="350">
        <f t="shared" si="361"/>
        <v>0</v>
      </c>
      <c r="AY368" s="350">
        <f t="shared" si="362"/>
        <v>0</v>
      </c>
    </row>
    <row r="369" spans="1:51" x14ac:dyDescent="0.2">
      <c r="A369" s="347">
        <v>15800</v>
      </c>
      <c r="B369" s="349" t="str">
        <f t="shared" si="315"/>
        <v>Narrandera (A)</v>
      </c>
      <c r="C369" s="348" t="str">
        <f t="shared" si="316"/>
        <v>RAMJO Riverina</v>
      </c>
      <c r="D369" s="470" t="str">
        <f t="shared" si="317"/>
        <v>N</v>
      </c>
      <c r="E369" s="470"/>
      <c r="F369"/>
      <c r="G369" s="350">
        <f t="shared" si="318"/>
        <v>5931</v>
      </c>
      <c r="H369" s="350">
        <f t="shared" si="319"/>
        <v>2516</v>
      </c>
      <c r="I369" s="350">
        <f t="shared" si="320"/>
        <v>210</v>
      </c>
      <c r="J369" s="350" t="str">
        <f t="shared" si="321"/>
        <v>N</v>
      </c>
      <c r="K369" s="350">
        <f t="shared" si="322"/>
        <v>2121</v>
      </c>
      <c r="L369" s="350">
        <f t="shared" si="323"/>
        <v>0</v>
      </c>
      <c r="M369" s="350">
        <f t="shared" si="324"/>
        <v>2121</v>
      </c>
      <c r="N369" s="350">
        <f t="shared" si="325"/>
        <v>0</v>
      </c>
      <c r="O369" s="350">
        <f t="shared" si="326"/>
        <v>0</v>
      </c>
      <c r="P369" s="350">
        <f t="shared" si="327"/>
        <v>0</v>
      </c>
      <c r="Q369" s="350">
        <f t="shared" si="328"/>
        <v>0</v>
      </c>
      <c r="R369" s="350">
        <f t="shared" si="329"/>
        <v>0</v>
      </c>
      <c r="S369" s="350">
        <f t="shared" si="330"/>
        <v>0</v>
      </c>
      <c r="T369" s="350">
        <f t="shared" si="331"/>
        <v>0</v>
      </c>
      <c r="U369" s="350">
        <f t="shared" si="332"/>
        <v>0</v>
      </c>
      <c r="V369" s="350">
        <f t="shared" si="333"/>
        <v>0</v>
      </c>
      <c r="W369" s="350">
        <f t="shared" si="334"/>
        <v>0</v>
      </c>
      <c r="X369" s="350">
        <f t="shared" si="335"/>
        <v>0</v>
      </c>
      <c r="Y369" s="350">
        <f t="shared" si="336"/>
        <v>0</v>
      </c>
      <c r="Z369" s="350">
        <f t="shared" si="337"/>
        <v>0</v>
      </c>
      <c r="AA369" s="350">
        <f t="shared" si="338"/>
        <v>0</v>
      </c>
      <c r="AB369" s="350">
        <f t="shared" si="339"/>
        <v>0</v>
      </c>
      <c r="AC369" s="350">
        <f t="shared" si="340"/>
        <v>0</v>
      </c>
      <c r="AD369" s="350">
        <f t="shared" si="341"/>
        <v>0</v>
      </c>
      <c r="AE369" s="350">
        <f t="shared" si="342"/>
        <v>0</v>
      </c>
      <c r="AF369" s="350">
        <f t="shared" si="343"/>
        <v>0</v>
      </c>
      <c r="AG369" s="350">
        <f t="shared" si="344"/>
        <v>0</v>
      </c>
      <c r="AH369" s="350">
        <f t="shared" si="345"/>
        <v>0</v>
      </c>
      <c r="AI369" s="350">
        <f t="shared" si="346"/>
        <v>0</v>
      </c>
      <c r="AJ369" s="350">
        <f t="shared" si="347"/>
        <v>0</v>
      </c>
      <c r="AK369" s="350">
        <f t="shared" si="348"/>
        <v>0</v>
      </c>
      <c r="AL369" s="350">
        <f t="shared" si="349"/>
        <v>0</v>
      </c>
      <c r="AM369" s="350">
        <f t="shared" si="350"/>
        <v>0</v>
      </c>
      <c r="AN369" s="457">
        <f t="shared" si="351"/>
        <v>0</v>
      </c>
      <c r="AO369" s="350">
        <f t="shared" si="352"/>
        <v>0</v>
      </c>
      <c r="AP369" s="350">
        <f t="shared" si="353"/>
        <v>0</v>
      </c>
      <c r="AQ369" s="350">
        <f t="shared" si="354"/>
        <v>0</v>
      </c>
      <c r="AR369" s="350">
        <f t="shared" si="355"/>
        <v>0</v>
      </c>
      <c r="AS369" s="350">
        <f t="shared" si="356"/>
        <v>0</v>
      </c>
      <c r="AT369" s="350">
        <f t="shared" si="357"/>
        <v>0</v>
      </c>
      <c r="AU369" s="350">
        <f t="shared" si="358"/>
        <v>0</v>
      </c>
      <c r="AV369" s="350">
        <f t="shared" si="359"/>
        <v>0</v>
      </c>
      <c r="AW369" s="350">
        <f t="shared" si="360"/>
        <v>0</v>
      </c>
      <c r="AX369" s="350">
        <f t="shared" si="361"/>
        <v>0</v>
      </c>
      <c r="AY369" s="350">
        <f t="shared" si="362"/>
        <v>0</v>
      </c>
    </row>
    <row r="370" spans="1:51" x14ac:dyDescent="0.2">
      <c r="A370" s="347">
        <v>15850</v>
      </c>
      <c r="B370" s="349" t="str">
        <f t="shared" si="315"/>
        <v>Narromine (A)</v>
      </c>
      <c r="C370" s="348" t="str">
        <f t="shared" si="316"/>
        <v>NetWaste</v>
      </c>
      <c r="D370" s="470" t="str">
        <f t="shared" si="317"/>
        <v>N</v>
      </c>
      <c r="E370" s="470"/>
      <c r="F370"/>
      <c r="G370" s="350">
        <f t="shared" si="318"/>
        <v>6567</v>
      </c>
      <c r="H370" s="350">
        <f t="shared" si="319"/>
        <v>3840</v>
      </c>
      <c r="I370" s="350">
        <f t="shared" si="320"/>
        <v>375</v>
      </c>
      <c r="J370" s="350" t="str">
        <f t="shared" si="321"/>
        <v>Y</v>
      </c>
      <c r="K370" s="350">
        <f t="shared" si="322"/>
        <v>2121</v>
      </c>
      <c r="L370" s="350">
        <f t="shared" si="323"/>
        <v>0</v>
      </c>
      <c r="M370" s="350">
        <f t="shared" si="324"/>
        <v>2121</v>
      </c>
      <c r="N370" s="350">
        <f t="shared" si="325"/>
        <v>0</v>
      </c>
      <c r="O370" s="350">
        <f t="shared" si="326"/>
        <v>2121</v>
      </c>
      <c r="P370" s="350">
        <f t="shared" si="327"/>
        <v>0</v>
      </c>
      <c r="Q370" s="350">
        <f t="shared" si="328"/>
        <v>0</v>
      </c>
      <c r="R370" s="350" t="str">
        <f t="shared" si="329"/>
        <v>Narromine Waste Facility</v>
      </c>
      <c r="S370" s="350">
        <f t="shared" si="330"/>
        <v>0</v>
      </c>
      <c r="T370" s="350">
        <f t="shared" si="331"/>
        <v>0</v>
      </c>
      <c r="U370" s="350">
        <f t="shared" si="332"/>
        <v>0</v>
      </c>
      <c r="V370" s="350">
        <f t="shared" si="333"/>
        <v>0</v>
      </c>
      <c r="W370" s="350">
        <f t="shared" si="334"/>
        <v>0</v>
      </c>
      <c r="X370" s="350">
        <f t="shared" si="335"/>
        <v>0</v>
      </c>
      <c r="Y370" s="350">
        <f t="shared" si="336"/>
        <v>0</v>
      </c>
      <c r="Z370" s="350">
        <f t="shared" si="337"/>
        <v>0</v>
      </c>
      <c r="AA370" s="350">
        <f t="shared" si="338"/>
        <v>0</v>
      </c>
      <c r="AB370" s="350">
        <f t="shared" si="339"/>
        <v>0</v>
      </c>
      <c r="AC370" s="350">
        <f t="shared" si="340"/>
        <v>0</v>
      </c>
      <c r="AD370" s="350">
        <f t="shared" si="341"/>
        <v>0</v>
      </c>
      <c r="AE370" s="350">
        <f t="shared" si="342"/>
        <v>0</v>
      </c>
      <c r="AF370" s="350">
        <f t="shared" si="343"/>
        <v>0</v>
      </c>
      <c r="AG370" s="350">
        <f t="shared" si="344"/>
        <v>0</v>
      </c>
      <c r="AH370" s="350">
        <f t="shared" si="345"/>
        <v>0</v>
      </c>
      <c r="AI370" s="350">
        <f t="shared" si="346"/>
        <v>0</v>
      </c>
      <c r="AJ370" s="350">
        <f t="shared" si="347"/>
        <v>0</v>
      </c>
      <c r="AK370" s="350">
        <f t="shared" si="348"/>
        <v>0</v>
      </c>
      <c r="AL370" s="350">
        <f t="shared" si="349"/>
        <v>0</v>
      </c>
      <c r="AM370" s="350">
        <f t="shared" si="350"/>
        <v>0</v>
      </c>
      <c r="AN370" s="457">
        <f t="shared" si="351"/>
        <v>0</v>
      </c>
      <c r="AO370" s="350">
        <f t="shared" si="352"/>
        <v>0</v>
      </c>
      <c r="AP370" s="350">
        <f t="shared" si="353"/>
        <v>0</v>
      </c>
      <c r="AQ370" s="350">
        <f t="shared" si="354"/>
        <v>0</v>
      </c>
      <c r="AR370" s="350">
        <f t="shared" si="355"/>
        <v>0</v>
      </c>
      <c r="AS370" s="350">
        <f t="shared" si="356"/>
        <v>0</v>
      </c>
      <c r="AT370" s="350">
        <f t="shared" si="357"/>
        <v>0</v>
      </c>
      <c r="AU370" s="350">
        <f t="shared" si="358"/>
        <v>0</v>
      </c>
      <c r="AV370" s="350">
        <f t="shared" si="359"/>
        <v>0</v>
      </c>
      <c r="AW370" s="350">
        <f t="shared" si="360"/>
        <v>0</v>
      </c>
      <c r="AX370" s="350">
        <f t="shared" si="361"/>
        <v>0</v>
      </c>
      <c r="AY370" s="350">
        <f t="shared" si="362"/>
        <v>0</v>
      </c>
    </row>
    <row r="371" spans="1:51" x14ac:dyDescent="0.2">
      <c r="A371" s="347">
        <v>16100</v>
      </c>
      <c r="B371" s="349" t="str">
        <f t="shared" si="315"/>
        <v>Oberon (A)</v>
      </c>
      <c r="C371" s="348" t="str">
        <f t="shared" si="316"/>
        <v>NetWaste</v>
      </c>
      <c r="D371" s="470" t="str">
        <f t="shared" si="317"/>
        <v>N</v>
      </c>
      <c r="E371" s="470"/>
      <c r="F371"/>
      <c r="G371" s="350">
        <f t="shared" si="318"/>
        <v>5408</v>
      </c>
      <c r="H371" s="350">
        <f t="shared" si="319"/>
        <v>3795</v>
      </c>
      <c r="I371" s="350">
        <f t="shared" si="320"/>
        <v>210</v>
      </c>
      <c r="J371" s="350" t="str">
        <f t="shared" si="321"/>
        <v>Y</v>
      </c>
      <c r="K371" s="350">
        <f t="shared" si="322"/>
        <v>1244</v>
      </c>
      <c r="L371" s="350">
        <f t="shared" si="323"/>
        <v>0</v>
      </c>
      <c r="M371" s="350">
        <f t="shared" si="324"/>
        <v>0</v>
      </c>
      <c r="N371" s="350">
        <f t="shared" si="325"/>
        <v>0</v>
      </c>
      <c r="O371" s="350">
        <f t="shared" si="326"/>
        <v>0</v>
      </c>
      <c r="P371" s="350">
        <f t="shared" si="327"/>
        <v>1244</v>
      </c>
      <c r="Q371" s="350">
        <f t="shared" si="328"/>
        <v>3795</v>
      </c>
      <c r="R371" s="350" t="str">
        <f t="shared" si="329"/>
        <v>Oberon Waste Depot</v>
      </c>
      <c r="S371" s="350" t="str">
        <f t="shared" si="330"/>
        <v>Burraga</v>
      </c>
      <c r="T371" s="350" t="str">
        <f t="shared" si="331"/>
        <v>Black Springs</v>
      </c>
      <c r="U371" s="350">
        <f t="shared" si="332"/>
        <v>0</v>
      </c>
      <c r="V371" s="350">
        <f t="shared" si="333"/>
        <v>0</v>
      </c>
      <c r="W371" s="350">
        <f t="shared" si="334"/>
        <v>0</v>
      </c>
      <c r="X371" s="350">
        <f t="shared" si="335"/>
        <v>0</v>
      </c>
      <c r="Y371" s="350">
        <f t="shared" si="336"/>
        <v>0</v>
      </c>
      <c r="Z371" s="350">
        <f t="shared" si="337"/>
        <v>0</v>
      </c>
      <c r="AA371" s="350">
        <f t="shared" si="338"/>
        <v>0</v>
      </c>
      <c r="AB371" s="350">
        <f t="shared" si="339"/>
        <v>0</v>
      </c>
      <c r="AC371" s="350">
        <f t="shared" si="340"/>
        <v>0</v>
      </c>
      <c r="AD371" s="350">
        <f t="shared" si="341"/>
        <v>0</v>
      </c>
      <c r="AE371" s="350">
        <f t="shared" si="342"/>
        <v>0</v>
      </c>
      <c r="AF371" s="350">
        <f t="shared" si="343"/>
        <v>0</v>
      </c>
      <c r="AG371" s="350">
        <f t="shared" si="344"/>
        <v>0</v>
      </c>
      <c r="AH371" s="350">
        <f t="shared" si="345"/>
        <v>0</v>
      </c>
      <c r="AI371" s="350">
        <f t="shared" si="346"/>
        <v>0</v>
      </c>
      <c r="AJ371" s="350">
        <f t="shared" si="347"/>
        <v>0</v>
      </c>
      <c r="AK371" s="350">
        <f t="shared" si="348"/>
        <v>0</v>
      </c>
      <c r="AL371" s="350">
        <f t="shared" si="349"/>
        <v>0</v>
      </c>
      <c r="AM371" s="350">
        <f t="shared" si="350"/>
        <v>0</v>
      </c>
      <c r="AN371" s="457">
        <f t="shared" si="351"/>
        <v>0</v>
      </c>
      <c r="AO371" s="350">
        <f t="shared" si="352"/>
        <v>0</v>
      </c>
      <c r="AP371" s="350">
        <f t="shared" si="353"/>
        <v>0</v>
      </c>
      <c r="AQ371" s="350">
        <f t="shared" si="354"/>
        <v>0</v>
      </c>
      <c r="AR371" s="350">
        <f t="shared" si="355"/>
        <v>0</v>
      </c>
      <c r="AS371" s="350">
        <f t="shared" si="356"/>
        <v>0</v>
      </c>
      <c r="AT371" s="350">
        <f t="shared" si="357"/>
        <v>0</v>
      </c>
      <c r="AU371" s="350">
        <f t="shared" si="358"/>
        <v>0</v>
      </c>
      <c r="AV371" s="350">
        <f t="shared" si="359"/>
        <v>0</v>
      </c>
      <c r="AW371" s="350">
        <f t="shared" si="360"/>
        <v>0</v>
      </c>
      <c r="AX371" s="350">
        <f t="shared" si="361"/>
        <v>0</v>
      </c>
      <c r="AY371" s="350">
        <f t="shared" si="362"/>
        <v>0</v>
      </c>
    </row>
    <row r="372" spans="1:51" x14ac:dyDescent="0.2">
      <c r="A372" s="347">
        <v>16150</v>
      </c>
      <c r="B372" s="349" t="str">
        <f t="shared" si="315"/>
        <v>Orange (C)</v>
      </c>
      <c r="C372" s="348" t="str">
        <f t="shared" si="316"/>
        <v>NetWaste</v>
      </c>
      <c r="D372" s="470" t="str">
        <f t="shared" si="317"/>
        <v>N</v>
      </c>
      <c r="E372" s="470"/>
      <c r="F372"/>
      <c r="G372" s="350">
        <f t="shared" si="318"/>
        <v>42056</v>
      </c>
      <c r="H372" s="350">
        <f t="shared" si="319"/>
        <v>18828</v>
      </c>
      <c r="I372" s="350">
        <f t="shared" si="320"/>
        <v>408</v>
      </c>
      <c r="J372" s="350" t="str">
        <f t="shared" si="321"/>
        <v>Y</v>
      </c>
      <c r="K372" s="350">
        <f t="shared" si="322"/>
        <v>16433</v>
      </c>
      <c r="L372" s="350">
        <f t="shared" si="323"/>
        <v>0</v>
      </c>
      <c r="M372" s="350">
        <f t="shared" si="324"/>
        <v>16429</v>
      </c>
      <c r="N372" s="350">
        <f t="shared" si="325"/>
        <v>0</v>
      </c>
      <c r="O372" s="350">
        <f t="shared" si="326"/>
        <v>16411</v>
      </c>
      <c r="P372" s="350">
        <f t="shared" si="327"/>
        <v>16361</v>
      </c>
      <c r="Q372" s="350">
        <f t="shared" si="328"/>
        <v>18828</v>
      </c>
      <c r="R372" s="350" t="str">
        <f t="shared" si="329"/>
        <v>Ophir Rd Resource Recovery Centre</v>
      </c>
      <c r="S372" s="350">
        <f t="shared" si="330"/>
        <v>0</v>
      </c>
      <c r="T372" s="350">
        <f t="shared" si="331"/>
        <v>0</v>
      </c>
      <c r="U372" s="350">
        <f t="shared" si="332"/>
        <v>0</v>
      </c>
      <c r="V372" s="350">
        <f t="shared" si="333"/>
        <v>0</v>
      </c>
      <c r="W372" s="350">
        <f t="shared" si="334"/>
        <v>0</v>
      </c>
      <c r="X372" s="350">
        <f t="shared" si="335"/>
        <v>0</v>
      </c>
      <c r="Y372" s="350">
        <f t="shared" si="336"/>
        <v>0</v>
      </c>
      <c r="Z372" s="350">
        <f t="shared" si="337"/>
        <v>0</v>
      </c>
      <c r="AA372" s="350">
        <f t="shared" si="338"/>
        <v>0</v>
      </c>
      <c r="AB372" s="350">
        <f t="shared" si="339"/>
        <v>0</v>
      </c>
      <c r="AC372" s="350">
        <f t="shared" si="340"/>
        <v>0</v>
      </c>
      <c r="AD372" s="350">
        <f t="shared" si="341"/>
        <v>0</v>
      </c>
      <c r="AE372" s="350">
        <f t="shared" si="342"/>
        <v>0</v>
      </c>
      <c r="AF372" s="350">
        <f t="shared" si="343"/>
        <v>0</v>
      </c>
      <c r="AG372" s="350">
        <f t="shared" si="344"/>
        <v>0</v>
      </c>
      <c r="AH372" s="350">
        <f t="shared" si="345"/>
        <v>0</v>
      </c>
      <c r="AI372" s="350">
        <f t="shared" si="346"/>
        <v>0</v>
      </c>
      <c r="AJ372" s="350">
        <f t="shared" si="347"/>
        <v>0</v>
      </c>
      <c r="AK372" s="350">
        <f t="shared" si="348"/>
        <v>0</v>
      </c>
      <c r="AL372" s="350">
        <f t="shared" si="349"/>
        <v>0</v>
      </c>
      <c r="AM372" s="350">
        <f t="shared" si="350"/>
        <v>0</v>
      </c>
      <c r="AN372" s="457">
        <f t="shared" si="351"/>
        <v>0</v>
      </c>
      <c r="AO372" s="350">
        <f t="shared" si="352"/>
        <v>0</v>
      </c>
      <c r="AP372" s="350">
        <f t="shared" si="353"/>
        <v>0</v>
      </c>
      <c r="AQ372" s="350">
        <f t="shared" si="354"/>
        <v>0</v>
      </c>
      <c r="AR372" s="350">
        <f t="shared" si="355"/>
        <v>0</v>
      </c>
      <c r="AS372" s="350">
        <f t="shared" si="356"/>
        <v>0</v>
      </c>
      <c r="AT372" s="350">
        <f t="shared" si="357"/>
        <v>0</v>
      </c>
      <c r="AU372" s="350">
        <f t="shared" si="358"/>
        <v>0</v>
      </c>
      <c r="AV372" s="350">
        <f t="shared" si="359"/>
        <v>0</v>
      </c>
      <c r="AW372" s="350">
        <f t="shared" si="360"/>
        <v>0</v>
      </c>
      <c r="AX372" s="350">
        <f t="shared" si="361"/>
        <v>0</v>
      </c>
      <c r="AY372" s="350">
        <f t="shared" si="362"/>
        <v>0</v>
      </c>
    </row>
    <row r="373" spans="1:51" x14ac:dyDescent="0.2">
      <c r="A373" s="347">
        <v>16200</v>
      </c>
      <c r="B373" s="349" t="str">
        <f t="shared" si="315"/>
        <v>Parkes (A)</v>
      </c>
      <c r="C373" s="348" t="str">
        <f t="shared" si="316"/>
        <v>NetWaste</v>
      </c>
      <c r="D373" s="470" t="str">
        <f t="shared" si="317"/>
        <v>N</v>
      </c>
      <c r="E373" s="470"/>
      <c r="F373"/>
      <c r="G373" s="350">
        <f t="shared" si="318"/>
        <v>14894</v>
      </c>
      <c r="H373" s="350">
        <f t="shared" si="319"/>
        <v>7985</v>
      </c>
      <c r="I373" s="350">
        <f t="shared" si="320"/>
        <v>410</v>
      </c>
      <c r="J373" s="350" t="str">
        <f t="shared" si="321"/>
        <v>Y</v>
      </c>
      <c r="K373" s="350">
        <f t="shared" si="322"/>
        <v>5076</v>
      </c>
      <c r="L373" s="350">
        <f t="shared" si="323"/>
        <v>0</v>
      </c>
      <c r="M373" s="350">
        <f t="shared" si="324"/>
        <v>5076</v>
      </c>
      <c r="N373" s="350">
        <f t="shared" si="325"/>
        <v>0</v>
      </c>
      <c r="O373" s="350">
        <f t="shared" si="326"/>
        <v>5076</v>
      </c>
      <c r="P373" s="350">
        <f t="shared" si="327"/>
        <v>4911</v>
      </c>
      <c r="Q373" s="350">
        <f t="shared" si="328"/>
        <v>7985</v>
      </c>
      <c r="R373" s="350" t="str">
        <f t="shared" si="329"/>
        <v>Tullamore</v>
      </c>
      <c r="S373" s="350">
        <f t="shared" si="330"/>
        <v>0</v>
      </c>
      <c r="T373" s="350">
        <f t="shared" si="331"/>
        <v>0</v>
      </c>
      <c r="U373" s="350">
        <f t="shared" si="332"/>
        <v>0</v>
      </c>
      <c r="V373" s="350">
        <f t="shared" si="333"/>
        <v>0</v>
      </c>
      <c r="W373" s="350">
        <f t="shared" si="334"/>
        <v>0</v>
      </c>
      <c r="X373" s="350">
        <f t="shared" si="335"/>
        <v>0</v>
      </c>
      <c r="Y373" s="350">
        <f t="shared" si="336"/>
        <v>0</v>
      </c>
      <c r="Z373" s="350">
        <f t="shared" si="337"/>
        <v>0</v>
      </c>
      <c r="AA373" s="350">
        <f t="shared" si="338"/>
        <v>0</v>
      </c>
      <c r="AB373" s="350">
        <f t="shared" si="339"/>
        <v>0</v>
      </c>
      <c r="AC373" s="350">
        <f t="shared" si="340"/>
        <v>0</v>
      </c>
      <c r="AD373" s="350">
        <f t="shared" si="341"/>
        <v>0</v>
      </c>
      <c r="AE373" s="350">
        <f t="shared" si="342"/>
        <v>0</v>
      </c>
      <c r="AF373" s="350">
        <f t="shared" si="343"/>
        <v>0</v>
      </c>
      <c r="AG373" s="350">
        <f t="shared" si="344"/>
        <v>0</v>
      </c>
      <c r="AH373" s="350">
        <f t="shared" si="345"/>
        <v>0</v>
      </c>
      <c r="AI373" s="350">
        <f t="shared" si="346"/>
        <v>0</v>
      </c>
      <c r="AJ373" s="350">
        <f t="shared" si="347"/>
        <v>0</v>
      </c>
      <c r="AK373" s="350">
        <f t="shared" si="348"/>
        <v>0</v>
      </c>
      <c r="AL373" s="350">
        <f t="shared" si="349"/>
        <v>0</v>
      </c>
      <c r="AM373" s="350">
        <f t="shared" si="350"/>
        <v>0</v>
      </c>
      <c r="AN373" s="457">
        <f t="shared" si="351"/>
        <v>0</v>
      </c>
      <c r="AO373" s="350">
        <f t="shared" si="352"/>
        <v>0</v>
      </c>
      <c r="AP373" s="350">
        <f t="shared" si="353"/>
        <v>0</v>
      </c>
      <c r="AQ373" s="350">
        <f t="shared" si="354"/>
        <v>0</v>
      </c>
      <c r="AR373" s="350">
        <f t="shared" si="355"/>
        <v>0</v>
      </c>
      <c r="AS373" s="350">
        <f t="shared" si="356"/>
        <v>0</v>
      </c>
      <c r="AT373" s="350">
        <f t="shared" si="357"/>
        <v>0</v>
      </c>
      <c r="AU373" s="350">
        <f t="shared" si="358"/>
        <v>0</v>
      </c>
      <c r="AV373" s="350">
        <f t="shared" si="359"/>
        <v>0</v>
      </c>
      <c r="AW373" s="350">
        <f t="shared" si="360"/>
        <v>0</v>
      </c>
      <c r="AX373" s="350">
        <f t="shared" si="361"/>
        <v>0</v>
      </c>
      <c r="AY373" s="350">
        <f t="shared" si="362"/>
        <v>0</v>
      </c>
    </row>
    <row r="374" spans="1:51" x14ac:dyDescent="0.2">
      <c r="A374" s="347">
        <v>16380</v>
      </c>
      <c r="B374" s="349" t="str">
        <f t="shared" si="315"/>
        <v>Port Macquarie-Hastings (A)</v>
      </c>
      <c r="C374" s="348" t="str">
        <f t="shared" si="316"/>
        <v>MidWaste</v>
      </c>
      <c r="D374" s="470" t="str">
        <f t="shared" si="317"/>
        <v>R</v>
      </c>
      <c r="E374" s="470"/>
      <c r="F374"/>
      <c r="G374" s="350">
        <f t="shared" si="318"/>
        <v>83131</v>
      </c>
      <c r="H374" s="350">
        <f t="shared" si="319"/>
        <v>38354</v>
      </c>
      <c r="I374" s="350">
        <f t="shared" si="320"/>
        <v>447</v>
      </c>
      <c r="J374" s="350" t="str">
        <f t="shared" si="321"/>
        <v>Y</v>
      </c>
      <c r="K374" s="350">
        <f t="shared" si="322"/>
        <v>30760</v>
      </c>
      <c r="L374" s="350">
        <f t="shared" si="323"/>
        <v>0</v>
      </c>
      <c r="M374" s="350">
        <f t="shared" si="324"/>
        <v>31389</v>
      </c>
      <c r="N374" s="350">
        <f t="shared" si="325"/>
        <v>0</v>
      </c>
      <c r="O374" s="350">
        <f t="shared" si="326"/>
        <v>30005</v>
      </c>
      <c r="P374" s="350">
        <f t="shared" si="327"/>
        <v>35534</v>
      </c>
      <c r="Q374" s="350">
        <f t="shared" si="328"/>
        <v>38354</v>
      </c>
      <c r="R374" s="350" t="str">
        <f t="shared" si="329"/>
        <v>Cairncross Waste Management Facility</v>
      </c>
      <c r="S374" s="350" t="str">
        <f t="shared" si="330"/>
        <v>Port Macquarie Waste Management Facility (transfer station)</v>
      </c>
      <c r="T374" s="350" t="str">
        <f t="shared" si="331"/>
        <v>Wauchope Transfer station</v>
      </c>
      <c r="U374" s="350" t="str">
        <f t="shared" si="332"/>
        <v>Kew Transfer station</v>
      </c>
      <c r="V374" s="350" t="str">
        <f t="shared" si="333"/>
        <v>Dunbogan Landfill</v>
      </c>
      <c r="W374" s="350" t="str">
        <f t="shared" si="334"/>
        <v>Comboyne drop off</v>
      </c>
      <c r="X374" s="350">
        <f t="shared" si="335"/>
        <v>0</v>
      </c>
      <c r="Y374" s="350">
        <f t="shared" si="336"/>
        <v>0</v>
      </c>
      <c r="Z374" s="350">
        <f t="shared" si="337"/>
        <v>0</v>
      </c>
      <c r="AA374" s="350">
        <f t="shared" si="338"/>
        <v>0</v>
      </c>
      <c r="AB374" s="350">
        <f t="shared" si="339"/>
        <v>0</v>
      </c>
      <c r="AC374" s="350">
        <f t="shared" si="340"/>
        <v>0</v>
      </c>
      <c r="AD374" s="350">
        <f t="shared" si="341"/>
        <v>0</v>
      </c>
      <c r="AE374" s="350">
        <f t="shared" si="342"/>
        <v>0</v>
      </c>
      <c r="AF374" s="350">
        <f t="shared" si="343"/>
        <v>0</v>
      </c>
      <c r="AG374" s="350">
        <f t="shared" si="344"/>
        <v>0</v>
      </c>
      <c r="AH374" s="350">
        <f t="shared" si="345"/>
        <v>0</v>
      </c>
      <c r="AI374" s="350">
        <f t="shared" si="346"/>
        <v>0</v>
      </c>
      <c r="AJ374" s="350">
        <f t="shared" si="347"/>
        <v>0</v>
      </c>
      <c r="AK374" s="350">
        <f t="shared" si="348"/>
        <v>0</v>
      </c>
      <c r="AL374" s="350">
        <f t="shared" si="349"/>
        <v>0</v>
      </c>
      <c r="AM374" s="350">
        <f t="shared" si="350"/>
        <v>0</v>
      </c>
      <c r="AN374" s="457">
        <f t="shared" si="351"/>
        <v>0</v>
      </c>
      <c r="AO374" s="350">
        <f t="shared" si="352"/>
        <v>0</v>
      </c>
      <c r="AP374" s="350">
        <f t="shared" si="353"/>
        <v>0</v>
      </c>
      <c r="AQ374" s="350">
        <f t="shared" si="354"/>
        <v>0</v>
      </c>
      <c r="AR374" s="350">
        <f t="shared" si="355"/>
        <v>0</v>
      </c>
      <c r="AS374" s="350">
        <f t="shared" si="356"/>
        <v>0</v>
      </c>
      <c r="AT374" s="350">
        <f t="shared" si="357"/>
        <v>0</v>
      </c>
      <c r="AU374" s="350">
        <f t="shared" si="358"/>
        <v>0</v>
      </c>
      <c r="AV374" s="350">
        <f t="shared" si="359"/>
        <v>0</v>
      </c>
      <c r="AW374" s="350">
        <f t="shared" si="360"/>
        <v>0</v>
      </c>
      <c r="AX374" s="350">
        <f t="shared" si="361"/>
        <v>0</v>
      </c>
      <c r="AY374" s="350">
        <f t="shared" si="362"/>
        <v>0</v>
      </c>
    </row>
    <row r="375" spans="1:51" x14ac:dyDescent="0.2">
      <c r="A375" s="347">
        <v>16490</v>
      </c>
      <c r="B375" s="349" t="str">
        <f t="shared" ref="B375:B396" si="363">VLOOKUP($A375,$A$5:$L$133,2,FALSE)</f>
        <v>Queanbeyan-Palerang Regional (A)</v>
      </c>
      <c r="C375" s="348" t="str">
        <f t="shared" ref="C375:C396" si="364">VLOOKUP($A375,$A$5:$L$133,3,FALSE)</f>
        <v>CRJO</v>
      </c>
      <c r="D375" s="470" t="str">
        <f t="shared" ref="D375:D396" si="365">VLOOKUP($A375,$A$5:$L$133,4,FALSE)</f>
        <v>N</v>
      </c>
      <c r="E375" s="470"/>
      <c r="F375"/>
      <c r="G375" s="350">
        <f t="shared" ref="G375:G396" si="366">VLOOKUP($A375,$A$5:$AY$132,7,FALSE)</f>
        <v>59959</v>
      </c>
      <c r="H375" s="350">
        <f t="shared" ref="H375:H396" si="367">VLOOKUP($A375,$A$5:$AY$132,8,FALSE)</f>
        <v>26003</v>
      </c>
      <c r="I375" s="350">
        <f t="shared" ref="I375:I396" si="368">VLOOKUP($A375,$A$5:$AY$132,9,FALSE)</f>
        <v>319</v>
      </c>
      <c r="J375" s="350" t="str">
        <f t="shared" ref="J375:J396" si="369">VLOOKUP($A375,$A$5:$AY$132,10,FALSE)</f>
        <v>Y</v>
      </c>
      <c r="K375" s="350">
        <f t="shared" ref="K375:K396" si="370">VLOOKUP($A375,$A$5:$AY$132,11,FALSE)</f>
        <v>19673</v>
      </c>
      <c r="L375" s="350">
        <f t="shared" ref="L375:L396" si="371">VLOOKUP($A375,$A$5:$AY$132,12,FALSE)</f>
        <v>0</v>
      </c>
      <c r="M375" s="350">
        <f t="shared" ref="M375:M396" si="372">VLOOKUP($A375,$A$4:$AY$132,13,FALSE)</f>
        <v>20206</v>
      </c>
      <c r="N375" s="350">
        <f t="shared" ref="N375:N396" si="373">VLOOKUP($A375,$A$4:$AY$132,14,FALSE)</f>
        <v>13563</v>
      </c>
      <c r="O375" s="350">
        <f t="shared" ref="O375:O396" si="374">VLOOKUP($A375,$A$4:$AY$132,15,FALSE)</f>
        <v>2152</v>
      </c>
      <c r="P375" s="350">
        <f t="shared" ref="P375:P396" si="375">VLOOKUP($A375,$A$4:$AY$132,16,FALSE)</f>
        <v>0</v>
      </c>
      <c r="Q375" s="350">
        <f t="shared" ref="Q375:Q396" si="376">VLOOKUP($A375,$A$4:$AY$132,17,FALSE)</f>
        <v>26003</v>
      </c>
      <c r="R375" s="350" t="str">
        <f t="shared" ref="R375:R396" si="377">VLOOKUP($A375,$A$4:$AY$132,18,FALSE)</f>
        <v>Waste Minimisation Centre</v>
      </c>
      <c r="S375" s="350" t="str">
        <f t="shared" ref="S375:S396" si="378">VLOOKUP($A375,$A$4:$AY$132,19,FALSE)</f>
        <v>Bungendore Resource Recovery Centre</v>
      </c>
      <c r="T375" s="350" t="str">
        <f t="shared" ref="T375:T396" si="379">VLOOKUP($A375,$A$4:$AY$132,20,FALSE)</f>
        <v>Macs Reef Waste Transfer Station</v>
      </c>
      <c r="U375" s="350" t="str">
        <f t="shared" ref="U375:U396" si="380">VLOOKUP($A375,$A$4:$AY$132,21,FALSE)</f>
        <v>Braidwood Landfill</v>
      </c>
      <c r="V375" s="350" t="str">
        <f t="shared" ref="V375:V396" si="381">VLOOKUP($A375,$A$4:$AY$132,22,FALSE)</f>
        <v>Captains Flat Waste Transfer Station</v>
      </c>
      <c r="W375" s="350" t="str">
        <f t="shared" ref="W375:W396" si="382">VLOOKUP($A375,$A$4:$AY$132,23,FALSE)</f>
        <v>Nerriga Landfill</v>
      </c>
      <c r="X375" s="350">
        <f t="shared" ref="X375:X396" si="383">VLOOKUP($A375,$A$4:$AY$132,24,FALSE)</f>
        <v>0</v>
      </c>
      <c r="Y375" s="350">
        <f t="shared" ref="Y375:Y396" si="384">VLOOKUP($A375,$A$4:$AY$132,25,FALSE)</f>
        <v>0</v>
      </c>
      <c r="Z375" s="350">
        <f t="shared" ref="Z375:Z396" si="385">VLOOKUP($A375,$A$4:$AY$132,26,FALSE)</f>
        <v>0</v>
      </c>
      <c r="AA375" s="350">
        <f t="shared" ref="AA375:AA396" si="386">VLOOKUP($A375,$A$4:$AY$132,27,FALSE)</f>
        <v>0</v>
      </c>
      <c r="AB375" s="350">
        <f t="shared" ref="AB375:AB396" si="387">VLOOKUP($A375,$A$4:$AY$132,28,FALSE)</f>
        <v>0</v>
      </c>
      <c r="AC375" s="350">
        <f t="shared" ref="AC375:AC396" si="388">VLOOKUP($A375,$A$4:$AY$132,29,FALSE)</f>
        <v>0</v>
      </c>
      <c r="AD375" s="350">
        <f t="shared" ref="AD375:AD396" si="389">VLOOKUP($A375,$A$4:$AY$132,30,FALSE)</f>
        <v>0</v>
      </c>
      <c r="AE375" s="350">
        <f t="shared" ref="AE375:AE396" si="390">VLOOKUP($A375,$A$4:$AY$132,31,FALSE)</f>
        <v>0</v>
      </c>
      <c r="AF375" s="350">
        <f t="shared" ref="AF375:AF396" si="391">VLOOKUP($A375,$A$4:$AY$132,32,FALSE)</f>
        <v>0</v>
      </c>
      <c r="AG375" s="350">
        <f t="shared" ref="AG375:AG396" si="392">VLOOKUP($A375,$A$4:$AY$132,33,FALSE)</f>
        <v>0</v>
      </c>
      <c r="AH375" s="350">
        <f t="shared" ref="AH375:AH396" si="393">VLOOKUP($A375,$A$4:$AY$132,34,FALSE)</f>
        <v>0</v>
      </c>
      <c r="AI375" s="350">
        <f t="shared" ref="AI375:AI396" si="394">VLOOKUP($A375,$A$4:$AY$132,35,FALSE)</f>
        <v>0</v>
      </c>
      <c r="AJ375" s="350">
        <f t="shared" ref="AJ375:AJ396" si="395">VLOOKUP($A375,$A$4:$AY$132,36,FALSE)</f>
        <v>0</v>
      </c>
      <c r="AK375" s="350">
        <f t="shared" ref="AK375:AK396" si="396">VLOOKUP($A375,$A$4:$AY$132,37,FALSE)</f>
        <v>0</v>
      </c>
      <c r="AL375" s="350">
        <f t="shared" ref="AL375:AL396" si="397">VLOOKUP($A375,$A$4:$AY$132,38,FALSE)</f>
        <v>0</v>
      </c>
      <c r="AM375" s="350">
        <f t="shared" ref="AM375:AM396" si="398">VLOOKUP($A375,$A$4:$AY$132,39,FALSE)</f>
        <v>0</v>
      </c>
      <c r="AN375" s="457">
        <f t="shared" ref="AN375:AN396" si="399">VLOOKUP($A375,$A$4:$AY$132,40,FALSE)</f>
        <v>0</v>
      </c>
      <c r="AO375" s="350">
        <f t="shared" ref="AO375:AO396" si="400">VLOOKUP($A375,$A$4:$AY$132,41,FALSE)</f>
        <v>0</v>
      </c>
      <c r="AP375" s="350">
        <f t="shared" ref="AP375:AP396" si="401">VLOOKUP($A375,$A$4:$AY$132,42,FALSE)</f>
        <v>0</v>
      </c>
      <c r="AQ375" s="350">
        <f t="shared" ref="AQ375:AQ396" si="402">VLOOKUP($A375,$A$4:$AY$132,43,FALSE)</f>
        <v>0</v>
      </c>
      <c r="AR375" s="350">
        <f t="shared" ref="AR375:AR396" si="403">VLOOKUP($A375,$A$4:$AY$132,44,FALSE)</f>
        <v>0</v>
      </c>
      <c r="AS375" s="350">
        <f t="shared" ref="AS375:AS396" si="404">VLOOKUP($A375,$A$4:$AY$132,45,FALSE)</f>
        <v>0</v>
      </c>
      <c r="AT375" s="350">
        <f t="shared" ref="AT375:AT396" si="405">VLOOKUP($A375,$A$4:$AY$132,46,FALSE)</f>
        <v>0</v>
      </c>
      <c r="AU375" s="350">
        <f t="shared" ref="AU375:AU396" si="406">VLOOKUP($A375,$A$4:$AY$132,47,FALSE)</f>
        <v>0</v>
      </c>
      <c r="AV375" s="350">
        <f t="shared" ref="AV375:AV396" si="407">VLOOKUP($A375,$A$4:$AY$132,48,FALSE)</f>
        <v>0</v>
      </c>
      <c r="AW375" s="350">
        <f t="shared" ref="AW375:AW396" si="408">VLOOKUP($A375,$A$4:$AY$132,49,FALSE)</f>
        <v>0</v>
      </c>
      <c r="AX375" s="350">
        <f t="shared" ref="AX375:AX396" si="409">VLOOKUP($A375,$A$4:$AY$132,50,FALSE)</f>
        <v>0</v>
      </c>
      <c r="AY375" s="350">
        <f t="shared" ref="AY375:AY396" si="410">VLOOKUP($A375,$A$4:$AY$132,51,FALSE)</f>
        <v>0</v>
      </c>
    </row>
    <row r="376" spans="1:51" x14ac:dyDescent="0.2">
      <c r="A376" s="347">
        <v>16610</v>
      </c>
      <c r="B376" s="349" t="str">
        <f t="shared" si="363"/>
        <v>Richmond Valley (A)</v>
      </c>
      <c r="C376" s="348" t="str">
        <f t="shared" si="364"/>
        <v>NEWF</v>
      </c>
      <c r="D376" s="470" t="str">
        <f t="shared" si="365"/>
        <v>R</v>
      </c>
      <c r="E376" s="470"/>
      <c r="F376"/>
      <c r="G376" s="350">
        <f t="shared" si="366"/>
        <v>23399</v>
      </c>
      <c r="H376" s="350">
        <f t="shared" si="367"/>
        <v>10660</v>
      </c>
      <c r="I376" s="350">
        <f t="shared" si="368"/>
        <v>564</v>
      </c>
      <c r="J376" s="350" t="str">
        <f t="shared" si="369"/>
        <v>Y</v>
      </c>
      <c r="K376" s="350">
        <f t="shared" si="370"/>
        <v>7541</v>
      </c>
      <c r="L376" s="350">
        <f t="shared" si="371"/>
        <v>0</v>
      </c>
      <c r="M376" s="350">
        <f t="shared" si="372"/>
        <v>7533</v>
      </c>
      <c r="N376" s="350">
        <f t="shared" si="373"/>
        <v>0</v>
      </c>
      <c r="O376" s="350">
        <f t="shared" si="374"/>
        <v>7541</v>
      </c>
      <c r="P376" s="350">
        <f t="shared" si="375"/>
        <v>729</v>
      </c>
      <c r="Q376" s="350">
        <f t="shared" si="376"/>
        <v>10660</v>
      </c>
      <c r="R376" s="350" t="str">
        <f t="shared" si="377"/>
        <v>Nammoona Waste Facility</v>
      </c>
      <c r="S376" s="350" t="str">
        <f t="shared" si="378"/>
        <v>Evans Head Transfer Station</v>
      </c>
      <c r="T376" s="350" t="str">
        <f t="shared" si="379"/>
        <v>Bora Ridge Transfer Station</v>
      </c>
      <c r="U376" s="350" t="str">
        <f t="shared" si="380"/>
        <v>Rappville Transfer Station</v>
      </c>
      <c r="V376" s="350">
        <f t="shared" si="381"/>
        <v>0</v>
      </c>
      <c r="W376" s="350">
        <f t="shared" si="382"/>
        <v>0</v>
      </c>
      <c r="X376" s="350">
        <f t="shared" si="383"/>
        <v>0</v>
      </c>
      <c r="Y376" s="350">
        <f t="shared" si="384"/>
        <v>0</v>
      </c>
      <c r="Z376" s="350">
        <f t="shared" si="385"/>
        <v>0</v>
      </c>
      <c r="AA376" s="350">
        <f t="shared" si="386"/>
        <v>0</v>
      </c>
      <c r="AB376" s="350">
        <f t="shared" si="387"/>
        <v>0</v>
      </c>
      <c r="AC376" s="350">
        <f t="shared" si="388"/>
        <v>0</v>
      </c>
      <c r="AD376" s="350">
        <f t="shared" si="389"/>
        <v>0</v>
      </c>
      <c r="AE376" s="350">
        <f t="shared" si="390"/>
        <v>0</v>
      </c>
      <c r="AF376" s="350">
        <f t="shared" si="391"/>
        <v>0</v>
      </c>
      <c r="AG376" s="350">
        <f t="shared" si="392"/>
        <v>0</v>
      </c>
      <c r="AH376" s="350">
        <f t="shared" si="393"/>
        <v>0</v>
      </c>
      <c r="AI376" s="350">
        <f t="shared" si="394"/>
        <v>0</v>
      </c>
      <c r="AJ376" s="350">
        <f t="shared" si="395"/>
        <v>0</v>
      </c>
      <c r="AK376" s="350">
        <f t="shared" si="396"/>
        <v>0</v>
      </c>
      <c r="AL376" s="350">
        <f t="shared" si="397"/>
        <v>0</v>
      </c>
      <c r="AM376" s="350">
        <f t="shared" si="398"/>
        <v>0</v>
      </c>
      <c r="AN376" s="457">
        <f t="shared" si="399"/>
        <v>0</v>
      </c>
      <c r="AO376" s="350">
        <f t="shared" si="400"/>
        <v>0</v>
      </c>
      <c r="AP376" s="350">
        <f t="shared" si="401"/>
        <v>0</v>
      </c>
      <c r="AQ376" s="350">
        <f t="shared" si="402"/>
        <v>0</v>
      </c>
      <c r="AR376" s="350">
        <f t="shared" si="403"/>
        <v>0</v>
      </c>
      <c r="AS376" s="350">
        <f t="shared" si="404"/>
        <v>0</v>
      </c>
      <c r="AT376" s="350">
        <f t="shared" si="405"/>
        <v>0</v>
      </c>
      <c r="AU376" s="350">
        <f t="shared" si="406"/>
        <v>0</v>
      </c>
      <c r="AV376" s="350">
        <f t="shared" si="407"/>
        <v>0</v>
      </c>
      <c r="AW376" s="350">
        <f t="shared" si="408"/>
        <v>0</v>
      </c>
      <c r="AX376" s="350">
        <f t="shared" si="409"/>
        <v>0</v>
      </c>
      <c r="AY376" s="350">
        <f t="shared" si="410"/>
        <v>0</v>
      </c>
    </row>
    <row r="377" spans="1:51" x14ac:dyDescent="0.2">
      <c r="A377" s="347">
        <v>17000</v>
      </c>
      <c r="B377" s="349" t="str">
        <f t="shared" si="363"/>
        <v>Singleton (A)</v>
      </c>
      <c r="C377" s="348" t="str">
        <f t="shared" si="364"/>
        <v>Hunter</v>
      </c>
      <c r="D377" s="470" t="str">
        <f t="shared" si="365"/>
        <v>R</v>
      </c>
      <c r="E377" s="470"/>
      <c r="F377"/>
      <c r="G377" s="350">
        <f t="shared" si="366"/>
        <v>23422</v>
      </c>
      <c r="H377" s="350">
        <f t="shared" si="367"/>
        <v>11150</v>
      </c>
      <c r="I377" s="350">
        <f t="shared" si="368"/>
        <v>440</v>
      </c>
      <c r="J377" s="350" t="str">
        <f t="shared" si="369"/>
        <v>Y</v>
      </c>
      <c r="K377" s="350">
        <f t="shared" si="370"/>
        <v>8263</v>
      </c>
      <c r="L377" s="350">
        <f t="shared" si="371"/>
        <v>0</v>
      </c>
      <c r="M377" s="350">
        <f t="shared" si="372"/>
        <v>8381</v>
      </c>
      <c r="N377" s="350">
        <f t="shared" si="373"/>
        <v>6451</v>
      </c>
      <c r="O377" s="350">
        <f t="shared" si="374"/>
        <v>0</v>
      </c>
      <c r="P377" s="350">
        <f t="shared" si="375"/>
        <v>6990</v>
      </c>
      <c r="Q377" s="350">
        <f t="shared" si="376"/>
        <v>11150</v>
      </c>
      <c r="R377" s="350" t="str">
        <f t="shared" si="377"/>
        <v>Singleton Waste Management Facility</v>
      </c>
      <c r="S377" s="350">
        <f t="shared" si="378"/>
        <v>0</v>
      </c>
      <c r="T377" s="350">
        <f t="shared" si="379"/>
        <v>0</v>
      </c>
      <c r="U377" s="350">
        <f t="shared" si="380"/>
        <v>0</v>
      </c>
      <c r="V377" s="350">
        <f t="shared" si="381"/>
        <v>0</v>
      </c>
      <c r="W377" s="350">
        <f t="shared" si="382"/>
        <v>0</v>
      </c>
      <c r="X377" s="350">
        <f t="shared" si="383"/>
        <v>0</v>
      </c>
      <c r="Y377" s="350">
        <f t="shared" si="384"/>
        <v>0</v>
      </c>
      <c r="Z377" s="350">
        <f t="shared" si="385"/>
        <v>0</v>
      </c>
      <c r="AA377" s="350">
        <f t="shared" si="386"/>
        <v>0</v>
      </c>
      <c r="AB377" s="350">
        <f t="shared" si="387"/>
        <v>0</v>
      </c>
      <c r="AC377" s="350">
        <f t="shared" si="388"/>
        <v>0</v>
      </c>
      <c r="AD377" s="350">
        <f t="shared" si="389"/>
        <v>0</v>
      </c>
      <c r="AE377" s="350">
        <f t="shared" si="390"/>
        <v>0</v>
      </c>
      <c r="AF377" s="350">
        <f t="shared" si="391"/>
        <v>0</v>
      </c>
      <c r="AG377" s="350">
        <f t="shared" si="392"/>
        <v>0</v>
      </c>
      <c r="AH377" s="350">
        <f t="shared" si="393"/>
        <v>0</v>
      </c>
      <c r="AI377" s="350">
        <f t="shared" si="394"/>
        <v>0</v>
      </c>
      <c r="AJ377" s="350">
        <f t="shared" si="395"/>
        <v>0</v>
      </c>
      <c r="AK377" s="350">
        <f t="shared" si="396"/>
        <v>0</v>
      </c>
      <c r="AL377" s="350">
        <f t="shared" si="397"/>
        <v>0</v>
      </c>
      <c r="AM377" s="350">
        <f t="shared" si="398"/>
        <v>0</v>
      </c>
      <c r="AN377" s="457">
        <f t="shared" si="399"/>
        <v>0</v>
      </c>
      <c r="AO377" s="350">
        <f t="shared" si="400"/>
        <v>0</v>
      </c>
      <c r="AP377" s="350">
        <f t="shared" si="401"/>
        <v>0</v>
      </c>
      <c r="AQ377" s="350">
        <f t="shared" si="402"/>
        <v>0</v>
      </c>
      <c r="AR377" s="350">
        <f t="shared" si="403"/>
        <v>0</v>
      </c>
      <c r="AS377" s="350">
        <f t="shared" si="404"/>
        <v>0</v>
      </c>
      <c r="AT377" s="350">
        <f t="shared" si="405"/>
        <v>0</v>
      </c>
      <c r="AU377" s="350">
        <f t="shared" si="406"/>
        <v>0</v>
      </c>
      <c r="AV377" s="350">
        <f t="shared" si="407"/>
        <v>0</v>
      </c>
      <c r="AW377" s="350">
        <f t="shared" si="408"/>
        <v>0</v>
      </c>
      <c r="AX377" s="350">
        <f t="shared" si="409"/>
        <v>0</v>
      </c>
      <c r="AY377" s="350">
        <f t="shared" si="410"/>
        <v>0</v>
      </c>
    </row>
    <row r="378" spans="1:51" x14ac:dyDescent="0.2">
      <c r="A378" s="347">
        <v>17040</v>
      </c>
      <c r="B378" s="349" t="str">
        <f t="shared" si="363"/>
        <v>Snowy Monaro Regional (A)</v>
      </c>
      <c r="C378" s="348" t="str">
        <f t="shared" si="364"/>
        <v>CRJO</v>
      </c>
      <c r="D378" s="470" t="str">
        <f t="shared" si="365"/>
        <v>N</v>
      </c>
      <c r="E378" s="470"/>
      <c r="F378"/>
      <c r="G378" s="350">
        <f t="shared" si="366"/>
        <v>20733</v>
      </c>
      <c r="H378" s="350">
        <f t="shared" si="367"/>
        <v>15729</v>
      </c>
      <c r="I378" s="350">
        <f t="shared" si="368"/>
        <v>491</v>
      </c>
      <c r="J378" s="350" t="str">
        <f t="shared" si="369"/>
        <v>Y</v>
      </c>
      <c r="K378" s="350">
        <f t="shared" si="370"/>
        <v>8062</v>
      </c>
      <c r="L378" s="350">
        <f t="shared" si="371"/>
        <v>0</v>
      </c>
      <c r="M378" s="350">
        <f t="shared" si="372"/>
        <v>7672</v>
      </c>
      <c r="N378" s="350">
        <f t="shared" si="373"/>
        <v>0</v>
      </c>
      <c r="O378" s="350">
        <f t="shared" si="374"/>
        <v>2741</v>
      </c>
      <c r="P378" s="350">
        <f t="shared" si="375"/>
        <v>0</v>
      </c>
      <c r="Q378" s="350">
        <f t="shared" si="376"/>
        <v>15729</v>
      </c>
      <c r="R378" s="350" t="str">
        <f t="shared" si="377"/>
        <v>Bombala Waste Depot</v>
      </c>
      <c r="S378" s="350" t="str">
        <f t="shared" si="378"/>
        <v>Delegate Waste Depot</v>
      </c>
      <c r="T378" s="350" t="str">
        <f t="shared" si="379"/>
        <v>Cathcart Transfer Station</v>
      </c>
      <c r="U378" s="350" t="str">
        <f t="shared" si="380"/>
        <v>Jindabyne Regional Was</v>
      </c>
      <c r="V378" s="350" t="str">
        <f t="shared" si="381"/>
        <v>Adaminaby Landfill</v>
      </c>
      <c r="W378" s="350" t="str">
        <f t="shared" si="382"/>
        <v>Berridale Transfer Station</v>
      </c>
      <c r="X378" s="350">
        <f t="shared" si="383"/>
        <v>0</v>
      </c>
      <c r="Y378" s="350">
        <f t="shared" si="384"/>
        <v>0</v>
      </c>
      <c r="Z378" s="350">
        <f t="shared" si="385"/>
        <v>0</v>
      </c>
      <c r="AA378" s="350">
        <f t="shared" si="386"/>
        <v>0</v>
      </c>
      <c r="AB378" s="350">
        <f t="shared" si="387"/>
        <v>0</v>
      </c>
      <c r="AC378" s="350">
        <f t="shared" si="388"/>
        <v>0</v>
      </c>
      <c r="AD378" s="350">
        <f t="shared" si="389"/>
        <v>0</v>
      </c>
      <c r="AE378" s="350">
        <f t="shared" si="390"/>
        <v>0</v>
      </c>
      <c r="AF378" s="350">
        <f t="shared" si="391"/>
        <v>0</v>
      </c>
      <c r="AG378" s="350">
        <f t="shared" si="392"/>
        <v>0</v>
      </c>
      <c r="AH378" s="350">
        <f t="shared" si="393"/>
        <v>0</v>
      </c>
      <c r="AI378" s="350">
        <f t="shared" si="394"/>
        <v>0</v>
      </c>
      <c r="AJ378" s="350">
        <f t="shared" si="395"/>
        <v>0</v>
      </c>
      <c r="AK378" s="350">
        <f t="shared" si="396"/>
        <v>0</v>
      </c>
      <c r="AL378" s="350">
        <f t="shared" si="397"/>
        <v>0</v>
      </c>
      <c r="AM378" s="350">
        <f t="shared" si="398"/>
        <v>0</v>
      </c>
      <c r="AN378" s="457">
        <f t="shared" si="399"/>
        <v>0</v>
      </c>
      <c r="AO378" s="350">
        <f t="shared" si="400"/>
        <v>0</v>
      </c>
      <c r="AP378" s="350">
        <f t="shared" si="401"/>
        <v>0</v>
      </c>
      <c r="AQ378" s="350">
        <f t="shared" si="402"/>
        <v>0</v>
      </c>
      <c r="AR378" s="350">
        <f t="shared" si="403"/>
        <v>0</v>
      </c>
      <c r="AS378" s="350">
        <f t="shared" si="404"/>
        <v>0</v>
      </c>
      <c r="AT378" s="350">
        <f t="shared" si="405"/>
        <v>0</v>
      </c>
      <c r="AU378" s="350">
        <f t="shared" si="406"/>
        <v>0</v>
      </c>
      <c r="AV378" s="350">
        <f t="shared" si="407"/>
        <v>0</v>
      </c>
      <c r="AW378" s="350">
        <f t="shared" si="408"/>
        <v>0</v>
      </c>
      <c r="AX378" s="350">
        <f t="shared" si="409"/>
        <v>0</v>
      </c>
      <c r="AY378" s="350">
        <f t="shared" si="410"/>
        <v>0</v>
      </c>
    </row>
    <row r="379" spans="1:51" x14ac:dyDescent="0.2">
      <c r="A379" s="347">
        <v>17080</v>
      </c>
      <c r="B379" s="349" t="str">
        <f t="shared" si="363"/>
        <v>Snowy Valleys (A)</v>
      </c>
      <c r="C379" s="348" t="str">
        <f t="shared" si="364"/>
        <v>REROC</v>
      </c>
      <c r="D379" s="470" t="str">
        <f t="shared" si="365"/>
        <v>N</v>
      </c>
      <c r="E379" s="470"/>
      <c r="F379"/>
      <c r="G379" s="350">
        <f t="shared" si="366"/>
        <v>14532</v>
      </c>
      <c r="H379" s="350">
        <f t="shared" si="367"/>
        <v>6499</v>
      </c>
      <c r="I379" s="350">
        <f t="shared" si="368"/>
        <v>377</v>
      </c>
      <c r="J379" s="350" t="str">
        <f t="shared" si="369"/>
        <v>Y</v>
      </c>
      <c r="K379" s="350">
        <f t="shared" si="370"/>
        <v>5790</v>
      </c>
      <c r="L379" s="350">
        <f t="shared" si="371"/>
        <v>0</v>
      </c>
      <c r="M379" s="350">
        <f t="shared" si="372"/>
        <v>5708</v>
      </c>
      <c r="N379" s="350">
        <f t="shared" si="373"/>
        <v>0</v>
      </c>
      <c r="O379" s="350">
        <f t="shared" si="374"/>
        <v>0</v>
      </c>
      <c r="P379" s="350">
        <f t="shared" si="375"/>
        <v>123243</v>
      </c>
      <c r="Q379" s="350">
        <f t="shared" si="376"/>
        <v>0</v>
      </c>
      <c r="R379" s="350" t="str">
        <f t="shared" si="377"/>
        <v>Tumut</v>
      </c>
      <c r="S379" s="350" t="str">
        <f t="shared" si="378"/>
        <v>Adelong</v>
      </c>
      <c r="T379" s="350" t="str">
        <f t="shared" si="379"/>
        <v>Talbingo</v>
      </c>
      <c r="U379" s="350">
        <f t="shared" si="380"/>
        <v>0</v>
      </c>
      <c r="V379" s="350">
        <f t="shared" si="381"/>
        <v>0</v>
      </c>
      <c r="W379" s="350">
        <f t="shared" si="382"/>
        <v>0</v>
      </c>
      <c r="X379" s="350">
        <f t="shared" si="383"/>
        <v>0</v>
      </c>
      <c r="Y379" s="350">
        <f t="shared" si="384"/>
        <v>0</v>
      </c>
      <c r="Z379" s="350">
        <f t="shared" si="385"/>
        <v>0</v>
      </c>
      <c r="AA379" s="350">
        <f t="shared" si="386"/>
        <v>0</v>
      </c>
      <c r="AB379" s="350">
        <f t="shared" si="387"/>
        <v>0</v>
      </c>
      <c r="AC379" s="350">
        <f t="shared" si="388"/>
        <v>0</v>
      </c>
      <c r="AD379" s="350">
        <f t="shared" si="389"/>
        <v>0</v>
      </c>
      <c r="AE379" s="350">
        <f t="shared" si="390"/>
        <v>0</v>
      </c>
      <c r="AF379" s="350">
        <f t="shared" si="391"/>
        <v>0</v>
      </c>
      <c r="AG379" s="350">
        <f t="shared" si="392"/>
        <v>0</v>
      </c>
      <c r="AH379" s="350">
        <f t="shared" si="393"/>
        <v>0</v>
      </c>
      <c r="AI379" s="350">
        <f t="shared" si="394"/>
        <v>0</v>
      </c>
      <c r="AJ379" s="350">
        <f t="shared" si="395"/>
        <v>0</v>
      </c>
      <c r="AK379" s="350">
        <f t="shared" si="396"/>
        <v>0</v>
      </c>
      <c r="AL379" s="350">
        <f t="shared" si="397"/>
        <v>0</v>
      </c>
      <c r="AM379" s="350">
        <f t="shared" si="398"/>
        <v>0</v>
      </c>
      <c r="AN379" s="457">
        <f t="shared" si="399"/>
        <v>0</v>
      </c>
      <c r="AO379" s="350">
        <f t="shared" si="400"/>
        <v>0</v>
      </c>
      <c r="AP379" s="350">
        <f t="shared" si="401"/>
        <v>0</v>
      </c>
      <c r="AQ379" s="350">
        <f t="shared" si="402"/>
        <v>0</v>
      </c>
      <c r="AR379" s="350">
        <f t="shared" si="403"/>
        <v>0</v>
      </c>
      <c r="AS379" s="350">
        <f t="shared" si="404"/>
        <v>0</v>
      </c>
      <c r="AT379" s="350">
        <f t="shared" si="405"/>
        <v>0</v>
      </c>
      <c r="AU379" s="350">
        <f t="shared" si="406"/>
        <v>0</v>
      </c>
      <c r="AV379" s="350">
        <f t="shared" si="407"/>
        <v>0</v>
      </c>
      <c r="AW379" s="350">
        <f t="shared" si="408"/>
        <v>0</v>
      </c>
      <c r="AX379" s="350">
        <f t="shared" si="409"/>
        <v>0</v>
      </c>
      <c r="AY379" s="350">
        <f t="shared" si="410"/>
        <v>0</v>
      </c>
    </row>
    <row r="380" spans="1:51" x14ac:dyDescent="0.2">
      <c r="A380" s="347">
        <v>17310</v>
      </c>
      <c r="B380" s="349" t="str">
        <f t="shared" si="363"/>
        <v>Tamworth Regional (A)</v>
      </c>
      <c r="C380" s="348" t="str">
        <f t="shared" si="364"/>
        <v>NIRW</v>
      </c>
      <c r="D380" s="470" t="str">
        <f t="shared" si="365"/>
        <v>N</v>
      </c>
      <c r="E380" s="470"/>
      <c r="F380"/>
      <c r="G380" s="350">
        <f t="shared" si="366"/>
        <v>62156</v>
      </c>
      <c r="H380" s="350">
        <f t="shared" si="367"/>
        <v>27777</v>
      </c>
      <c r="I380" s="350">
        <f t="shared" si="368"/>
        <v>306</v>
      </c>
      <c r="J380" s="350" t="str">
        <f t="shared" si="369"/>
        <v>Y</v>
      </c>
      <c r="K380" s="350">
        <f t="shared" si="370"/>
        <v>24256</v>
      </c>
      <c r="L380" s="350">
        <f t="shared" si="371"/>
        <v>0</v>
      </c>
      <c r="M380" s="350">
        <f t="shared" si="372"/>
        <v>24256</v>
      </c>
      <c r="N380" s="350">
        <f t="shared" si="373"/>
        <v>24256</v>
      </c>
      <c r="O380" s="350">
        <f t="shared" si="374"/>
        <v>0</v>
      </c>
      <c r="P380" s="350">
        <f t="shared" si="375"/>
        <v>0</v>
      </c>
      <c r="Q380" s="350">
        <f t="shared" si="376"/>
        <v>0</v>
      </c>
      <c r="R380" s="350" t="str">
        <f t="shared" si="377"/>
        <v>Forest Road Waste Management Facility</v>
      </c>
      <c r="S380" s="350" t="str">
        <f t="shared" si="378"/>
        <v>Barraba Landfill</v>
      </c>
      <c r="T380" s="350" t="str">
        <f t="shared" si="379"/>
        <v>Duri Landfill</v>
      </c>
      <c r="U380" s="350" t="str">
        <f t="shared" si="380"/>
        <v>Manilla Landfill</v>
      </c>
      <c r="V380" s="350" t="str">
        <f t="shared" si="381"/>
        <v>Nundle Landfill</v>
      </c>
      <c r="W380" s="350" t="str">
        <f t="shared" si="382"/>
        <v>Kootingal, Niangala, Watsons Creek, Bendemeer, Dungowan</v>
      </c>
      <c r="X380" s="350">
        <f t="shared" si="383"/>
        <v>0</v>
      </c>
      <c r="Y380" s="350">
        <f t="shared" si="384"/>
        <v>0</v>
      </c>
      <c r="Z380" s="350">
        <f t="shared" si="385"/>
        <v>0</v>
      </c>
      <c r="AA380" s="350">
        <f t="shared" si="386"/>
        <v>0</v>
      </c>
      <c r="AB380" s="350">
        <f t="shared" si="387"/>
        <v>0</v>
      </c>
      <c r="AC380" s="350">
        <f t="shared" si="388"/>
        <v>0</v>
      </c>
      <c r="AD380" s="350">
        <f t="shared" si="389"/>
        <v>0</v>
      </c>
      <c r="AE380" s="350">
        <f t="shared" si="390"/>
        <v>0</v>
      </c>
      <c r="AF380" s="350">
        <f t="shared" si="391"/>
        <v>0</v>
      </c>
      <c r="AG380" s="350">
        <f t="shared" si="392"/>
        <v>0</v>
      </c>
      <c r="AH380" s="350">
        <f t="shared" si="393"/>
        <v>0</v>
      </c>
      <c r="AI380" s="350">
        <f t="shared" si="394"/>
        <v>0</v>
      </c>
      <c r="AJ380" s="350">
        <f t="shared" si="395"/>
        <v>0</v>
      </c>
      <c r="AK380" s="350">
        <f t="shared" si="396"/>
        <v>0</v>
      </c>
      <c r="AL380" s="350">
        <f t="shared" si="397"/>
        <v>0</v>
      </c>
      <c r="AM380" s="350">
        <f t="shared" si="398"/>
        <v>0</v>
      </c>
      <c r="AN380" s="457">
        <f t="shared" si="399"/>
        <v>0</v>
      </c>
      <c r="AO380" s="350">
        <f t="shared" si="400"/>
        <v>0</v>
      </c>
      <c r="AP380" s="350">
        <f t="shared" si="401"/>
        <v>0</v>
      </c>
      <c r="AQ380" s="350">
        <f t="shared" si="402"/>
        <v>0</v>
      </c>
      <c r="AR380" s="350">
        <f t="shared" si="403"/>
        <v>0</v>
      </c>
      <c r="AS380" s="350">
        <f t="shared" si="404"/>
        <v>0</v>
      </c>
      <c r="AT380" s="350">
        <f t="shared" si="405"/>
        <v>0</v>
      </c>
      <c r="AU380" s="350">
        <f t="shared" si="406"/>
        <v>0</v>
      </c>
      <c r="AV380" s="350">
        <f t="shared" si="407"/>
        <v>0</v>
      </c>
      <c r="AW380" s="350">
        <f t="shared" si="408"/>
        <v>0</v>
      </c>
      <c r="AX380" s="350">
        <f t="shared" si="409"/>
        <v>0</v>
      </c>
      <c r="AY380" s="350">
        <f t="shared" si="410"/>
        <v>0</v>
      </c>
    </row>
    <row r="381" spans="1:51" x14ac:dyDescent="0.2">
      <c r="A381" s="347">
        <v>17350</v>
      </c>
      <c r="B381" s="349" t="str">
        <f t="shared" si="363"/>
        <v>Temora (A)</v>
      </c>
      <c r="C381" s="348" t="str">
        <f t="shared" si="364"/>
        <v>REROC</v>
      </c>
      <c r="D381" s="470" t="str">
        <f t="shared" si="365"/>
        <v>N</v>
      </c>
      <c r="E381" s="470"/>
      <c r="F381"/>
      <c r="G381" s="350">
        <f t="shared" si="366"/>
        <v>6274</v>
      </c>
      <c r="H381" s="350">
        <f t="shared" si="367"/>
        <v>3782</v>
      </c>
      <c r="I381" s="350">
        <f t="shared" si="368"/>
        <v>227.8</v>
      </c>
      <c r="J381" s="350" t="str">
        <f t="shared" si="369"/>
        <v>Y</v>
      </c>
      <c r="K381" s="350">
        <f t="shared" si="370"/>
        <v>2335</v>
      </c>
      <c r="L381" s="350">
        <f t="shared" si="371"/>
        <v>0</v>
      </c>
      <c r="M381" s="350">
        <f t="shared" si="372"/>
        <v>0</v>
      </c>
      <c r="N381" s="350">
        <f t="shared" si="373"/>
        <v>0</v>
      </c>
      <c r="O381" s="350">
        <f t="shared" si="374"/>
        <v>0</v>
      </c>
      <c r="P381" s="350">
        <f t="shared" si="375"/>
        <v>0</v>
      </c>
      <c r="Q381" s="350">
        <f t="shared" si="376"/>
        <v>0</v>
      </c>
      <c r="R381" s="350" t="str">
        <f t="shared" si="377"/>
        <v>Teal St Landfill</v>
      </c>
      <c r="S381" s="350" t="str">
        <f t="shared" si="378"/>
        <v>Lions Club</v>
      </c>
      <c r="T381" s="350">
        <f t="shared" si="379"/>
        <v>0</v>
      </c>
      <c r="U381" s="350">
        <f t="shared" si="380"/>
        <v>0</v>
      </c>
      <c r="V381" s="350">
        <f t="shared" si="381"/>
        <v>0</v>
      </c>
      <c r="W381" s="350">
        <f t="shared" si="382"/>
        <v>0</v>
      </c>
      <c r="X381" s="350">
        <f t="shared" si="383"/>
        <v>0</v>
      </c>
      <c r="Y381" s="350">
        <f t="shared" si="384"/>
        <v>0</v>
      </c>
      <c r="Z381" s="350">
        <f t="shared" si="385"/>
        <v>0</v>
      </c>
      <c r="AA381" s="350">
        <f t="shared" si="386"/>
        <v>0</v>
      </c>
      <c r="AB381" s="350">
        <f t="shared" si="387"/>
        <v>0</v>
      </c>
      <c r="AC381" s="350">
        <f t="shared" si="388"/>
        <v>0</v>
      </c>
      <c r="AD381" s="350">
        <f t="shared" si="389"/>
        <v>0</v>
      </c>
      <c r="AE381" s="350">
        <f t="shared" si="390"/>
        <v>0</v>
      </c>
      <c r="AF381" s="350">
        <f t="shared" si="391"/>
        <v>0</v>
      </c>
      <c r="AG381" s="350">
        <f t="shared" si="392"/>
        <v>0</v>
      </c>
      <c r="AH381" s="350">
        <f t="shared" si="393"/>
        <v>0</v>
      </c>
      <c r="AI381" s="350">
        <f t="shared" si="394"/>
        <v>0</v>
      </c>
      <c r="AJ381" s="350">
        <f t="shared" si="395"/>
        <v>0</v>
      </c>
      <c r="AK381" s="350">
        <f t="shared" si="396"/>
        <v>0</v>
      </c>
      <c r="AL381" s="350">
        <f t="shared" si="397"/>
        <v>0</v>
      </c>
      <c r="AM381" s="350">
        <f t="shared" si="398"/>
        <v>0</v>
      </c>
      <c r="AN381" s="457">
        <f t="shared" si="399"/>
        <v>0</v>
      </c>
      <c r="AO381" s="350">
        <f t="shared" si="400"/>
        <v>0</v>
      </c>
      <c r="AP381" s="350">
        <f t="shared" si="401"/>
        <v>0</v>
      </c>
      <c r="AQ381" s="350">
        <f t="shared" si="402"/>
        <v>0</v>
      </c>
      <c r="AR381" s="350">
        <f t="shared" si="403"/>
        <v>0</v>
      </c>
      <c r="AS381" s="350">
        <f t="shared" si="404"/>
        <v>0</v>
      </c>
      <c r="AT381" s="350">
        <f t="shared" si="405"/>
        <v>0</v>
      </c>
      <c r="AU381" s="350">
        <f t="shared" si="406"/>
        <v>0</v>
      </c>
      <c r="AV381" s="350">
        <f t="shared" si="407"/>
        <v>0</v>
      </c>
      <c r="AW381" s="350">
        <f t="shared" si="408"/>
        <v>0</v>
      </c>
      <c r="AX381" s="350">
        <f t="shared" si="409"/>
        <v>0</v>
      </c>
      <c r="AY381" s="350">
        <f t="shared" si="410"/>
        <v>0</v>
      </c>
    </row>
    <row r="382" spans="1:51" x14ac:dyDescent="0.2">
      <c r="A382" s="347">
        <v>17400</v>
      </c>
      <c r="B382" s="349" t="str">
        <f t="shared" si="363"/>
        <v>Tenterfield (A)</v>
      </c>
      <c r="C382" s="348" t="str">
        <f t="shared" si="364"/>
        <v>NIRW</v>
      </c>
      <c r="D382" s="470" t="str">
        <f t="shared" si="365"/>
        <v>N</v>
      </c>
      <c r="E382" s="470"/>
      <c r="F382"/>
      <c r="G382" s="350">
        <f t="shared" si="366"/>
        <v>6638</v>
      </c>
      <c r="H382" s="350">
        <f t="shared" si="367"/>
        <v>3600</v>
      </c>
      <c r="I382" s="350">
        <f t="shared" si="368"/>
        <v>356</v>
      </c>
      <c r="J382" s="350" t="str">
        <f t="shared" si="369"/>
        <v>Y</v>
      </c>
      <c r="K382" s="350">
        <f t="shared" si="370"/>
        <v>1979</v>
      </c>
      <c r="L382" s="350">
        <f t="shared" si="371"/>
        <v>0</v>
      </c>
      <c r="M382" s="350">
        <f t="shared" si="372"/>
        <v>1740</v>
      </c>
      <c r="N382" s="350">
        <f t="shared" si="373"/>
        <v>0</v>
      </c>
      <c r="O382" s="350">
        <f t="shared" si="374"/>
        <v>0</v>
      </c>
      <c r="P382" s="350">
        <f t="shared" si="375"/>
        <v>0</v>
      </c>
      <c r="Q382" s="350">
        <f t="shared" si="376"/>
        <v>3600</v>
      </c>
      <c r="R382" s="350" t="str">
        <f t="shared" si="377"/>
        <v>Tenterfield WTS</v>
      </c>
      <c r="S382" s="350" t="str">
        <f t="shared" si="378"/>
        <v>Drake WTS</v>
      </c>
      <c r="T382" s="350" t="str">
        <f t="shared" si="379"/>
        <v>Urbenville WTS</v>
      </c>
      <c r="U382" s="350" t="str">
        <f t="shared" si="380"/>
        <v>Liston WTS</v>
      </c>
      <c r="V382" s="350" t="str">
        <f t="shared" si="381"/>
        <v>Legume WTS</v>
      </c>
      <c r="W382" s="350">
        <f t="shared" si="382"/>
        <v>0</v>
      </c>
      <c r="X382" s="350">
        <f t="shared" si="383"/>
        <v>0</v>
      </c>
      <c r="Y382" s="350">
        <f t="shared" si="384"/>
        <v>0</v>
      </c>
      <c r="Z382" s="350">
        <f t="shared" si="385"/>
        <v>0</v>
      </c>
      <c r="AA382" s="350">
        <f t="shared" si="386"/>
        <v>0</v>
      </c>
      <c r="AB382" s="350">
        <f t="shared" si="387"/>
        <v>0</v>
      </c>
      <c r="AC382" s="350">
        <f t="shared" si="388"/>
        <v>0</v>
      </c>
      <c r="AD382" s="350">
        <f t="shared" si="389"/>
        <v>0</v>
      </c>
      <c r="AE382" s="350">
        <f t="shared" si="390"/>
        <v>0</v>
      </c>
      <c r="AF382" s="350">
        <f t="shared" si="391"/>
        <v>0</v>
      </c>
      <c r="AG382" s="350">
        <f t="shared" si="392"/>
        <v>0</v>
      </c>
      <c r="AH382" s="350">
        <f t="shared" si="393"/>
        <v>0</v>
      </c>
      <c r="AI382" s="350">
        <f t="shared" si="394"/>
        <v>0</v>
      </c>
      <c r="AJ382" s="350">
        <f t="shared" si="395"/>
        <v>0</v>
      </c>
      <c r="AK382" s="350">
        <f t="shared" si="396"/>
        <v>0</v>
      </c>
      <c r="AL382" s="350">
        <f t="shared" si="397"/>
        <v>0</v>
      </c>
      <c r="AM382" s="350">
        <f t="shared" si="398"/>
        <v>0</v>
      </c>
      <c r="AN382" s="457">
        <f t="shared" si="399"/>
        <v>0</v>
      </c>
      <c r="AO382" s="350">
        <f t="shared" si="400"/>
        <v>0</v>
      </c>
      <c r="AP382" s="350">
        <f t="shared" si="401"/>
        <v>0</v>
      </c>
      <c r="AQ382" s="350">
        <f t="shared" si="402"/>
        <v>0</v>
      </c>
      <c r="AR382" s="350">
        <f t="shared" si="403"/>
        <v>0</v>
      </c>
      <c r="AS382" s="350">
        <f t="shared" si="404"/>
        <v>0</v>
      </c>
      <c r="AT382" s="350">
        <f t="shared" si="405"/>
        <v>0</v>
      </c>
      <c r="AU382" s="350">
        <f t="shared" si="406"/>
        <v>0</v>
      </c>
      <c r="AV382" s="350">
        <f t="shared" si="407"/>
        <v>0</v>
      </c>
      <c r="AW382" s="350">
        <f t="shared" si="408"/>
        <v>0</v>
      </c>
      <c r="AX382" s="350">
        <f t="shared" si="409"/>
        <v>0</v>
      </c>
      <c r="AY382" s="350">
        <f t="shared" si="410"/>
        <v>0</v>
      </c>
    </row>
    <row r="383" spans="1:51" x14ac:dyDescent="0.2">
      <c r="A383" s="347">
        <v>17550</v>
      </c>
      <c r="B383" s="349" t="str">
        <f t="shared" si="363"/>
        <v>Tweed (A)</v>
      </c>
      <c r="C383" s="348" t="str">
        <f t="shared" si="364"/>
        <v>NEWF</v>
      </c>
      <c r="D383" s="470" t="str">
        <f t="shared" si="365"/>
        <v>R</v>
      </c>
      <c r="E383" s="470"/>
      <c r="F383"/>
      <c r="G383" s="350">
        <f t="shared" si="366"/>
        <v>96108</v>
      </c>
      <c r="H383" s="350">
        <f t="shared" si="367"/>
        <v>42285</v>
      </c>
      <c r="I383" s="350">
        <f t="shared" si="368"/>
        <v>366.9</v>
      </c>
      <c r="J383" s="350" t="str">
        <f t="shared" si="369"/>
        <v>Y</v>
      </c>
      <c r="K383" s="350">
        <f t="shared" si="370"/>
        <v>38399</v>
      </c>
      <c r="L383" s="350">
        <f t="shared" si="371"/>
        <v>0</v>
      </c>
      <c r="M383" s="350">
        <f t="shared" si="372"/>
        <v>38516</v>
      </c>
      <c r="N383" s="350">
        <f t="shared" si="373"/>
        <v>0</v>
      </c>
      <c r="O383" s="350">
        <f t="shared" si="374"/>
        <v>25951</v>
      </c>
      <c r="P383" s="350">
        <f t="shared" si="375"/>
        <v>13284</v>
      </c>
      <c r="Q383" s="350">
        <f t="shared" si="376"/>
        <v>0</v>
      </c>
      <c r="R383" s="350" t="str">
        <f t="shared" si="377"/>
        <v>Stotts Creek Resource Recovery Centre</v>
      </c>
      <c r="S383" s="350">
        <f t="shared" si="378"/>
        <v>0</v>
      </c>
      <c r="T383" s="350">
        <f t="shared" si="379"/>
        <v>0</v>
      </c>
      <c r="U383" s="350">
        <f t="shared" si="380"/>
        <v>0</v>
      </c>
      <c r="V383" s="350">
        <f t="shared" si="381"/>
        <v>0</v>
      </c>
      <c r="W383" s="350">
        <f t="shared" si="382"/>
        <v>0</v>
      </c>
      <c r="X383" s="350">
        <f t="shared" si="383"/>
        <v>0</v>
      </c>
      <c r="Y383" s="350">
        <f t="shared" si="384"/>
        <v>0</v>
      </c>
      <c r="Z383" s="350">
        <f t="shared" si="385"/>
        <v>0</v>
      </c>
      <c r="AA383" s="350">
        <f t="shared" si="386"/>
        <v>0</v>
      </c>
      <c r="AB383" s="350">
        <f t="shared" si="387"/>
        <v>0</v>
      </c>
      <c r="AC383" s="350">
        <f t="shared" si="388"/>
        <v>0</v>
      </c>
      <c r="AD383" s="350">
        <f t="shared" si="389"/>
        <v>0</v>
      </c>
      <c r="AE383" s="350">
        <f t="shared" si="390"/>
        <v>0</v>
      </c>
      <c r="AF383" s="350">
        <f t="shared" si="391"/>
        <v>0</v>
      </c>
      <c r="AG383" s="350">
        <f t="shared" si="392"/>
        <v>0</v>
      </c>
      <c r="AH383" s="350">
        <f t="shared" si="393"/>
        <v>0</v>
      </c>
      <c r="AI383" s="350">
        <f t="shared" si="394"/>
        <v>0</v>
      </c>
      <c r="AJ383" s="350">
        <f t="shared" si="395"/>
        <v>0</v>
      </c>
      <c r="AK383" s="350">
        <f t="shared" si="396"/>
        <v>0</v>
      </c>
      <c r="AL383" s="350">
        <f t="shared" si="397"/>
        <v>0</v>
      </c>
      <c r="AM383" s="350">
        <f t="shared" si="398"/>
        <v>0</v>
      </c>
      <c r="AN383" s="457">
        <f t="shared" si="399"/>
        <v>0</v>
      </c>
      <c r="AO383" s="350">
        <f t="shared" si="400"/>
        <v>0</v>
      </c>
      <c r="AP383" s="350">
        <f t="shared" si="401"/>
        <v>0</v>
      </c>
      <c r="AQ383" s="350">
        <f t="shared" si="402"/>
        <v>0</v>
      </c>
      <c r="AR383" s="350">
        <f t="shared" si="403"/>
        <v>0</v>
      </c>
      <c r="AS383" s="350">
        <f t="shared" si="404"/>
        <v>0</v>
      </c>
      <c r="AT383" s="350">
        <f t="shared" si="405"/>
        <v>0</v>
      </c>
      <c r="AU383" s="350">
        <f t="shared" si="406"/>
        <v>0</v>
      </c>
      <c r="AV383" s="350">
        <f t="shared" si="407"/>
        <v>0</v>
      </c>
      <c r="AW383" s="350">
        <f t="shared" si="408"/>
        <v>0</v>
      </c>
      <c r="AX383" s="350">
        <f t="shared" si="409"/>
        <v>0</v>
      </c>
      <c r="AY383" s="350">
        <f t="shared" si="410"/>
        <v>0</v>
      </c>
    </row>
    <row r="384" spans="1:51" x14ac:dyDescent="0.2">
      <c r="A384" s="347">
        <v>17620</v>
      </c>
      <c r="B384" s="349" t="str">
        <f t="shared" si="363"/>
        <v>Upper Hunter Shire (A)</v>
      </c>
      <c r="C384" s="348" t="str">
        <f t="shared" si="364"/>
        <v>Hunter</v>
      </c>
      <c r="D384" s="470" t="str">
        <f t="shared" si="365"/>
        <v>R</v>
      </c>
      <c r="E384" s="470"/>
      <c r="F384"/>
      <c r="G384" s="350">
        <f t="shared" si="366"/>
        <v>14220</v>
      </c>
      <c r="H384" s="350">
        <f t="shared" si="367"/>
        <v>7869</v>
      </c>
      <c r="I384" s="350">
        <f t="shared" si="368"/>
        <v>564.29999999999995</v>
      </c>
      <c r="J384" s="350" t="str">
        <f t="shared" si="369"/>
        <v>Y</v>
      </c>
      <c r="K384" s="350">
        <f t="shared" si="370"/>
        <v>4909</v>
      </c>
      <c r="L384" s="350">
        <f t="shared" si="371"/>
        <v>0</v>
      </c>
      <c r="M384" s="350">
        <f t="shared" si="372"/>
        <v>4540</v>
      </c>
      <c r="N384" s="350">
        <f t="shared" si="373"/>
        <v>0</v>
      </c>
      <c r="O384" s="350">
        <f t="shared" si="374"/>
        <v>0</v>
      </c>
      <c r="P384" s="350">
        <f t="shared" si="375"/>
        <v>0</v>
      </c>
      <c r="Q384" s="350">
        <f t="shared" si="376"/>
        <v>0</v>
      </c>
      <c r="R384" s="350" t="str">
        <f t="shared" si="377"/>
        <v>Scone</v>
      </c>
      <c r="S384" s="350" t="str">
        <f t="shared" si="378"/>
        <v>Aberdeen</v>
      </c>
      <c r="T384" s="350" t="str">
        <f t="shared" si="379"/>
        <v>Murrurundi</v>
      </c>
      <c r="U384" s="350" t="str">
        <f t="shared" si="380"/>
        <v>Merriwa</v>
      </c>
      <c r="V384" s="350">
        <f t="shared" si="381"/>
        <v>0</v>
      </c>
      <c r="W384" s="350">
        <f t="shared" si="382"/>
        <v>0</v>
      </c>
      <c r="X384" s="350">
        <f t="shared" si="383"/>
        <v>0</v>
      </c>
      <c r="Y384" s="350">
        <f t="shared" si="384"/>
        <v>0</v>
      </c>
      <c r="Z384" s="350">
        <f t="shared" si="385"/>
        <v>0</v>
      </c>
      <c r="AA384" s="350">
        <f t="shared" si="386"/>
        <v>0</v>
      </c>
      <c r="AB384" s="350">
        <f t="shared" si="387"/>
        <v>0</v>
      </c>
      <c r="AC384" s="350">
        <f t="shared" si="388"/>
        <v>0</v>
      </c>
      <c r="AD384" s="350">
        <f t="shared" si="389"/>
        <v>0</v>
      </c>
      <c r="AE384" s="350">
        <f t="shared" si="390"/>
        <v>0</v>
      </c>
      <c r="AF384" s="350">
        <f t="shared" si="391"/>
        <v>0</v>
      </c>
      <c r="AG384" s="350">
        <f t="shared" si="392"/>
        <v>0</v>
      </c>
      <c r="AH384" s="350">
        <f t="shared" si="393"/>
        <v>0</v>
      </c>
      <c r="AI384" s="350">
        <f t="shared" si="394"/>
        <v>0</v>
      </c>
      <c r="AJ384" s="350">
        <f t="shared" si="395"/>
        <v>0</v>
      </c>
      <c r="AK384" s="350">
        <f t="shared" si="396"/>
        <v>0</v>
      </c>
      <c r="AL384" s="350">
        <f t="shared" si="397"/>
        <v>0</v>
      </c>
      <c r="AM384" s="350">
        <f t="shared" si="398"/>
        <v>0</v>
      </c>
      <c r="AN384" s="457">
        <f t="shared" si="399"/>
        <v>0</v>
      </c>
      <c r="AO384" s="350">
        <f t="shared" si="400"/>
        <v>0</v>
      </c>
      <c r="AP384" s="350">
        <f t="shared" si="401"/>
        <v>0</v>
      </c>
      <c r="AQ384" s="350">
        <f t="shared" si="402"/>
        <v>0</v>
      </c>
      <c r="AR384" s="350">
        <f t="shared" si="403"/>
        <v>0</v>
      </c>
      <c r="AS384" s="350">
        <f t="shared" si="404"/>
        <v>0</v>
      </c>
      <c r="AT384" s="350">
        <f t="shared" si="405"/>
        <v>0</v>
      </c>
      <c r="AU384" s="350">
        <f t="shared" si="406"/>
        <v>0</v>
      </c>
      <c r="AV384" s="350">
        <f t="shared" si="407"/>
        <v>0</v>
      </c>
      <c r="AW384" s="350">
        <f t="shared" si="408"/>
        <v>0</v>
      </c>
      <c r="AX384" s="350">
        <f t="shared" si="409"/>
        <v>0</v>
      </c>
      <c r="AY384" s="350">
        <f t="shared" si="410"/>
        <v>0</v>
      </c>
    </row>
    <row r="385" spans="1:51" x14ac:dyDescent="0.2">
      <c r="A385" s="347">
        <v>17640</v>
      </c>
      <c r="B385" s="349" t="str">
        <f t="shared" si="363"/>
        <v>Upper Lachlan Shire (A)</v>
      </c>
      <c r="C385" s="348" t="str">
        <f t="shared" si="364"/>
        <v>CRJO</v>
      </c>
      <c r="D385" s="470" t="str">
        <f t="shared" si="365"/>
        <v>N</v>
      </c>
      <c r="E385" s="470"/>
      <c r="F385"/>
      <c r="G385" s="350">
        <f t="shared" si="366"/>
        <v>7961</v>
      </c>
      <c r="H385" s="350">
        <f t="shared" si="367"/>
        <v>6500</v>
      </c>
      <c r="I385" s="350">
        <f t="shared" si="368"/>
        <v>443</v>
      </c>
      <c r="J385" s="350" t="str">
        <f t="shared" si="369"/>
        <v>Y</v>
      </c>
      <c r="K385" s="350">
        <f t="shared" si="370"/>
        <v>2016</v>
      </c>
      <c r="L385" s="350">
        <f t="shared" si="371"/>
        <v>0</v>
      </c>
      <c r="M385" s="350">
        <f t="shared" si="372"/>
        <v>2016</v>
      </c>
      <c r="N385" s="350">
        <f t="shared" si="373"/>
        <v>1800</v>
      </c>
      <c r="O385" s="350">
        <f t="shared" si="374"/>
        <v>0</v>
      </c>
      <c r="P385" s="350">
        <f t="shared" si="375"/>
        <v>7047</v>
      </c>
      <c r="Q385" s="350">
        <f t="shared" si="376"/>
        <v>6500</v>
      </c>
      <c r="R385" s="350" t="str">
        <f t="shared" si="377"/>
        <v>Crookwell Landfill</v>
      </c>
      <c r="S385" s="350" t="str">
        <f t="shared" si="378"/>
        <v>Gunning Landfill</v>
      </c>
      <c r="T385" s="350" t="str">
        <f t="shared" si="379"/>
        <v>Taralga Trasnfer Station</v>
      </c>
      <c r="U385" s="350" t="str">
        <f t="shared" si="380"/>
        <v>Collector Transfer Station</v>
      </c>
      <c r="V385" s="350" t="str">
        <f t="shared" si="381"/>
        <v>Bigga Landfill</v>
      </c>
      <c r="W385" s="350" t="str">
        <f t="shared" si="382"/>
        <v>Tuena Landfill</v>
      </c>
      <c r="X385" s="350">
        <f t="shared" si="383"/>
        <v>0</v>
      </c>
      <c r="Y385" s="350">
        <f t="shared" si="384"/>
        <v>0</v>
      </c>
      <c r="Z385" s="350">
        <f t="shared" si="385"/>
        <v>0</v>
      </c>
      <c r="AA385" s="350">
        <f t="shared" si="386"/>
        <v>0</v>
      </c>
      <c r="AB385" s="350">
        <f t="shared" si="387"/>
        <v>0</v>
      </c>
      <c r="AC385" s="350">
        <f t="shared" si="388"/>
        <v>0</v>
      </c>
      <c r="AD385" s="350">
        <f t="shared" si="389"/>
        <v>0</v>
      </c>
      <c r="AE385" s="350">
        <f t="shared" si="390"/>
        <v>0</v>
      </c>
      <c r="AF385" s="350">
        <f t="shared" si="391"/>
        <v>0</v>
      </c>
      <c r="AG385" s="350">
        <f t="shared" si="392"/>
        <v>0</v>
      </c>
      <c r="AH385" s="350">
        <f t="shared" si="393"/>
        <v>0</v>
      </c>
      <c r="AI385" s="350">
        <f t="shared" si="394"/>
        <v>0</v>
      </c>
      <c r="AJ385" s="350">
        <f t="shared" si="395"/>
        <v>0</v>
      </c>
      <c r="AK385" s="350">
        <f t="shared" si="396"/>
        <v>0</v>
      </c>
      <c r="AL385" s="350">
        <f t="shared" si="397"/>
        <v>0</v>
      </c>
      <c r="AM385" s="350">
        <f t="shared" si="398"/>
        <v>0</v>
      </c>
      <c r="AN385" s="457">
        <f t="shared" si="399"/>
        <v>0</v>
      </c>
      <c r="AO385" s="350">
        <f t="shared" si="400"/>
        <v>0</v>
      </c>
      <c r="AP385" s="350">
        <f t="shared" si="401"/>
        <v>0</v>
      </c>
      <c r="AQ385" s="350">
        <f t="shared" si="402"/>
        <v>0</v>
      </c>
      <c r="AR385" s="350">
        <f t="shared" si="403"/>
        <v>0</v>
      </c>
      <c r="AS385" s="350">
        <f t="shared" si="404"/>
        <v>0</v>
      </c>
      <c r="AT385" s="350">
        <f t="shared" si="405"/>
        <v>0</v>
      </c>
      <c r="AU385" s="350">
        <f t="shared" si="406"/>
        <v>0</v>
      </c>
      <c r="AV385" s="350">
        <f t="shared" si="407"/>
        <v>0</v>
      </c>
      <c r="AW385" s="350">
        <f t="shared" si="408"/>
        <v>0</v>
      </c>
      <c r="AX385" s="350">
        <f t="shared" si="409"/>
        <v>0</v>
      </c>
      <c r="AY385" s="350">
        <f t="shared" si="410"/>
        <v>0</v>
      </c>
    </row>
    <row r="386" spans="1:51" x14ac:dyDescent="0.2">
      <c r="A386" s="347">
        <v>17650</v>
      </c>
      <c r="B386" s="349" t="str">
        <f t="shared" si="363"/>
        <v>Uralla (A)</v>
      </c>
      <c r="C386" s="348" t="str">
        <f t="shared" si="364"/>
        <v>NIRW</v>
      </c>
      <c r="D386" s="470" t="str">
        <f t="shared" si="365"/>
        <v>N</v>
      </c>
      <c r="E386" s="470"/>
      <c r="F386"/>
      <c r="G386" s="350">
        <f t="shared" si="366"/>
        <v>6062</v>
      </c>
      <c r="H386" s="350">
        <f t="shared" si="367"/>
        <v>3160</v>
      </c>
      <c r="I386" s="350">
        <f t="shared" si="368"/>
        <v>342</v>
      </c>
      <c r="J386" s="350" t="str">
        <f t="shared" si="369"/>
        <v>Y</v>
      </c>
      <c r="K386" s="350">
        <f t="shared" si="370"/>
        <v>1531</v>
      </c>
      <c r="L386" s="350">
        <f t="shared" si="371"/>
        <v>0</v>
      </c>
      <c r="M386" s="350">
        <f t="shared" si="372"/>
        <v>1525</v>
      </c>
      <c r="N386" s="350">
        <f t="shared" si="373"/>
        <v>1350</v>
      </c>
      <c r="O386" s="350">
        <f t="shared" si="374"/>
        <v>0</v>
      </c>
      <c r="P386" s="350">
        <f t="shared" si="375"/>
        <v>32405</v>
      </c>
      <c r="Q386" s="350">
        <f t="shared" si="376"/>
        <v>3160</v>
      </c>
      <c r="R386" s="350">
        <f t="shared" si="377"/>
        <v>0</v>
      </c>
      <c r="S386" s="350">
        <f t="shared" si="378"/>
        <v>0</v>
      </c>
      <c r="T386" s="350">
        <f t="shared" si="379"/>
        <v>0</v>
      </c>
      <c r="U386" s="350">
        <f t="shared" si="380"/>
        <v>0</v>
      </c>
      <c r="V386" s="350">
        <f t="shared" si="381"/>
        <v>0</v>
      </c>
      <c r="W386" s="350">
        <f t="shared" si="382"/>
        <v>0</v>
      </c>
      <c r="X386" s="350">
        <f t="shared" si="383"/>
        <v>0</v>
      </c>
      <c r="Y386" s="350">
        <f t="shared" si="384"/>
        <v>0</v>
      </c>
      <c r="Z386" s="350">
        <f t="shared" si="385"/>
        <v>0</v>
      </c>
      <c r="AA386" s="350">
        <f t="shared" si="386"/>
        <v>0</v>
      </c>
      <c r="AB386" s="350">
        <f t="shared" si="387"/>
        <v>0</v>
      </c>
      <c r="AC386" s="350">
        <f t="shared" si="388"/>
        <v>0</v>
      </c>
      <c r="AD386" s="350">
        <f t="shared" si="389"/>
        <v>0</v>
      </c>
      <c r="AE386" s="350">
        <f t="shared" si="390"/>
        <v>0</v>
      </c>
      <c r="AF386" s="350">
        <f t="shared" si="391"/>
        <v>0</v>
      </c>
      <c r="AG386" s="350">
        <f t="shared" si="392"/>
        <v>0</v>
      </c>
      <c r="AH386" s="350">
        <f t="shared" si="393"/>
        <v>0</v>
      </c>
      <c r="AI386" s="350">
        <f t="shared" si="394"/>
        <v>0</v>
      </c>
      <c r="AJ386" s="350">
        <f t="shared" si="395"/>
        <v>0</v>
      </c>
      <c r="AK386" s="350">
        <f t="shared" si="396"/>
        <v>0</v>
      </c>
      <c r="AL386" s="350">
        <f t="shared" si="397"/>
        <v>0</v>
      </c>
      <c r="AM386" s="350">
        <f t="shared" si="398"/>
        <v>0</v>
      </c>
      <c r="AN386" s="457">
        <f t="shared" si="399"/>
        <v>0</v>
      </c>
      <c r="AO386" s="350">
        <f t="shared" si="400"/>
        <v>0</v>
      </c>
      <c r="AP386" s="350">
        <f t="shared" si="401"/>
        <v>0</v>
      </c>
      <c r="AQ386" s="350">
        <f t="shared" si="402"/>
        <v>0</v>
      </c>
      <c r="AR386" s="350">
        <f t="shared" si="403"/>
        <v>0</v>
      </c>
      <c r="AS386" s="350">
        <f t="shared" si="404"/>
        <v>0</v>
      </c>
      <c r="AT386" s="350">
        <f t="shared" si="405"/>
        <v>0</v>
      </c>
      <c r="AU386" s="350">
        <f t="shared" si="406"/>
        <v>0</v>
      </c>
      <c r="AV386" s="350">
        <f t="shared" si="407"/>
        <v>0</v>
      </c>
      <c r="AW386" s="350">
        <f t="shared" si="408"/>
        <v>0</v>
      </c>
      <c r="AX386" s="350">
        <f t="shared" si="409"/>
        <v>0</v>
      </c>
      <c r="AY386" s="350">
        <f t="shared" si="410"/>
        <v>0</v>
      </c>
    </row>
    <row r="387" spans="1:51" x14ac:dyDescent="0.2">
      <c r="A387" s="347">
        <v>17750</v>
      </c>
      <c r="B387" s="349" t="str">
        <f t="shared" si="363"/>
        <v>Wagga Wagga (C)</v>
      </c>
      <c r="C387" s="348" t="str">
        <f t="shared" si="364"/>
        <v>REROC</v>
      </c>
      <c r="D387" s="470" t="str">
        <f t="shared" si="365"/>
        <v>N</v>
      </c>
      <c r="E387" s="470"/>
      <c r="F387"/>
      <c r="G387" s="350">
        <f t="shared" si="366"/>
        <v>64820</v>
      </c>
      <c r="H387" s="350">
        <f t="shared" si="367"/>
        <v>24967</v>
      </c>
      <c r="I387" s="350">
        <f t="shared" si="368"/>
        <v>345</v>
      </c>
      <c r="J387" s="350" t="str">
        <f t="shared" si="369"/>
        <v>Y</v>
      </c>
      <c r="K387" s="350">
        <f t="shared" si="370"/>
        <v>24967</v>
      </c>
      <c r="L387" s="350">
        <f t="shared" si="371"/>
        <v>0</v>
      </c>
      <c r="M387" s="350">
        <f t="shared" si="372"/>
        <v>24967</v>
      </c>
      <c r="N387" s="350">
        <f t="shared" si="373"/>
        <v>0</v>
      </c>
      <c r="O387" s="350">
        <f t="shared" si="374"/>
        <v>24967</v>
      </c>
      <c r="P387" s="350">
        <f t="shared" si="375"/>
        <v>53880</v>
      </c>
      <c r="Q387" s="350">
        <f t="shared" si="376"/>
        <v>24967</v>
      </c>
      <c r="R387" s="350" t="str">
        <f t="shared" si="377"/>
        <v>Gregadoo Waste Management Centre</v>
      </c>
      <c r="S387" s="350" t="str">
        <f t="shared" si="378"/>
        <v xml:space="preserve">Transfer stations </v>
      </c>
      <c r="T387" s="350">
        <f t="shared" si="379"/>
        <v>0</v>
      </c>
      <c r="U387" s="350">
        <f t="shared" si="380"/>
        <v>0</v>
      </c>
      <c r="V387" s="350">
        <f t="shared" si="381"/>
        <v>0</v>
      </c>
      <c r="W387" s="350">
        <f t="shared" si="382"/>
        <v>0</v>
      </c>
      <c r="X387" s="350">
        <f t="shared" si="383"/>
        <v>0</v>
      </c>
      <c r="Y387" s="350">
        <f t="shared" si="384"/>
        <v>0</v>
      </c>
      <c r="Z387" s="350">
        <f t="shared" si="385"/>
        <v>0</v>
      </c>
      <c r="AA387" s="350">
        <f t="shared" si="386"/>
        <v>0</v>
      </c>
      <c r="AB387" s="350">
        <f t="shared" si="387"/>
        <v>0</v>
      </c>
      <c r="AC387" s="350">
        <f t="shared" si="388"/>
        <v>0</v>
      </c>
      <c r="AD387" s="350">
        <f t="shared" si="389"/>
        <v>0</v>
      </c>
      <c r="AE387" s="350">
        <f t="shared" si="390"/>
        <v>0</v>
      </c>
      <c r="AF387" s="350">
        <f t="shared" si="391"/>
        <v>0</v>
      </c>
      <c r="AG387" s="350">
        <f t="shared" si="392"/>
        <v>0</v>
      </c>
      <c r="AH387" s="350">
        <f t="shared" si="393"/>
        <v>0</v>
      </c>
      <c r="AI387" s="350">
        <f t="shared" si="394"/>
        <v>0</v>
      </c>
      <c r="AJ387" s="350">
        <f t="shared" si="395"/>
        <v>0</v>
      </c>
      <c r="AK387" s="350">
        <f t="shared" si="396"/>
        <v>0</v>
      </c>
      <c r="AL387" s="350">
        <f t="shared" si="397"/>
        <v>0</v>
      </c>
      <c r="AM387" s="350">
        <f t="shared" si="398"/>
        <v>0</v>
      </c>
      <c r="AN387" s="457">
        <f t="shared" si="399"/>
        <v>0</v>
      </c>
      <c r="AO387" s="350">
        <f t="shared" si="400"/>
        <v>0</v>
      </c>
      <c r="AP387" s="350">
        <f t="shared" si="401"/>
        <v>0</v>
      </c>
      <c r="AQ387" s="350">
        <f t="shared" si="402"/>
        <v>0</v>
      </c>
      <c r="AR387" s="350">
        <f t="shared" si="403"/>
        <v>0</v>
      </c>
      <c r="AS387" s="350">
        <f t="shared" si="404"/>
        <v>0</v>
      </c>
      <c r="AT387" s="350">
        <f t="shared" si="405"/>
        <v>0</v>
      </c>
      <c r="AU387" s="350">
        <f t="shared" si="406"/>
        <v>0</v>
      </c>
      <c r="AV387" s="350">
        <f t="shared" si="407"/>
        <v>0</v>
      </c>
      <c r="AW387" s="350">
        <f t="shared" si="408"/>
        <v>0</v>
      </c>
      <c r="AX387" s="350">
        <f t="shared" si="409"/>
        <v>0</v>
      </c>
      <c r="AY387" s="350">
        <f t="shared" si="410"/>
        <v>0</v>
      </c>
    </row>
    <row r="388" spans="1:51" x14ac:dyDescent="0.2">
      <c r="A388" s="347">
        <v>17850</v>
      </c>
      <c r="B388" s="349" t="str">
        <f t="shared" si="363"/>
        <v>Walcha (A)</v>
      </c>
      <c r="C388" s="348" t="str">
        <f t="shared" si="364"/>
        <v>NIRW</v>
      </c>
      <c r="D388" s="470" t="str">
        <f t="shared" si="365"/>
        <v>N</v>
      </c>
      <c r="E388" s="470"/>
      <c r="F388"/>
      <c r="G388" s="350">
        <f t="shared" si="366"/>
        <v>3132</v>
      </c>
      <c r="H388" s="350">
        <f t="shared" si="367"/>
        <v>1796</v>
      </c>
      <c r="I388" s="350">
        <f t="shared" si="368"/>
        <v>501</v>
      </c>
      <c r="J388" s="350" t="str">
        <f t="shared" si="369"/>
        <v>Y</v>
      </c>
      <c r="K388" s="350">
        <f t="shared" si="370"/>
        <v>808</v>
      </c>
      <c r="L388" s="350">
        <f t="shared" si="371"/>
        <v>0</v>
      </c>
      <c r="M388" s="350">
        <f t="shared" si="372"/>
        <v>809</v>
      </c>
      <c r="N388" s="350">
        <f t="shared" si="373"/>
        <v>807</v>
      </c>
      <c r="O388" s="350">
        <f t="shared" si="374"/>
        <v>0</v>
      </c>
      <c r="P388" s="350">
        <f t="shared" si="375"/>
        <v>37057</v>
      </c>
      <c r="Q388" s="350">
        <f t="shared" si="376"/>
        <v>1796</v>
      </c>
      <c r="R388" s="350" t="str">
        <f t="shared" si="377"/>
        <v>Walcha Waste Depot</v>
      </c>
      <c r="S388" s="350" t="str">
        <f t="shared" si="378"/>
        <v>Woolbrook Landfill</v>
      </c>
      <c r="T388" s="350" t="str">
        <f t="shared" si="379"/>
        <v>Nowendoc Landfill</v>
      </c>
      <c r="U388" s="350">
        <f t="shared" si="380"/>
        <v>0</v>
      </c>
      <c r="V388" s="350">
        <f t="shared" si="381"/>
        <v>0</v>
      </c>
      <c r="W388" s="350">
        <f t="shared" si="382"/>
        <v>0</v>
      </c>
      <c r="X388" s="350">
        <f t="shared" si="383"/>
        <v>0</v>
      </c>
      <c r="Y388" s="350">
        <f t="shared" si="384"/>
        <v>0</v>
      </c>
      <c r="Z388" s="350">
        <f t="shared" si="385"/>
        <v>0</v>
      </c>
      <c r="AA388" s="350">
        <f t="shared" si="386"/>
        <v>0</v>
      </c>
      <c r="AB388" s="350">
        <f t="shared" si="387"/>
        <v>0</v>
      </c>
      <c r="AC388" s="350">
        <f t="shared" si="388"/>
        <v>0</v>
      </c>
      <c r="AD388" s="350">
        <f t="shared" si="389"/>
        <v>0</v>
      </c>
      <c r="AE388" s="350">
        <f t="shared" si="390"/>
        <v>0</v>
      </c>
      <c r="AF388" s="350">
        <f t="shared" si="391"/>
        <v>0</v>
      </c>
      <c r="AG388" s="350">
        <f t="shared" si="392"/>
        <v>0</v>
      </c>
      <c r="AH388" s="350">
        <f t="shared" si="393"/>
        <v>0</v>
      </c>
      <c r="AI388" s="350">
        <f t="shared" si="394"/>
        <v>0</v>
      </c>
      <c r="AJ388" s="350">
        <f t="shared" si="395"/>
        <v>0</v>
      </c>
      <c r="AK388" s="350">
        <f t="shared" si="396"/>
        <v>0</v>
      </c>
      <c r="AL388" s="350">
        <f t="shared" si="397"/>
        <v>0</v>
      </c>
      <c r="AM388" s="350">
        <f t="shared" si="398"/>
        <v>0</v>
      </c>
      <c r="AN388" s="457">
        <f t="shared" si="399"/>
        <v>0</v>
      </c>
      <c r="AO388" s="350">
        <f t="shared" si="400"/>
        <v>0</v>
      </c>
      <c r="AP388" s="350">
        <f t="shared" si="401"/>
        <v>0</v>
      </c>
      <c r="AQ388" s="350">
        <f t="shared" si="402"/>
        <v>0</v>
      </c>
      <c r="AR388" s="350">
        <f t="shared" si="403"/>
        <v>0</v>
      </c>
      <c r="AS388" s="350">
        <f t="shared" si="404"/>
        <v>0</v>
      </c>
      <c r="AT388" s="350">
        <f t="shared" si="405"/>
        <v>0</v>
      </c>
      <c r="AU388" s="350">
        <f t="shared" si="406"/>
        <v>0</v>
      </c>
      <c r="AV388" s="350">
        <f t="shared" si="407"/>
        <v>0</v>
      </c>
      <c r="AW388" s="350">
        <f t="shared" si="408"/>
        <v>0</v>
      </c>
      <c r="AX388" s="350">
        <f t="shared" si="409"/>
        <v>0</v>
      </c>
      <c r="AY388" s="350">
        <f t="shared" si="410"/>
        <v>0</v>
      </c>
    </row>
    <row r="389" spans="1:51" x14ac:dyDescent="0.2">
      <c r="A389" s="347">
        <v>17900</v>
      </c>
      <c r="B389" s="349" t="str">
        <f t="shared" si="363"/>
        <v>Walgett (A)</v>
      </c>
      <c r="C389" s="348" t="str">
        <f t="shared" si="364"/>
        <v>NetWaste</v>
      </c>
      <c r="D389" s="470" t="str">
        <f t="shared" si="365"/>
        <v>N</v>
      </c>
      <c r="E389" s="470"/>
      <c r="F389"/>
      <c r="G389" s="350">
        <f t="shared" si="366"/>
        <v>6051</v>
      </c>
      <c r="H389" s="350">
        <f t="shared" si="367"/>
        <v>4868</v>
      </c>
      <c r="I389" s="350">
        <f t="shared" si="368"/>
        <v>485</v>
      </c>
      <c r="J389" s="350" t="str">
        <f t="shared" si="369"/>
        <v>Y</v>
      </c>
      <c r="K389" s="350">
        <f t="shared" si="370"/>
        <v>1533</v>
      </c>
      <c r="L389" s="350">
        <f t="shared" si="371"/>
        <v>0</v>
      </c>
      <c r="M389" s="350">
        <f t="shared" si="372"/>
        <v>0</v>
      </c>
      <c r="N389" s="350">
        <f t="shared" si="373"/>
        <v>0</v>
      </c>
      <c r="O389" s="350">
        <f t="shared" si="374"/>
        <v>0</v>
      </c>
      <c r="P389" s="350">
        <f t="shared" si="375"/>
        <v>126833</v>
      </c>
      <c r="Q389" s="350">
        <f t="shared" si="376"/>
        <v>0</v>
      </c>
      <c r="R389" s="350" t="str">
        <f t="shared" si="377"/>
        <v>Walgett Landfill</v>
      </c>
      <c r="S389" s="350" t="str">
        <f t="shared" si="378"/>
        <v>Lightning Ridge Landfill</v>
      </c>
      <c r="T389" s="350" t="str">
        <f t="shared" si="379"/>
        <v>Collarenebri Landfll</v>
      </c>
      <c r="U389" s="350" t="str">
        <f t="shared" si="380"/>
        <v>Carinda Landfill</v>
      </c>
      <c r="V389" s="350" t="str">
        <f t="shared" si="381"/>
        <v>Rowena Landfill</v>
      </c>
      <c r="W389" s="350" t="str">
        <f t="shared" si="382"/>
        <v>other</v>
      </c>
      <c r="X389" s="350">
        <f t="shared" si="383"/>
        <v>0</v>
      </c>
      <c r="Y389" s="350">
        <f t="shared" si="384"/>
        <v>0</v>
      </c>
      <c r="Z389" s="350">
        <f t="shared" si="385"/>
        <v>0</v>
      </c>
      <c r="AA389" s="350">
        <f t="shared" si="386"/>
        <v>0</v>
      </c>
      <c r="AB389" s="350">
        <f t="shared" si="387"/>
        <v>0</v>
      </c>
      <c r="AC389" s="350">
        <f t="shared" si="388"/>
        <v>0</v>
      </c>
      <c r="AD389" s="350">
        <f t="shared" si="389"/>
        <v>0</v>
      </c>
      <c r="AE389" s="350">
        <f t="shared" si="390"/>
        <v>0</v>
      </c>
      <c r="AF389" s="350">
        <f t="shared" si="391"/>
        <v>0</v>
      </c>
      <c r="AG389" s="350">
        <f t="shared" si="392"/>
        <v>0</v>
      </c>
      <c r="AH389" s="350">
        <f t="shared" si="393"/>
        <v>0</v>
      </c>
      <c r="AI389" s="350">
        <f t="shared" si="394"/>
        <v>0</v>
      </c>
      <c r="AJ389" s="350">
        <f t="shared" si="395"/>
        <v>0</v>
      </c>
      <c r="AK389" s="350">
        <f t="shared" si="396"/>
        <v>0</v>
      </c>
      <c r="AL389" s="350">
        <f t="shared" si="397"/>
        <v>0</v>
      </c>
      <c r="AM389" s="350">
        <f t="shared" si="398"/>
        <v>0</v>
      </c>
      <c r="AN389" s="457">
        <f t="shared" si="399"/>
        <v>0</v>
      </c>
      <c r="AO389" s="350">
        <f t="shared" si="400"/>
        <v>0</v>
      </c>
      <c r="AP389" s="350">
        <f t="shared" si="401"/>
        <v>0</v>
      </c>
      <c r="AQ389" s="350">
        <f t="shared" si="402"/>
        <v>0</v>
      </c>
      <c r="AR389" s="350">
        <f t="shared" si="403"/>
        <v>0</v>
      </c>
      <c r="AS389" s="350">
        <f t="shared" si="404"/>
        <v>0</v>
      </c>
      <c r="AT389" s="350">
        <f t="shared" si="405"/>
        <v>0</v>
      </c>
      <c r="AU389" s="350">
        <f t="shared" si="406"/>
        <v>0</v>
      </c>
      <c r="AV389" s="350">
        <f t="shared" si="407"/>
        <v>0</v>
      </c>
      <c r="AW389" s="350">
        <f t="shared" si="408"/>
        <v>0</v>
      </c>
      <c r="AX389" s="350">
        <f t="shared" si="409"/>
        <v>0</v>
      </c>
      <c r="AY389" s="350">
        <f t="shared" si="410"/>
        <v>0</v>
      </c>
    </row>
    <row r="390" spans="1:51" x14ac:dyDescent="0.2">
      <c r="A390" s="347">
        <v>17950</v>
      </c>
      <c r="B390" s="349" t="str">
        <f t="shared" si="363"/>
        <v>Warren (A)</v>
      </c>
      <c r="C390" s="348" t="str">
        <f t="shared" si="364"/>
        <v>NetWaste</v>
      </c>
      <c r="D390" s="470" t="str">
        <f t="shared" si="365"/>
        <v>N</v>
      </c>
      <c r="E390" s="470"/>
      <c r="F390"/>
      <c r="G390" s="350">
        <f t="shared" si="366"/>
        <v>2745</v>
      </c>
      <c r="H390" s="350">
        <f t="shared" si="367"/>
        <v>2053</v>
      </c>
      <c r="I390" s="350">
        <f t="shared" si="368"/>
        <v>278</v>
      </c>
      <c r="J390" s="350" t="str">
        <f t="shared" si="369"/>
        <v>Y</v>
      </c>
      <c r="K390" s="350">
        <f t="shared" si="370"/>
        <v>950</v>
      </c>
      <c r="L390" s="350">
        <f t="shared" si="371"/>
        <v>0</v>
      </c>
      <c r="M390" s="350">
        <f t="shared" si="372"/>
        <v>0</v>
      </c>
      <c r="N390" s="350">
        <f t="shared" si="373"/>
        <v>0</v>
      </c>
      <c r="O390" s="350">
        <f t="shared" si="374"/>
        <v>0</v>
      </c>
      <c r="P390" s="350">
        <f t="shared" si="375"/>
        <v>950</v>
      </c>
      <c r="Q390" s="350">
        <f t="shared" si="376"/>
        <v>2053</v>
      </c>
      <c r="R390" s="350" t="str">
        <f t="shared" si="377"/>
        <v>Ewenmar Waste Facility</v>
      </c>
      <c r="S390" s="350">
        <f t="shared" si="378"/>
        <v>0</v>
      </c>
      <c r="T390" s="350">
        <f t="shared" si="379"/>
        <v>0</v>
      </c>
      <c r="U390" s="350">
        <f t="shared" si="380"/>
        <v>0</v>
      </c>
      <c r="V390" s="350">
        <f t="shared" si="381"/>
        <v>0</v>
      </c>
      <c r="W390" s="350">
        <f t="shared" si="382"/>
        <v>0</v>
      </c>
      <c r="X390" s="350">
        <f t="shared" si="383"/>
        <v>0</v>
      </c>
      <c r="Y390" s="350">
        <f t="shared" si="384"/>
        <v>0</v>
      </c>
      <c r="Z390" s="350">
        <f t="shared" si="385"/>
        <v>0</v>
      </c>
      <c r="AA390" s="350">
        <f t="shared" si="386"/>
        <v>0</v>
      </c>
      <c r="AB390" s="350">
        <f t="shared" si="387"/>
        <v>0</v>
      </c>
      <c r="AC390" s="350">
        <f t="shared" si="388"/>
        <v>0</v>
      </c>
      <c r="AD390" s="350">
        <f t="shared" si="389"/>
        <v>0</v>
      </c>
      <c r="AE390" s="350">
        <f t="shared" si="390"/>
        <v>0</v>
      </c>
      <c r="AF390" s="350">
        <f t="shared" si="391"/>
        <v>0</v>
      </c>
      <c r="AG390" s="350">
        <f t="shared" si="392"/>
        <v>0</v>
      </c>
      <c r="AH390" s="350">
        <f t="shared" si="393"/>
        <v>0</v>
      </c>
      <c r="AI390" s="350">
        <f t="shared" si="394"/>
        <v>0</v>
      </c>
      <c r="AJ390" s="350">
        <f t="shared" si="395"/>
        <v>0</v>
      </c>
      <c r="AK390" s="350">
        <f t="shared" si="396"/>
        <v>0</v>
      </c>
      <c r="AL390" s="350">
        <f t="shared" si="397"/>
        <v>0</v>
      </c>
      <c r="AM390" s="350">
        <f t="shared" si="398"/>
        <v>0</v>
      </c>
      <c r="AN390" s="457">
        <f t="shared" si="399"/>
        <v>0</v>
      </c>
      <c r="AO390" s="350">
        <f t="shared" si="400"/>
        <v>0</v>
      </c>
      <c r="AP390" s="350">
        <f t="shared" si="401"/>
        <v>0</v>
      </c>
      <c r="AQ390" s="350">
        <f t="shared" si="402"/>
        <v>0</v>
      </c>
      <c r="AR390" s="350">
        <f t="shared" si="403"/>
        <v>0</v>
      </c>
      <c r="AS390" s="350">
        <f t="shared" si="404"/>
        <v>0</v>
      </c>
      <c r="AT390" s="350">
        <f t="shared" si="405"/>
        <v>0</v>
      </c>
      <c r="AU390" s="350">
        <f t="shared" si="406"/>
        <v>0</v>
      </c>
      <c r="AV390" s="350">
        <f t="shared" si="407"/>
        <v>0</v>
      </c>
      <c r="AW390" s="350">
        <f t="shared" si="408"/>
        <v>0</v>
      </c>
      <c r="AX390" s="350">
        <f t="shared" si="409"/>
        <v>0</v>
      </c>
      <c r="AY390" s="350">
        <f t="shared" si="410"/>
        <v>0</v>
      </c>
    </row>
    <row r="391" spans="1:51" x14ac:dyDescent="0.2">
      <c r="A391" s="347">
        <v>18020</v>
      </c>
      <c r="B391" s="349" t="str">
        <f t="shared" si="363"/>
        <v>Warrumbungle Shire (A)</v>
      </c>
      <c r="C391" s="348" t="str">
        <f t="shared" si="364"/>
        <v>NetWaste</v>
      </c>
      <c r="D391" s="470" t="str">
        <f t="shared" si="365"/>
        <v>N</v>
      </c>
      <c r="E391" s="470"/>
      <c r="F391"/>
      <c r="G391" s="350">
        <f t="shared" si="366"/>
        <v>9399</v>
      </c>
      <c r="H391" s="350">
        <f t="shared" si="367"/>
        <v>6080</v>
      </c>
      <c r="I391" s="350">
        <f t="shared" si="368"/>
        <v>345</v>
      </c>
      <c r="J391" s="350" t="str">
        <f t="shared" si="369"/>
        <v>Y</v>
      </c>
      <c r="K391" s="350">
        <f t="shared" si="370"/>
        <v>3036</v>
      </c>
      <c r="L391" s="350">
        <f t="shared" si="371"/>
        <v>0</v>
      </c>
      <c r="M391" s="350">
        <f t="shared" si="372"/>
        <v>3036</v>
      </c>
      <c r="N391" s="350">
        <f t="shared" si="373"/>
        <v>0</v>
      </c>
      <c r="O391" s="350">
        <f t="shared" si="374"/>
        <v>0</v>
      </c>
      <c r="P391" s="350">
        <f t="shared" si="375"/>
        <v>130370</v>
      </c>
      <c r="Q391" s="350">
        <f t="shared" si="376"/>
        <v>6080</v>
      </c>
      <c r="R391" s="350" t="str">
        <f t="shared" si="377"/>
        <v>Coonabarabran</v>
      </c>
      <c r="S391" s="350" t="str">
        <f t="shared" si="378"/>
        <v>Baradine</v>
      </c>
      <c r="T391" s="350" t="str">
        <f t="shared" si="379"/>
        <v>Binnaway</v>
      </c>
      <c r="U391" s="350" t="str">
        <f t="shared" si="380"/>
        <v>Ulamambri</v>
      </c>
      <c r="V391" s="350" t="str">
        <f t="shared" si="381"/>
        <v>Coolah</v>
      </c>
      <c r="W391" s="350" t="str">
        <f t="shared" si="382"/>
        <v>Dunedoo</v>
      </c>
      <c r="X391" s="350">
        <f t="shared" si="383"/>
        <v>0</v>
      </c>
      <c r="Y391" s="350">
        <f t="shared" si="384"/>
        <v>0</v>
      </c>
      <c r="Z391" s="350">
        <f t="shared" si="385"/>
        <v>0</v>
      </c>
      <c r="AA391" s="350">
        <f t="shared" si="386"/>
        <v>0</v>
      </c>
      <c r="AB391" s="350">
        <f t="shared" si="387"/>
        <v>0</v>
      </c>
      <c r="AC391" s="350">
        <f t="shared" si="388"/>
        <v>0</v>
      </c>
      <c r="AD391" s="350">
        <f t="shared" si="389"/>
        <v>0</v>
      </c>
      <c r="AE391" s="350">
        <f t="shared" si="390"/>
        <v>0</v>
      </c>
      <c r="AF391" s="350">
        <f t="shared" si="391"/>
        <v>0</v>
      </c>
      <c r="AG391" s="350">
        <f t="shared" si="392"/>
        <v>0</v>
      </c>
      <c r="AH391" s="350">
        <f t="shared" si="393"/>
        <v>0</v>
      </c>
      <c r="AI391" s="350">
        <f t="shared" si="394"/>
        <v>0</v>
      </c>
      <c r="AJ391" s="350">
        <f t="shared" si="395"/>
        <v>0</v>
      </c>
      <c r="AK391" s="350">
        <f t="shared" si="396"/>
        <v>0</v>
      </c>
      <c r="AL391" s="350">
        <f t="shared" si="397"/>
        <v>0</v>
      </c>
      <c r="AM391" s="350">
        <f t="shared" si="398"/>
        <v>0</v>
      </c>
      <c r="AN391" s="457">
        <f t="shared" si="399"/>
        <v>0</v>
      </c>
      <c r="AO391" s="350">
        <f t="shared" si="400"/>
        <v>0</v>
      </c>
      <c r="AP391" s="350">
        <f t="shared" si="401"/>
        <v>0</v>
      </c>
      <c r="AQ391" s="350">
        <f t="shared" si="402"/>
        <v>0</v>
      </c>
      <c r="AR391" s="350">
        <f t="shared" si="403"/>
        <v>0</v>
      </c>
      <c r="AS391" s="350">
        <f t="shared" si="404"/>
        <v>0</v>
      </c>
      <c r="AT391" s="350">
        <f t="shared" si="405"/>
        <v>0</v>
      </c>
      <c r="AU391" s="350">
        <f t="shared" si="406"/>
        <v>0</v>
      </c>
      <c r="AV391" s="350">
        <f t="shared" si="407"/>
        <v>0</v>
      </c>
      <c r="AW391" s="350">
        <f t="shared" si="408"/>
        <v>0</v>
      </c>
      <c r="AX391" s="350">
        <f t="shared" si="409"/>
        <v>0</v>
      </c>
      <c r="AY391" s="350">
        <f t="shared" si="410"/>
        <v>0</v>
      </c>
    </row>
    <row r="392" spans="1:51" x14ac:dyDescent="0.2">
      <c r="A392" s="347">
        <v>18100</v>
      </c>
      <c r="B392" s="349" t="str">
        <f t="shared" si="363"/>
        <v>Weddin (A)</v>
      </c>
      <c r="C392" s="348" t="str">
        <f t="shared" si="364"/>
        <v>NetWaste</v>
      </c>
      <c r="D392" s="470" t="str">
        <f t="shared" si="365"/>
        <v>N</v>
      </c>
      <c r="E392" s="470"/>
      <c r="F392"/>
      <c r="G392" s="350">
        <f t="shared" si="366"/>
        <v>3636</v>
      </c>
      <c r="H392" s="350">
        <f t="shared" si="367"/>
        <v>2623</v>
      </c>
      <c r="I392" s="350">
        <f t="shared" si="368"/>
        <v>292</v>
      </c>
      <c r="J392" s="350" t="str">
        <f t="shared" si="369"/>
        <v>Y</v>
      </c>
      <c r="K392" s="350">
        <f t="shared" si="370"/>
        <v>1144</v>
      </c>
      <c r="L392" s="350">
        <f t="shared" si="371"/>
        <v>0</v>
      </c>
      <c r="M392" s="350">
        <f t="shared" si="372"/>
        <v>1144</v>
      </c>
      <c r="N392" s="350">
        <f t="shared" si="373"/>
        <v>0</v>
      </c>
      <c r="O392" s="350">
        <f t="shared" si="374"/>
        <v>0</v>
      </c>
      <c r="P392" s="350">
        <f t="shared" si="375"/>
        <v>0</v>
      </c>
      <c r="Q392" s="350">
        <f t="shared" si="376"/>
        <v>2623</v>
      </c>
      <c r="R392" s="350" t="str">
        <f t="shared" si="377"/>
        <v>Grenfell Waste Faciltity</v>
      </c>
      <c r="S392" s="350" t="str">
        <f t="shared" si="378"/>
        <v>Quandialla Landfill</v>
      </c>
      <c r="T392" s="350" t="str">
        <f t="shared" si="379"/>
        <v>Caragabal Landfill</v>
      </c>
      <c r="U392" s="350">
        <f t="shared" si="380"/>
        <v>0</v>
      </c>
      <c r="V392" s="350">
        <f t="shared" si="381"/>
        <v>0</v>
      </c>
      <c r="W392" s="350">
        <f t="shared" si="382"/>
        <v>0</v>
      </c>
      <c r="X392" s="350">
        <f t="shared" si="383"/>
        <v>0</v>
      </c>
      <c r="Y392" s="350">
        <f t="shared" si="384"/>
        <v>0</v>
      </c>
      <c r="Z392" s="350">
        <f t="shared" si="385"/>
        <v>0</v>
      </c>
      <c r="AA392" s="350">
        <f t="shared" si="386"/>
        <v>0</v>
      </c>
      <c r="AB392" s="350">
        <f t="shared" si="387"/>
        <v>0</v>
      </c>
      <c r="AC392" s="350">
        <f t="shared" si="388"/>
        <v>0</v>
      </c>
      <c r="AD392" s="350">
        <f t="shared" si="389"/>
        <v>0</v>
      </c>
      <c r="AE392" s="350">
        <f t="shared" si="390"/>
        <v>0</v>
      </c>
      <c r="AF392" s="350">
        <f t="shared" si="391"/>
        <v>0</v>
      </c>
      <c r="AG392" s="350">
        <f t="shared" si="392"/>
        <v>0</v>
      </c>
      <c r="AH392" s="350">
        <f t="shared" si="393"/>
        <v>0</v>
      </c>
      <c r="AI392" s="350">
        <f t="shared" si="394"/>
        <v>0</v>
      </c>
      <c r="AJ392" s="350">
        <f t="shared" si="395"/>
        <v>0</v>
      </c>
      <c r="AK392" s="350">
        <f t="shared" si="396"/>
        <v>0</v>
      </c>
      <c r="AL392" s="350">
        <f t="shared" si="397"/>
        <v>0</v>
      </c>
      <c r="AM392" s="350">
        <f t="shared" si="398"/>
        <v>0</v>
      </c>
      <c r="AN392" s="457">
        <f t="shared" si="399"/>
        <v>0</v>
      </c>
      <c r="AO392" s="350">
        <f t="shared" si="400"/>
        <v>0</v>
      </c>
      <c r="AP392" s="350">
        <f t="shared" si="401"/>
        <v>0</v>
      </c>
      <c r="AQ392" s="350">
        <f t="shared" si="402"/>
        <v>0</v>
      </c>
      <c r="AR392" s="350">
        <f t="shared" si="403"/>
        <v>0</v>
      </c>
      <c r="AS392" s="350">
        <f t="shared" si="404"/>
        <v>0</v>
      </c>
      <c r="AT392" s="350">
        <f t="shared" si="405"/>
        <v>0</v>
      </c>
      <c r="AU392" s="350">
        <f t="shared" si="406"/>
        <v>0</v>
      </c>
      <c r="AV392" s="350">
        <f t="shared" si="407"/>
        <v>0</v>
      </c>
      <c r="AW392" s="350">
        <f t="shared" si="408"/>
        <v>0</v>
      </c>
      <c r="AX392" s="350">
        <f t="shared" si="409"/>
        <v>0</v>
      </c>
      <c r="AY392" s="350">
        <f t="shared" si="410"/>
        <v>0</v>
      </c>
    </row>
    <row r="393" spans="1:51" x14ac:dyDescent="0.2">
      <c r="A393" s="347">
        <v>18200</v>
      </c>
      <c r="B393" s="349" t="str">
        <f t="shared" si="363"/>
        <v>Wentworth (A)</v>
      </c>
      <c r="C393" s="348" t="str">
        <f t="shared" si="364"/>
        <v>RAMJO Murray</v>
      </c>
      <c r="D393" s="470" t="str">
        <f t="shared" si="365"/>
        <v>N</v>
      </c>
      <c r="E393" s="470"/>
      <c r="F393"/>
      <c r="G393" s="350">
        <f t="shared" si="366"/>
        <v>7042</v>
      </c>
      <c r="H393" s="350">
        <f t="shared" si="367"/>
        <v>3857</v>
      </c>
      <c r="I393" s="350">
        <f t="shared" si="368"/>
        <v>225</v>
      </c>
      <c r="J393" s="350" t="str">
        <f t="shared" si="369"/>
        <v>Y</v>
      </c>
      <c r="K393" s="350">
        <f t="shared" si="370"/>
        <v>2880</v>
      </c>
      <c r="L393" s="350">
        <f t="shared" si="371"/>
        <v>0</v>
      </c>
      <c r="M393" s="350">
        <f t="shared" si="372"/>
        <v>0</v>
      </c>
      <c r="N393" s="350">
        <f t="shared" si="373"/>
        <v>0</v>
      </c>
      <c r="O393" s="350">
        <f t="shared" si="374"/>
        <v>0</v>
      </c>
      <c r="P393" s="350">
        <f t="shared" si="375"/>
        <v>24881</v>
      </c>
      <c r="Q393" s="350">
        <f t="shared" si="376"/>
        <v>0</v>
      </c>
      <c r="R393" s="350" t="str">
        <f t="shared" si="377"/>
        <v>Wentworth Transfer Station</v>
      </c>
      <c r="S393" s="350" t="str">
        <f t="shared" si="378"/>
        <v>Dareton Transfer station</v>
      </c>
      <c r="T393" s="350" t="str">
        <f t="shared" si="379"/>
        <v>Ellerslie Tip</v>
      </c>
      <c r="U393" s="350" t="str">
        <f t="shared" si="380"/>
        <v>Pomona Tip</v>
      </c>
      <c r="V393" s="350" t="str">
        <f t="shared" si="381"/>
        <v>Pooncarie Tip</v>
      </c>
      <c r="W393" s="350" t="str">
        <f t="shared" si="382"/>
        <v>Buronga Landfill</v>
      </c>
      <c r="X393" s="350">
        <f t="shared" si="383"/>
        <v>0</v>
      </c>
      <c r="Y393" s="350">
        <f t="shared" si="384"/>
        <v>0</v>
      </c>
      <c r="Z393" s="350">
        <f t="shared" si="385"/>
        <v>0</v>
      </c>
      <c r="AA393" s="350">
        <f t="shared" si="386"/>
        <v>0</v>
      </c>
      <c r="AB393" s="350">
        <f t="shared" si="387"/>
        <v>0</v>
      </c>
      <c r="AC393" s="350">
        <f t="shared" si="388"/>
        <v>0</v>
      </c>
      <c r="AD393" s="350">
        <f t="shared" si="389"/>
        <v>0</v>
      </c>
      <c r="AE393" s="350">
        <f t="shared" si="390"/>
        <v>0</v>
      </c>
      <c r="AF393" s="350">
        <f t="shared" si="391"/>
        <v>0</v>
      </c>
      <c r="AG393" s="350">
        <f t="shared" si="392"/>
        <v>0</v>
      </c>
      <c r="AH393" s="350">
        <f t="shared" si="393"/>
        <v>0</v>
      </c>
      <c r="AI393" s="350">
        <f t="shared" si="394"/>
        <v>0</v>
      </c>
      <c r="AJ393" s="350">
        <f t="shared" si="395"/>
        <v>0</v>
      </c>
      <c r="AK393" s="350">
        <f t="shared" si="396"/>
        <v>0</v>
      </c>
      <c r="AL393" s="350">
        <f t="shared" si="397"/>
        <v>0</v>
      </c>
      <c r="AM393" s="350">
        <f t="shared" si="398"/>
        <v>0</v>
      </c>
      <c r="AN393" s="457">
        <f t="shared" si="399"/>
        <v>0</v>
      </c>
      <c r="AO393" s="350">
        <f t="shared" si="400"/>
        <v>0</v>
      </c>
      <c r="AP393" s="350">
        <f t="shared" si="401"/>
        <v>0</v>
      </c>
      <c r="AQ393" s="350">
        <f t="shared" si="402"/>
        <v>0</v>
      </c>
      <c r="AR393" s="350">
        <f t="shared" si="403"/>
        <v>0</v>
      </c>
      <c r="AS393" s="350">
        <f t="shared" si="404"/>
        <v>0</v>
      </c>
      <c r="AT393" s="350">
        <f t="shared" si="405"/>
        <v>0</v>
      </c>
      <c r="AU393" s="350">
        <f t="shared" si="406"/>
        <v>0</v>
      </c>
      <c r="AV393" s="350">
        <f t="shared" si="407"/>
        <v>0</v>
      </c>
      <c r="AW393" s="350">
        <f t="shared" si="408"/>
        <v>0</v>
      </c>
      <c r="AX393" s="350">
        <f t="shared" si="409"/>
        <v>0</v>
      </c>
      <c r="AY393" s="350">
        <f t="shared" si="410"/>
        <v>0</v>
      </c>
    </row>
    <row r="394" spans="1:51" x14ac:dyDescent="0.2">
      <c r="A394" s="347">
        <v>18230</v>
      </c>
      <c r="B394" s="349" t="str">
        <f t="shared" si="363"/>
        <v>Dubbo Regional (A)</v>
      </c>
      <c r="C394" s="348" t="str">
        <f t="shared" si="364"/>
        <v>NetWaste</v>
      </c>
      <c r="D394" s="470" t="str">
        <f t="shared" si="365"/>
        <v>N</v>
      </c>
      <c r="E394" s="470"/>
      <c r="F394"/>
      <c r="G394" s="350">
        <f t="shared" si="366"/>
        <v>53240</v>
      </c>
      <c r="H394" s="350">
        <f t="shared" si="367"/>
        <v>19736</v>
      </c>
      <c r="I394" s="350">
        <f t="shared" si="368"/>
        <v>378</v>
      </c>
      <c r="J394" s="350" t="str">
        <f t="shared" si="369"/>
        <v>Y</v>
      </c>
      <c r="K394" s="350">
        <f t="shared" si="370"/>
        <v>19132</v>
      </c>
      <c r="L394" s="350">
        <f t="shared" si="371"/>
        <v>0</v>
      </c>
      <c r="M394" s="350">
        <f t="shared" si="372"/>
        <v>19132</v>
      </c>
      <c r="N394" s="350">
        <f t="shared" si="373"/>
        <v>0</v>
      </c>
      <c r="O394" s="350">
        <f t="shared" si="374"/>
        <v>15478</v>
      </c>
      <c r="P394" s="350">
        <f t="shared" si="375"/>
        <v>0</v>
      </c>
      <c r="Q394" s="350">
        <f t="shared" si="376"/>
        <v>19736</v>
      </c>
      <c r="R394" s="350" t="str">
        <f t="shared" si="377"/>
        <v>Transfer Stations Dubbo</v>
      </c>
      <c r="S394" s="350" t="str">
        <f t="shared" si="378"/>
        <v>Wellington Waste Disposal Depot</v>
      </c>
      <c r="T394" s="350" t="str">
        <f t="shared" si="379"/>
        <v>Whylandra Waste Disposal Depot</v>
      </c>
      <c r="U394" s="350" t="str">
        <f t="shared" si="380"/>
        <v>Wellington transfer stations</v>
      </c>
      <c r="V394" s="350">
        <f t="shared" si="381"/>
        <v>0</v>
      </c>
      <c r="W394" s="350">
        <f t="shared" si="382"/>
        <v>0</v>
      </c>
      <c r="X394" s="350">
        <f t="shared" si="383"/>
        <v>0</v>
      </c>
      <c r="Y394" s="350">
        <f t="shared" si="384"/>
        <v>0</v>
      </c>
      <c r="Z394" s="350">
        <f t="shared" si="385"/>
        <v>0</v>
      </c>
      <c r="AA394" s="350">
        <f t="shared" si="386"/>
        <v>0</v>
      </c>
      <c r="AB394" s="350">
        <f t="shared" si="387"/>
        <v>0</v>
      </c>
      <c r="AC394" s="350">
        <f t="shared" si="388"/>
        <v>0</v>
      </c>
      <c r="AD394" s="350">
        <f t="shared" si="389"/>
        <v>0</v>
      </c>
      <c r="AE394" s="350">
        <f t="shared" si="390"/>
        <v>0</v>
      </c>
      <c r="AF394" s="350">
        <f t="shared" si="391"/>
        <v>0</v>
      </c>
      <c r="AG394" s="350">
        <f t="shared" si="392"/>
        <v>0</v>
      </c>
      <c r="AH394" s="350">
        <f t="shared" si="393"/>
        <v>0</v>
      </c>
      <c r="AI394" s="350">
        <f t="shared" si="394"/>
        <v>0</v>
      </c>
      <c r="AJ394" s="350">
        <f t="shared" si="395"/>
        <v>0</v>
      </c>
      <c r="AK394" s="350">
        <f t="shared" si="396"/>
        <v>0</v>
      </c>
      <c r="AL394" s="350">
        <f t="shared" si="397"/>
        <v>0</v>
      </c>
      <c r="AM394" s="350">
        <f t="shared" si="398"/>
        <v>0</v>
      </c>
      <c r="AN394" s="457">
        <f t="shared" si="399"/>
        <v>0</v>
      </c>
      <c r="AO394" s="350">
        <f t="shared" si="400"/>
        <v>0</v>
      </c>
      <c r="AP394" s="350">
        <f t="shared" si="401"/>
        <v>0</v>
      </c>
      <c r="AQ394" s="350">
        <f t="shared" si="402"/>
        <v>0</v>
      </c>
      <c r="AR394" s="350">
        <f t="shared" si="403"/>
        <v>0</v>
      </c>
      <c r="AS394" s="350">
        <f t="shared" si="404"/>
        <v>0</v>
      </c>
      <c r="AT394" s="350">
        <f t="shared" si="405"/>
        <v>0</v>
      </c>
      <c r="AU394" s="350">
        <f t="shared" si="406"/>
        <v>0</v>
      </c>
      <c r="AV394" s="350">
        <f t="shared" si="407"/>
        <v>0</v>
      </c>
      <c r="AW394" s="350">
        <f t="shared" si="408"/>
        <v>0</v>
      </c>
      <c r="AX394" s="350">
        <f t="shared" si="409"/>
        <v>0</v>
      </c>
      <c r="AY394" s="350">
        <f t="shared" si="410"/>
        <v>0</v>
      </c>
    </row>
    <row r="395" spans="1:51" x14ac:dyDescent="0.2">
      <c r="A395" s="347">
        <v>18400</v>
      </c>
      <c r="B395" s="349" t="str">
        <f t="shared" si="363"/>
        <v>Wollondilly (A)</v>
      </c>
      <c r="C395" s="348" t="str">
        <f t="shared" si="364"/>
        <v>MACROC</v>
      </c>
      <c r="D395" s="470" t="str">
        <f t="shared" si="365"/>
        <v>R</v>
      </c>
      <c r="E395" s="470"/>
      <c r="F395"/>
      <c r="G395" s="350">
        <f t="shared" si="366"/>
        <v>52230</v>
      </c>
      <c r="H395" s="350">
        <f t="shared" si="367"/>
        <v>19541</v>
      </c>
      <c r="I395" s="350">
        <f t="shared" si="368"/>
        <v>541</v>
      </c>
      <c r="J395" s="350" t="str">
        <f t="shared" si="369"/>
        <v>Y</v>
      </c>
      <c r="K395" s="350">
        <f t="shared" si="370"/>
        <v>16485</v>
      </c>
      <c r="L395" s="350">
        <f t="shared" si="371"/>
        <v>0</v>
      </c>
      <c r="M395" s="350">
        <f t="shared" si="372"/>
        <v>17857</v>
      </c>
      <c r="N395" s="350">
        <f t="shared" si="373"/>
        <v>12709</v>
      </c>
      <c r="O395" s="350">
        <f t="shared" si="374"/>
        <v>0</v>
      </c>
      <c r="P395" s="350">
        <f t="shared" si="375"/>
        <v>0</v>
      </c>
      <c r="Q395" s="350">
        <f t="shared" si="376"/>
        <v>19541</v>
      </c>
      <c r="R395" s="350" t="str">
        <f t="shared" si="377"/>
        <v>Bargo Waste Management Centre</v>
      </c>
      <c r="S395" s="350">
        <f t="shared" si="378"/>
        <v>0</v>
      </c>
      <c r="T395" s="350">
        <f t="shared" si="379"/>
        <v>0</v>
      </c>
      <c r="U395" s="350">
        <f t="shared" si="380"/>
        <v>0</v>
      </c>
      <c r="V395" s="350">
        <f t="shared" si="381"/>
        <v>0</v>
      </c>
      <c r="W395" s="350">
        <f t="shared" si="382"/>
        <v>0</v>
      </c>
      <c r="X395" s="350">
        <f t="shared" si="383"/>
        <v>0</v>
      </c>
      <c r="Y395" s="350">
        <f t="shared" si="384"/>
        <v>0</v>
      </c>
      <c r="Z395" s="350">
        <f t="shared" si="385"/>
        <v>0</v>
      </c>
      <c r="AA395" s="350">
        <f t="shared" si="386"/>
        <v>0</v>
      </c>
      <c r="AB395" s="350">
        <f t="shared" si="387"/>
        <v>0</v>
      </c>
      <c r="AC395" s="350">
        <f t="shared" si="388"/>
        <v>0</v>
      </c>
      <c r="AD395" s="350">
        <f t="shared" si="389"/>
        <v>0</v>
      </c>
      <c r="AE395" s="350">
        <f t="shared" si="390"/>
        <v>0</v>
      </c>
      <c r="AF395" s="350">
        <f t="shared" si="391"/>
        <v>0</v>
      </c>
      <c r="AG395" s="350">
        <f t="shared" si="392"/>
        <v>0</v>
      </c>
      <c r="AH395" s="350">
        <f t="shared" si="393"/>
        <v>0</v>
      </c>
      <c r="AI395" s="350">
        <f t="shared" si="394"/>
        <v>0</v>
      </c>
      <c r="AJ395" s="350">
        <f t="shared" si="395"/>
        <v>0</v>
      </c>
      <c r="AK395" s="350">
        <f t="shared" si="396"/>
        <v>0</v>
      </c>
      <c r="AL395" s="350">
        <f t="shared" si="397"/>
        <v>0</v>
      </c>
      <c r="AM395" s="350">
        <f t="shared" si="398"/>
        <v>0</v>
      </c>
      <c r="AN395" s="457">
        <f t="shared" si="399"/>
        <v>0</v>
      </c>
      <c r="AO395" s="350">
        <f t="shared" si="400"/>
        <v>0</v>
      </c>
      <c r="AP395" s="350">
        <f t="shared" si="401"/>
        <v>0</v>
      </c>
      <c r="AQ395" s="350">
        <f t="shared" si="402"/>
        <v>0</v>
      </c>
      <c r="AR395" s="350">
        <f t="shared" si="403"/>
        <v>0</v>
      </c>
      <c r="AS395" s="350">
        <f t="shared" si="404"/>
        <v>0</v>
      </c>
      <c r="AT395" s="350">
        <f t="shared" si="405"/>
        <v>0</v>
      </c>
      <c r="AU395" s="350">
        <f t="shared" si="406"/>
        <v>0</v>
      </c>
      <c r="AV395" s="350">
        <f t="shared" si="407"/>
        <v>0</v>
      </c>
      <c r="AW395" s="350">
        <f t="shared" si="408"/>
        <v>0</v>
      </c>
      <c r="AX395" s="350">
        <f t="shared" si="409"/>
        <v>0</v>
      </c>
      <c r="AY395" s="350">
        <f t="shared" si="410"/>
        <v>0</v>
      </c>
    </row>
    <row r="396" spans="1:51" ht="13.5" thickBot="1" x14ac:dyDescent="0.25">
      <c r="A396" s="347">
        <v>18710</v>
      </c>
      <c r="B396" s="349" t="str">
        <f t="shared" si="363"/>
        <v>Yass Valley (A)</v>
      </c>
      <c r="C396" s="348" t="str">
        <f t="shared" si="364"/>
        <v>CRJO</v>
      </c>
      <c r="D396" s="470" t="str">
        <f t="shared" si="365"/>
        <v>N</v>
      </c>
      <c r="E396" s="470"/>
      <c r="F396"/>
      <c r="G396" s="350">
        <f t="shared" si="366"/>
        <v>16953</v>
      </c>
      <c r="H396" s="350">
        <f t="shared" si="367"/>
        <v>7321</v>
      </c>
      <c r="I396" s="350">
        <f t="shared" si="368"/>
        <v>397</v>
      </c>
      <c r="J396" s="350" t="str">
        <f t="shared" si="369"/>
        <v>Y</v>
      </c>
      <c r="K396" s="350">
        <f t="shared" si="370"/>
        <v>4100</v>
      </c>
      <c r="L396" s="350">
        <f t="shared" si="371"/>
        <v>0</v>
      </c>
      <c r="M396" s="350">
        <f t="shared" si="372"/>
        <v>4100</v>
      </c>
      <c r="N396" s="350">
        <f t="shared" si="373"/>
        <v>0</v>
      </c>
      <c r="O396" s="350">
        <f t="shared" si="374"/>
        <v>0</v>
      </c>
      <c r="P396" s="350">
        <f t="shared" si="375"/>
        <v>3725</v>
      </c>
      <c r="Q396" s="350">
        <f t="shared" si="376"/>
        <v>7321</v>
      </c>
      <c r="R396" s="350" t="str">
        <f t="shared" si="377"/>
        <v>Yass Transfer Station</v>
      </c>
      <c r="S396" s="350" t="str">
        <f t="shared" si="378"/>
        <v>Gundaroo Landfill</v>
      </c>
      <c r="T396" s="350" t="str">
        <f t="shared" si="379"/>
        <v>Murrumbateman Transfer Station</v>
      </c>
      <c r="U396" s="350">
        <f t="shared" si="380"/>
        <v>0</v>
      </c>
      <c r="V396" s="350">
        <f t="shared" si="381"/>
        <v>0</v>
      </c>
      <c r="W396" s="350">
        <f t="shared" si="382"/>
        <v>0</v>
      </c>
      <c r="X396" s="350">
        <f t="shared" si="383"/>
        <v>0</v>
      </c>
      <c r="Y396" s="350">
        <f t="shared" si="384"/>
        <v>0</v>
      </c>
      <c r="Z396" s="350">
        <f t="shared" si="385"/>
        <v>0</v>
      </c>
      <c r="AA396" s="350">
        <f t="shared" si="386"/>
        <v>0</v>
      </c>
      <c r="AB396" s="350">
        <f t="shared" si="387"/>
        <v>0</v>
      </c>
      <c r="AC396" s="350">
        <f t="shared" si="388"/>
        <v>0</v>
      </c>
      <c r="AD396" s="350">
        <f t="shared" si="389"/>
        <v>0</v>
      </c>
      <c r="AE396" s="350">
        <f t="shared" si="390"/>
        <v>0</v>
      </c>
      <c r="AF396" s="350">
        <f t="shared" si="391"/>
        <v>0</v>
      </c>
      <c r="AG396" s="350">
        <f t="shared" si="392"/>
        <v>0</v>
      </c>
      <c r="AH396" s="350">
        <f t="shared" si="393"/>
        <v>0</v>
      </c>
      <c r="AI396" s="350">
        <f t="shared" si="394"/>
        <v>0</v>
      </c>
      <c r="AJ396" s="350">
        <f t="shared" si="395"/>
        <v>0</v>
      </c>
      <c r="AK396" s="350">
        <f t="shared" si="396"/>
        <v>0</v>
      </c>
      <c r="AL396" s="350">
        <f t="shared" si="397"/>
        <v>0</v>
      </c>
      <c r="AM396" s="350">
        <f t="shared" si="398"/>
        <v>0</v>
      </c>
      <c r="AN396" s="457">
        <f t="shared" si="399"/>
        <v>0</v>
      </c>
      <c r="AO396" s="350">
        <f t="shared" si="400"/>
        <v>0</v>
      </c>
      <c r="AP396" s="350">
        <f t="shared" si="401"/>
        <v>0</v>
      </c>
      <c r="AQ396" s="350">
        <f t="shared" si="402"/>
        <v>0</v>
      </c>
      <c r="AR396" s="350">
        <f t="shared" si="403"/>
        <v>0</v>
      </c>
      <c r="AS396" s="350">
        <f t="shared" si="404"/>
        <v>0</v>
      </c>
      <c r="AT396" s="350">
        <f t="shared" si="405"/>
        <v>0</v>
      </c>
      <c r="AU396" s="350">
        <f t="shared" si="406"/>
        <v>0</v>
      </c>
      <c r="AV396" s="350">
        <f t="shared" si="407"/>
        <v>0</v>
      </c>
      <c r="AW396" s="350">
        <f t="shared" si="408"/>
        <v>0</v>
      </c>
      <c r="AX396" s="350">
        <f t="shared" si="409"/>
        <v>0</v>
      </c>
      <c r="AY396" s="350">
        <f t="shared" si="410"/>
        <v>0</v>
      </c>
    </row>
    <row r="397" spans="1:51" ht="13.5" thickTop="1" x14ac:dyDescent="0.2">
      <c r="A397" s="351"/>
      <c r="B397" s="351"/>
      <c r="C397" s="351" t="s">
        <v>263</v>
      </c>
      <c r="D397" s="351"/>
      <c r="E397" s="451"/>
      <c r="F397" s="352"/>
      <c r="G397" s="353">
        <f t="shared" ref="G397:AY397" si="411">COUNTIF(G311:G396,"&gt;0")</f>
        <v>86</v>
      </c>
      <c r="H397" s="353">
        <f t="shared" si="411"/>
        <v>86</v>
      </c>
      <c r="I397" s="353">
        <f t="shared" si="411"/>
        <v>86</v>
      </c>
      <c r="J397" s="353">
        <f t="shared" si="411"/>
        <v>0</v>
      </c>
      <c r="K397" s="353">
        <f t="shared" si="411"/>
        <v>86</v>
      </c>
      <c r="L397" s="353">
        <f t="shared" si="411"/>
        <v>0</v>
      </c>
      <c r="M397" s="353">
        <f t="shared" si="411"/>
        <v>70</v>
      </c>
      <c r="N397" s="353">
        <f t="shared" si="411"/>
        <v>16</v>
      </c>
      <c r="O397" s="353">
        <f t="shared" si="411"/>
        <v>32</v>
      </c>
      <c r="P397" s="353">
        <f t="shared" si="411"/>
        <v>38</v>
      </c>
      <c r="Q397" s="353">
        <f t="shared" si="411"/>
        <v>60</v>
      </c>
      <c r="R397" s="353">
        <f t="shared" si="411"/>
        <v>0</v>
      </c>
      <c r="S397" s="353">
        <f t="shared" si="411"/>
        <v>0</v>
      </c>
      <c r="T397" s="353">
        <f t="shared" si="411"/>
        <v>0</v>
      </c>
      <c r="U397" s="353">
        <f t="shared" si="411"/>
        <v>0</v>
      </c>
      <c r="V397" s="353">
        <f t="shared" si="411"/>
        <v>0</v>
      </c>
      <c r="W397" s="353">
        <f t="shared" si="411"/>
        <v>0</v>
      </c>
      <c r="X397" s="353">
        <f t="shared" si="411"/>
        <v>0</v>
      </c>
      <c r="Y397" s="353">
        <f t="shared" si="411"/>
        <v>0</v>
      </c>
      <c r="Z397" s="353">
        <f t="shared" si="411"/>
        <v>0</v>
      </c>
      <c r="AA397" s="353">
        <f t="shared" si="411"/>
        <v>0</v>
      </c>
      <c r="AB397" s="353">
        <f t="shared" si="411"/>
        <v>0</v>
      </c>
      <c r="AC397" s="353">
        <f t="shared" si="411"/>
        <v>0</v>
      </c>
      <c r="AD397" s="353">
        <f t="shared" si="411"/>
        <v>0</v>
      </c>
      <c r="AE397" s="353">
        <f t="shared" si="411"/>
        <v>0</v>
      </c>
      <c r="AF397" s="353">
        <f t="shared" si="411"/>
        <v>0</v>
      </c>
      <c r="AG397" s="353">
        <f t="shared" si="411"/>
        <v>0</v>
      </c>
      <c r="AH397" s="353">
        <f t="shared" si="411"/>
        <v>0</v>
      </c>
      <c r="AI397" s="353">
        <f t="shared" si="411"/>
        <v>0</v>
      </c>
      <c r="AJ397" s="353">
        <f t="shared" si="411"/>
        <v>0</v>
      </c>
      <c r="AK397" s="353">
        <f t="shared" si="411"/>
        <v>0</v>
      </c>
      <c r="AL397" s="353">
        <f t="shared" si="411"/>
        <v>0</v>
      </c>
      <c r="AM397" s="353">
        <f t="shared" si="411"/>
        <v>0</v>
      </c>
      <c r="AN397" s="452">
        <f t="shared" si="411"/>
        <v>0</v>
      </c>
      <c r="AO397" s="353">
        <f t="shared" si="411"/>
        <v>0</v>
      </c>
      <c r="AP397" s="353">
        <f t="shared" si="411"/>
        <v>0</v>
      </c>
      <c r="AQ397" s="353">
        <f t="shared" si="411"/>
        <v>0</v>
      </c>
      <c r="AR397" s="353">
        <f t="shared" si="411"/>
        <v>0</v>
      </c>
      <c r="AS397" s="353">
        <f t="shared" si="411"/>
        <v>0</v>
      </c>
      <c r="AT397" s="353">
        <f t="shared" si="411"/>
        <v>0</v>
      </c>
      <c r="AU397" s="353">
        <f t="shared" si="411"/>
        <v>0</v>
      </c>
      <c r="AV397" s="353">
        <f t="shared" si="411"/>
        <v>0</v>
      </c>
      <c r="AW397" s="353">
        <f t="shared" si="411"/>
        <v>0</v>
      </c>
      <c r="AX397" s="353">
        <f t="shared" si="411"/>
        <v>0</v>
      </c>
      <c r="AY397" s="353">
        <f t="shared" si="411"/>
        <v>0</v>
      </c>
    </row>
    <row r="398" spans="1:51" x14ac:dyDescent="0.2">
      <c r="A398" s="347"/>
      <c r="B398" s="354" t="s">
        <v>261</v>
      </c>
      <c r="C398" s="347" t="s">
        <v>264</v>
      </c>
      <c r="D398" s="347"/>
      <c r="E398" s="455"/>
      <c r="F398" s="355"/>
      <c r="G398" s="356">
        <f t="shared" ref="G398:AY398" si="412">SUM(G311:G396)</f>
        <v>1838176</v>
      </c>
      <c r="H398" s="356">
        <f t="shared" si="412"/>
        <v>896050</v>
      </c>
      <c r="I398" s="356">
        <f t="shared" si="412"/>
        <v>32371.030000000002</v>
      </c>
      <c r="J398" s="356">
        <f t="shared" si="412"/>
        <v>0</v>
      </c>
      <c r="K398" s="356">
        <f t="shared" si="412"/>
        <v>706140</v>
      </c>
      <c r="L398" s="356">
        <f t="shared" si="412"/>
        <v>0</v>
      </c>
      <c r="M398" s="356">
        <f t="shared" si="412"/>
        <v>672327</v>
      </c>
      <c r="N398" s="356">
        <f t="shared" si="412"/>
        <v>172868</v>
      </c>
      <c r="O398" s="356">
        <f t="shared" si="412"/>
        <v>339443</v>
      </c>
      <c r="P398" s="356">
        <f t="shared" si="412"/>
        <v>828180</v>
      </c>
      <c r="Q398" s="356">
        <f t="shared" si="412"/>
        <v>700327</v>
      </c>
      <c r="R398" s="356">
        <f t="shared" si="412"/>
        <v>0</v>
      </c>
      <c r="S398" s="356">
        <f t="shared" si="412"/>
        <v>0</v>
      </c>
      <c r="T398" s="356">
        <f t="shared" si="412"/>
        <v>0</v>
      </c>
      <c r="U398" s="356">
        <f t="shared" si="412"/>
        <v>0</v>
      </c>
      <c r="V398" s="356">
        <f t="shared" si="412"/>
        <v>0</v>
      </c>
      <c r="W398" s="356">
        <f t="shared" si="412"/>
        <v>0</v>
      </c>
      <c r="X398" s="356">
        <f t="shared" si="412"/>
        <v>0</v>
      </c>
      <c r="Y398" s="356">
        <f t="shared" si="412"/>
        <v>0</v>
      </c>
      <c r="Z398" s="356">
        <f t="shared" si="412"/>
        <v>0</v>
      </c>
      <c r="AA398" s="356">
        <f t="shared" si="412"/>
        <v>0</v>
      </c>
      <c r="AB398" s="356">
        <f t="shared" si="412"/>
        <v>0</v>
      </c>
      <c r="AC398" s="356">
        <f t="shared" si="412"/>
        <v>0</v>
      </c>
      <c r="AD398" s="356">
        <f t="shared" si="412"/>
        <v>0</v>
      </c>
      <c r="AE398" s="356">
        <f t="shared" si="412"/>
        <v>0</v>
      </c>
      <c r="AF398" s="356">
        <f t="shared" si="412"/>
        <v>0</v>
      </c>
      <c r="AG398" s="356">
        <f t="shared" si="412"/>
        <v>0</v>
      </c>
      <c r="AH398" s="356">
        <f t="shared" si="412"/>
        <v>0</v>
      </c>
      <c r="AI398" s="356">
        <f t="shared" si="412"/>
        <v>0</v>
      </c>
      <c r="AJ398" s="356">
        <f t="shared" si="412"/>
        <v>0</v>
      </c>
      <c r="AK398" s="356">
        <f t="shared" si="412"/>
        <v>0</v>
      </c>
      <c r="AL398" s="356">
        <f t="shared" si="412"/>
        <v>0</v>
      </c>
      <c r="AM398" s="356">
        <f t="shared" si="412"/>
        <v>0</v>
      </c>
      <c r="AN398" s="456">
        <f t="shared" si="412"/>
        <v>0</v>
      </c>
      <c r="AO398" s="356">
        <f t="shared" si="412"/>
        <v>0</v>
      </c>
      <c r="AP398" s="356">
        <f t="shared" si="412"/>
        <v>0</v>
      </c>
      <c r="AQ398" s="356">
        <f t="shared" si="412"/>
        <v>0</v>
      </c>
      <c r="AR398" s="356">
        <f t="shared" si="412"/>
        <v>0</v>
      </c>
      <c r="AS398" s="356">
        <f t="shared" si="412"/>
        <v>0</v>
      </c>
      <c r="AT398" s="356">
        <f t="shared" si="412"/>
        <v>0</v>
      </c>
      <c r="AU398" s="356">
        <f t="shared" si="412"/>
        <v>0</v>
      </c>
      <c r="AV398" s="356">
        <f t="shared" si="412"/>
        <v>0</v>
      </c>
      <c r="AW398" s="356">
        <f t="shared" si="412"/>
        <v>0</v>
      </c>
      <c r="AX398" s="356">
        <f t="shared" si="412"/>
        <v>0</v>
      </c>
      <c r="AY398" s="356">
        <f t="shared" si="412"/>
        <v>0</v>
      </c>
    </row>
    <row r="399" spans="1:51" x14ac:dyDescent="0.2">
      <c r="A399" s="347"/>
      <c r="B399" s="354"/>
      <c r="C399" s="347" t="s">
        <v>265</v>
      </c>
      <c r="D399" s="347"/>
      <c r="E399" s="455"/>
      <c r="F399" s="355"/>
      <c r="G399" s="350">
        <f t="shared" ref="G399:AY399" si="413">MIN(G311:G396)</f>
        <v>1655</v>
      </c>
      <c r="H399" s="350">
        <f t="shared" si="413"/>
        <v>725</v>
      </c>
      <c r="I399" s="350">
        <f t="shared" si="413"/>
        <v>132</v>
      </c>
      <c r="J399" s="350">
        <f t="shared" si="413"/>
        <v>0</v>
      </c>
      <c r="K399" s="350">
        <f t="shared" si="413"/>
        <v>600</v>
      </c>
      <c r="L399" s="350">
        <f t="shared" si="413"/>
        <v>0</v>
      </c>
      <c r="M399" s="350">
        <f t="shared" si="413"/>
        <v>0</v>
      </c>
      <c r="N399" s="350">
        <f t="shared" si="413"/>
        <v>0</v>
      </c>
      <c r="O399" s="350">
        <f t="shared" si="413"/>
        <v>0</v>
      </c>
      <c r="P399" s="350">
        <f t="shared" si="413"/>
        <v>0</v>
      </c>
      <c r="Q399" s="350">
        <f t="shared" si="413"/>
        <v>0</v>
      </c>
      <c r="R399" s="350">
        <f t="shared" si="413"/>
        <v>0</v>
      </c>
      <c r="S399" s="350">
        <f t="shared" si="413"/>
        <v>0</v>
      </c>
      <c r="T399" s="350">
        <f t="shared" si="413"/>
        <v>0</v>
      </c>
      <c r="U399" s="350">
        <f t="shared" si="413"/>
        <v>0</v>
      </c>
      <c r="V399" s="350">
        <f t="shared" si="413"/>
        <v>0</v>
      </c>
      <c r="W399" s="350">
        <f t="shared" si="413"/>
        <v>0</v>
      </c>
      <c r="X399" s="350">
        <f t="shared" si="413"/>
        <v>0</v>
      </c>
      <c r="Y399" s="350">
        <f t="shared" si="413"/>
        <v>0</v>
      </c>
      <c r="Z399" s="350">
        <f t="shared" si="413"/>
        <v>0</v>
      </c>
      <c r="AA399" s="350">
        <f t="shared" si="413"/>
        <v>0</v>
      </c>
      <c r="AB399" s="350">
        <f t="shared" si="413"/>
        <v>0</v>
      </c>
      <c r="AC399" s="350">
        <f t="shared" si="413"/>
        <v>0</v>
      </c>
      <c r="AD399" s="350">
        <f t="shared" si="413"/>
        <v>0</v>
      </c>
      <c r="AE399" s="350">
        <f t="shared" si="413"/>
        <v>0</v>
      </c>
      <c r="AF399" s="350">
        <f t="shared" si="413"/>
        <v>0</v>
      </c>
      <c r="AG399" s="350">
        <f t="shared" si="413"/>
        <v>0</v>
      </c>
      <c r="AH399" s="350">
        <f t="shared" si="413"/>
        <v>0</v>
      </c>
      <c r="AI399" s="350">
        <f t="shared" si="413"/>
        <v>0</v>
      </c>
      <c r="AJ399" s="350">
        <f t="shared" si="413"/>
        <v>0</v>
      </c>
      <c r="AK399" s="350">
        <f t="shared" si="413"/>
        <v>0</v>
      </c>
      <c r="AL399" s="350">
        <f t="shared" si="413"/>
        <v>0</v>
      </c>
      <c r="AM399" s="350">
        <f t="shared" si="413"/>
        <v>0</v>
      </c>
      <c r="AN399" s="457">
        <f t="shared" si="413"/>
        <v>0</v>
      </c>
      <c r="AO399" s="350">
        <f t="shared" si="413"/>
        <v>0</v>
      </c>
      <c r="AP399" s="350">
        <f t="shared" si="413"/>
        <v>0</v>
      </c>
      <c r="AQ399" s="350">
        <f t="shared" si="413"/>
        <v>0</v>
      </c>
      <c r="AR399" s="350">
        <f t="shared" si="413"/>
        <v>0</v>
      </c>
      <c r="AS399" s="350">
        <f t="shared" si="413"/>
        <v>0</v>
      </c>
      <c r="AT399" s="350">
        <f t="shared" si="413"/>
        <v>0</v>
      </c>
      <c r="AU399" s="350">
        <f t="shared" si="413"/>
        <v>0</v>
      </c>
      <c r="AV399" s="350">
        <f t="shared" si="413"/>
        <v>0</v>
      </c>
      <c r="AW399" s="350">
        <f t="shared" si="413"/>
        <v>0</v>
      </c>
      <c r="AX399" s="350">
        <f t="shared" si="413"/>
        <v>0</v>
      </c>
      <c r="AY399" s="350">
        <f t="shared" si="413"/>
        <v>0</v>
      </c>
    </row>
    <row r="400" spans="1:51" x14ac:dyDescent="0.2">
      <c r="A400" s="347"/>
      <c r="B400" s="354"/>
      <c r="C400" s="347" t="s">
        <v>266</v>
      </c>
      <c r="D400" s="347"/>
      <c r="E400" s="455"/>
      <c r="F400" s="355"/>
      <c r="G400" s="350">
        <f t="shared" ref="G400:AY400" si="414">MAX(G311:G396)</f>
        <v>96108</v>
      </c>
      <c r="H400" s="350">
        <f t="shared" si="414"/>
        <v>53179</v>
      </c>
      <c r="I400" s="350">
        <f t="shared" si="414"/>
        <v>679</v>
      </c>
      <c r="J400" s="350">
        <f t="shared" si="414"/>
        <v>0</v>
      </c>
      <c r="K400" s="350">
        <f t="shared" si="414"/>
        <v>51056</v>
      </c>
      <c r="L400" s="350">
        <f t="shared" si="414"/>
        <v>0</v>
      </c>
      <c r="M400" s="350">
        <f t="shared" si="414"/>
        <v>51618</v>
      </c>
      <c r="N400" s="350">
        <f t="shared" si="414"/>
        <v>37151</v>
      </c>
      <c r="O400" s="350">
        <f t="shared" si="414"/>
        <v>30005</v>
      </c>
      <c r="P400" s="350">
        <f t="shared" si="414"/>
        <v>130370</v>
      </c>
      <c r="Q400" s="350">
        <f t="shared" si="414"/>
        <v>53179</v>
      </c>
      <c r="R400" s="350">
        <f t="shared" si="414"/>
        <v>0</v>
      </c>
      <c r="S400" s="350">
        <f t="shared" si="414"/>
        <v>0</v>
      </c>
      <c r="T400" s="350">
        <f t="shared" si="414"/>
        <v>0</v>
      </c>
      <c r="U400" s="350">
        <f t="shared" si="414"/>
        <v>0</v>
      </c>
      <c r="V400" s="350">
        <f t="shared" si="414"/>
        <v>0</v>
      </c>
      <c r="W400" s="350">
        <f t="shared" si="414"/>
        <v>0</v>
      </c>
      <c r="X400" s="350">
        <f t="shared" si="414"/>
        <v>0</v>
      </c>
      <c r="Y400" s="350">
        <f t="shared" si="414"/>
        <v>0</v>
      </c>
      <c r="Z400" s="350">
        <f t="shared" si="414"/>
        <v>0</v>
      </c>
      <c r="AA400" s="350">
        <f t="shared" si="414"/>
        <v>0</v>
      </c>
      <c r="AB400" s="350">
        <f t="shared" si="414"/>
        <v>0</v>
      </c>
      <c r="AC400" s="350">
        <f t="shared" si="414"/>
        <v>0</v>
      </c>
      <c r="AD400" s="350">
        <f t="shared" si="414"/>
        <v>0</v>
      </c>
      <c r="AE400" s="350">
        <f t="shared" si="414"/>
        <v>0</v>
      </c>
      <c r="AF400" s="350">
        <f t="shared" si="414"/>
        <v>0</v>
      </c>
      <c r="AG400" s="350">
        <f t="shared" si="414"/>
        <v>0</v>
      </c>
      <c r="AH400" s="350">
        <f t="shared" si="414"/>
        <v>0</v>
      </c>
      <c r="AI400" s="350">
        <f t="shared" si="414"/>
        <v>0</v>
      </c>
      <c r="AJ400" s="350">
        <f t="shared" si="414"/>
        <v>0</v>
      </c>
      <c r="AK400" s="350">
        <f t="shared" si="414"/>
        <v>0</v>
      </c>
      <c r="AL400" s="350">
        <f t="shared" si="414"/>
        <v>0</v>
      </c>
      <c r="AM400" s="350">
        <f t="shared" si="414"/>
        <v>0</v>
      </c>
      <c r="AN400" s="457">
        <f t="shared" si="414"/>
        <v>0</v>
      </c>
      <c r="AO400" s="350">
        <f t="shared" si="414"/>
        <v>0</v>
      </c>
      <c r="AP400" s="350">
        <f t="shared" si="414"/>
        <v>0</v>
      </c>
      <c r="AQ400" s="350">
        <f t="shared" si="414"/>
        <v>0</v>
      </c>
      <c r="AR400" s="350">
        <f t="shared" si="414"/>
        <v>0</v>
      </c>
      <c r="AS400" s="350">
        <f t="shared" si="414"/>
        <v>0</v>
      </c>
      <c r="AT400" s="350">
        <f t="shared" si="414"/>
        <v>0</v>
      </c>
      <c r="AU400" s="350">
        <f t="shared" si="414"/>
        <v>0</v>
      </c>
      <c r="AV400" s="350">
        <f t="shared" si="414"/>
        <v>0</v>
      </c>
      <c r="AW400" s="350">
        <f t="shared" si="414"/>
        <v>0</v>
      </c>
      <c r="AX400" s="350">
        <f t="shared" si="414"/>
        <v>0</v>
      </c>
      <c r="AY400" s="350">
        <f t="shared" si="414"/>
        <v>0</v>
      </c>
    </row>
    <row r="401" spans="1:51" x14ac:dyDescent="0.2">
      <c r="A401" s="347"/>
      <c r="B401" s="354"/>
      <c r="C401" s="347" t="s">
        <v>267</v>
      </c>
      <c r="D401" s="347"/>
      <c r="E401" s="455"/>
      <c r="F401" s="355"/>
      <c r="G401" s="350">
        <f t="shared" ref="G401:AY401" si="415">AVERAGE(G311:G396)</f>
        <v>21374.139534883721</v>
      </c>
      <c r="H401" s="350">
        <f t="shared" si="415"/>
        <v>10419.186046511628</v>
      </c>
      <c r="I401" s="350">
        <f t="shared" si="415"/>
        <v>376.40732558139536</v>
      </c>
      <c r="J401" s="350" t="e">
        <f t="shared" si="415"/>
        <v>#DIV/0!</v>
      </c>
      <c r="K401" s="350">
        <f t="shared" si="415"/>
        <v>8210.9302325581393</v>
      </c>
      <c r="L401" s="350">
        <f t="shared" si="415"/>
        <v>0</v>
      </c>
      <c r="M401" s="350">
        <f t="shared" si="415"/>
        <v>7817.7558139534885</v>
      </c>
      <c r="N401" s="350">
        <f t="shared" si="415"/>
        <v>2010.0930232558139</v>
      </c>
      <c r="O401" s="350">
        <f t="shared" si="415"/>
        <v>3947.0116279069766</v>
      </c>
      <c r="P401" s="350">
        <f t="shared" si="415"/>
        <v>9630</v>
      </c>
      <c r="Q401" s="350">
        <f t="shared" si="415"/>
        <v>8143.3372093023254</v>
      </c>
      <c r="R401" s="350">
        <f t="shared" si="415"/>
        <v>0</v>
      </c>
      <c r="S401" s="350">
        <f t="shared" si="415"/>
        <v>0</v>
      </c>
      <c r="T401" s="350">
        <f t="shared" si="415"/>
        <v>0</v>
      </c>
      <c r="U401" s="350">
        <f t="shared" si="415"/>
        <v>0</v>
      </c>
      <c r="V401" s="350">
        <f t="shared" si="415"/>
        <v>0</v>
      </c>
      <c r="W401" s="350">
        <f t="shared" si="415"/>
        <v>0</v>
      </c>
      <c r="X401" s="350">
        <f t="shared" si="415"/>
        <v>0</v>
      </c>
      <c r="Y401" s="350">
        <f t="shared" si="415"/>
        <v>0</v>
      </c>
      <c r="Z401" s="350">
        <f t="shared" si="415"/>
        <v>0</v>
      </c>
      <c r="AA401" s="350">
        <f t="shared" si="415"/>
        <v>0</v>
      </c>
      <c r="AB401" s="350">
        <f t="shared" si="415"/>
        <v>0</v>
      </c>
      <c r="AC401" s="350">
        <f t="shared" si="415"/>
        <v>0</v>
      </c>
      <c r="AD401" s="350">
        <f t="shared" si="415"/>
        <v>0</v>
      </c>
      <c r="AE401" s="350">
        <f t="shared" si="415"/>
        <v>0</v>
      </c>
      <c r="AF401" s="350">
        <f t="shared" si="415"/>
        <v>0</v>
      </c>
      <c r="AG401" s="350">
        <f t="shared" si="415"/>
        <v>0</v>
      </c>
      <c r="AH401" s="350">
        <f t="shared" si="415"/>
        <v>0</v>
      </c>
      <c r="AI401" s="350">
        <f t="shared" si="415"/>
        <v>0</v>
      </c>
      <c r="AJ401" s="350">
        <f t="shared" si="415"/>
        <v>0</v>
      </c>
      <c r="AK401" s="350">
        <f t="shared" si="415"/>
        <v>0</v>
      </c>
      <c r="AL401" s="350">
        <f t="shared" si="415"/>
        <v>0</v>
      </c>
      <c r="AM401" s="350">
        <f t="shared" si="415"/>
        <v>0</v>
      </c>
      <c r="AN401" s="457">
        <f t="shared" si="415"/>
        <v>0</v>
      </c>
      <c r="AO401" s="350">
        <f t="shared" si="415"/>
        <v>0</v>
      </c>
      <c r="AP401" s="350">
        <f t="shared" si="415"/>
        <v>0</v>
      </c>
      <c r="AQ401" s="350">
        <f t="shared" si="415"/>
        <v>0</v>
      </c>
      <c r="AR401" s="350">
        <f t="shared" si="415"/>
        <v>0</v>
      </c>
      <c r="AS401" s="350">
        <f t="shared" si="415"/>
        <v>0</v>
      </c>
      <c r="AT401" s="350">
        <f t="shared" si="415"/>
        <v>0</v>
      </c>
      <c r="AU401" s="350">
        <f t="shared" si="415"/>
        <v>0</v>
      </c>
      <c r="AV401" s="350">
        <f t="shared" si="415"/>
        <v>0</v>
      </c>
      <c r="AW401" s="350">
        <f t="shared" si="415"/>
        <v>0</v>
      </c>
      <c r="AX401" s="350">
        <f t="shared" si="415"/>
        <v>0</v>
      </c>
      <c r="AY401" s="350">
        <f t="shared" si="415"/>
        <v>0</v>
      </c>
    </row>
    <row r="402" spans="1:51" ht="13.5" thickBot="1" x14ac:dyDescent="0.25">
      <c r="A402" s="357"/>
      <c r="B402" s="358"/>
      <c r="C402" s="357" t="s">
        <v>268</v>
      </c>
      <c r="D402" s="357"/>
      <c r="E402" s="458"/>
      <c r="F402" s="355"/>
      <c r="G402" s="359">
        <f t="shared" ref="G402:AY402" si="416">MEDIAN(G311:G396)</f>
        <v>12561.5</v>
      </c>
      <c r="H402" s="359">
        <f t="shared" si="416"/>
        <v>6289.5</v>
      </c>
      <c r="I402" s="359">
        <f t="shared" si="416"/>
        <v>377.05</v>
      </c>
      <c r="J402" s="359" t="e">
        <f t="shared" si="416"/>
        <v>#NUM!</v>
      </c>
      <c r="K402" s="359">
        <f t="shared" si="416"/>
        <v>4220</v>
      </c>
      <c r="L402" s="359">
        <f t="shared" si="416"/>
        <v>0</v>
      </c>
      <c r="M402" s="359">
        <f t="shared" si="416"/>
        <v>4100</v>
      </c>
      <c r="N402" s="359">
        <f t="shared" si="416"/>
        <v>0</v>
      </c>
      <c r="O402" s="359">
        <f t="shared" si="416"/>
        <v>0</v>
      </c>
      <c r="P402" s="359">
        <f t="shared" si="416"/>
        <v>0</v>
      </c>
      <c r="Q402" s="359">
        <f t="shared" si="416"/>
        <v>4418</v>
      </c>
      <c r="R402" s="359">
        <f t="shared" si="416"/>
        <v>0</v>
      </c>
      <c r="S402" s="359">
        <f t="shared" si="416"/>
        <v>0</v>
      </c>
      <c r="T402" s="359">
        <f t="shared" si="416"/>
        <v>0</v>
      </c>
      <c r="U402" s="359">
        <f t="shared" si="416"/>
        <v>0</v>
      </c>
      <c r="V402" s="359">
        <f t="shared" si="416"/>
        <v>0</v>
      </c>
      <c r="W402" s="359">
        <f t="shared" si="416"/>
        <v>0</v>
      </c>
      <c r="X402" s="359">
        <f t="shared" si="416"/>
        <v>0</v>
      </c>
      <c r="Y402" s="359">
        <f t="shared" si="416"/>
        <v>0</v>
      </c>
      <c r="Z402" s="359">
        <f t="shared" si="416"/>
        <v>0</v>
      </c>
      <c r="AA402" s="359">
        <f t="shared" si="416"/>
        <v>0</v>
      </c>
      <c r="AB402" s="359">
        <f t="shared" si="416"/>
        <v>0</v>
      </c>
      <c r="AC402" s="359">
        <f t="shared" si="416"/>
        <v>0</v>
      </c>
      <c r="AD402" s="359">
        <f t="shared" si="416"/>
        <v>0</v>
      </c>
      <c r="AE402" s="359">
        <f t="shared" si="416"/>
        <v>0</v>
      </c>
      <c r="AF402" s="359">
        <f t="shared" si="416"/>
        <v>0</v>
      </c>
      <c r="AG402" s="359">
        <f t="shared" si="416"/>
        <v>0</v>
      </c>
      <c r="AH402" s="359">
        <f t="shared" si="416"/>
        <v>0</v>
      </c>
      <c r="AI402" s="359">
        <f t="shared" si="416"/>
        <v>0</v>
      </c>
      <c r="AJ402" s="359">
        <f t="shared" si="416"/>
        <v>0</v>
      </c>
      <c r="AK402" s="359">
        <f t="shared" si="416"/>
        <v>0</v>
      </c>
      <c r="AL402" s="359">
        <f t="shared" si="416"/>
        <v>0</v>
      </c>
      <c r="AM402" s="359">
        <f t="shared" si="416"/>
        <v>0</v>
      </c>
      <c r="AN402" s="459">
        <f t="shared" si="416"/>
        <v>0</v>
      </c>
      <c r="AO402" s="359">
        <f t="shared" si="416"/>
        <v>0</v>
      </c>
      <c r="AP402" s="359">
        <f t="shared" si="416"/>
        <v>0</v>
      </c>
      <c r="AQ402" s="359">
        <f t="shared" si="416"/>
        <v>0</v>
      </c>
      <c r="AR402" s="359">
        <f t="shared" si="416"/>
        <v>0</v>
      </c>
      <c r="AS402" s="359">
        <f t="shared" si="416"/>
        <v>0</v>
      </c>
      <c r="AT402" s="359">
        <f t="shared" si="416"/>
        <v>0</v>
      </c>
      <c r="AU402" s="359">
        <f t="shared" si="416"/>
        <v>0</v>
      </c>
      <c r="AV402" s="359">
        <f t="shared" si="416"/>
        <v>0</v>
      </c>
      <c r="AW402" s="359">
        <f t="shared" si="416"/>
        <v>0</v>
      </c>
      <c r="AX402" s="359">
        <f t="shared" si="416"/>
        <v>0</v>
      </c>
      <c r="AY402" s="359">
        <f t="shared" si="416"/>
        <v>0</v>
      </c>
    </row>
    <row r="403" spans="1:51" ht="13.5" thickTop="1" x14ac:dyDescent="0.2">
      <c r="B403" s="460" t="s">
        <v>260</v>
      </c>
      <c r="F403"/>
      <c r="G403"/>
      <c r="H403"/>
      <c r="I403"/>
      <c r="J403"/>
      <c r="K403"/>
      <c r="L403" s="254"/>
    </row>
    <row r="404" spans="1:51" x14ac:dyDescent="0.2">
      <c r="B404" s="460"/>
      <c r="G404" s="341"/>
      <c r="H404" s="341"/>
      <c r="I404" s="341"/>
      <c r="J404" s="341"/>
      <c r="K404" s="341"/>
      <c r="L404" s="341"/>
    </row>
    <row r="405" spans="1:51" x14ac:dyDescent="0.2">
      <c r="G405" s="341"/>
      <c r="H405" s="341"/>
      <c r="I405" s="341"/>
      <c r="J405" s="341"/>
      <c r="K405" s="341"/>
      <c r="L405" s="341"/>
    </row>
    <row r="406" spans="1:51" ht="15.75" x14ac:dyDescent="0.25">
      <c r="A406" s="342" t="s">
        <v>262</v>
      </c>
      <c r="B406" s="343"/>
      <c r="C406" s="468"/>
      <c r="D406" s="473"/>
      <c r="E406" s="344"/>
      <c r="F406" s="345"/>
      <c r="G406" s="346"/>
      <c r="H406" s="346"/>
      <c r="I406" s="346"/>
      <c r="J406" s="346"/>
      <c r="K406" s="346"/>
      <c r="L406" s="346"/>
    </row>
    <row r="407" spans="1:51" x14ac:dyDescent="0.2">
      <c r="A407" s="348">
        <v>10500</v>
      </c>
      <c r="B407" s="349" t="str">
        <f t="shared" ref="B407:B448" si="417">VLOOKUP($A407,$A$5:$L$133,2,FALSE)</f>
        <v xml:space="preserve">Bayside Council </v>
      </c>
      <c r="C407" s="348" t="str">
        <f t="shared" ref="C407:C448" si="418">VLOOKUP($A407,$A$5:$L$133,3,FALSE)</f>
        <v>SSROC</v>
      </c>
      <c r="D407" s="470" t="str">
        <f t="shared" ref="D407:D448" si="419">VLOOKUP($A407,$A$5:$L$133,4,FALSE)</f>
        <v>S</v>
      </c>
      <c r="E407" s="470"/>
      <c r="F407"/>
      <c r="G407" s="350">
        <f t="shared" ref="G407:G448" si="420">VLOOKUP($A407,$A$5:$AY$132,7,FALSE)</f>
        <v>174378</v>
      </c>
      <c r="H407" s="350">
        <f t="shared" ref="H407:H448" si="421">VLOOKUP($A407,$A$5:$AY$132,8,FALSE)</f>
        <v>62850</v>
      </c>
      <c r="I407" s="350">
        <f t="shared" ref="I407:I448" si="422">VLOOKUP($A407,$A$5:$AY$132,9,FALSE)</f>
        <v>482</v>
      </c>
      <c r="J407" s="350" t="str">
        <f t="shared" ref="J407:J448" si="423">VLOOKUP($A407,$A$5:$AY$132,10,FALSE)</f>
        <v>Y</v>
      </c>
      <c r="K407" s="350">
        <f t="shared" ref="K407:K448" si="424">VLOOKUP($A407,$A$5:$AY$132,11,FALSE)</f>
        <v>62743</v>
      </c>
      <c r="L407" s="350">
        <f t="shared" ref="L407:L448" si="425">VLOOKUP($A407,$A$5:$AY$132,12,FALSE)</f>
        <v>0</v>
      </c>
      <c r="M407" s="350">
        <f t="shared" ref="M407:M448" si="426">VLOOKUP($A407,$A$4:$AY$132,13,FALSE)</f>
        <v>62743</v>
      </c>
      <c r="N407" s="350">
        <f t="shared" ref="N407:N448" si="427">VLOOKUP($A407,$A$4:$AY$132,14,FALSE)</f>
        <v>9000</v>
      </c>
      <c r="O407" s="350">
        <f t="shared" ref="O407:O448" si="428">VLOOKUP($A407,$A$4:$AY$132,15,FALSE)</f>
        <v>0</v>
      </c>
      <c r="P407" s="350">
        <f t="shared" ref="P407:P448" si="429">VLOOKUP($A407,$A$4:$AY$132,16,FALSE)</f>
        <v>62743</v>
      </c>
      <c r="Q407" s="350">
        <f t="shared" ref="Q407:Q448" si="430">VLOOKUP($A407,$A$4:$AY$132,17,FALSE)</f>
        <v>62850</v>
      </c>
      <c r="R407" s="350">
        <f t="shared" ref="R407:R448" si="431">VLOOKUP($A407,$A$4:$AY$132,18,FALSE)</f>
        <v>0</v>
      </c>
      <c r="S407" s="350">
        <f t="shared" ref="S407:S448" si="432">VLOOKUP($A407,$A$4:$AY$132,19,FALSE)</f>
        <v>0</v>
      </c>
      <c r="T407" s="350">
        <f t="shared" ref="T407:T448" si="433">VLOOKUP($A407,$A$4:$AY$132,20,FALSE)</f>
        <v>0</v>
      </c>
      <c r="U407" s="350">
        <f t="shared" ref="U407:U448" si="434">VLOOKUP($A407,$A$4:$AY$132,21,FALSE)</f>
        <v>0</v>
      </c>
      <c r="V407" s="350">
        <f t="shared" ref="V407:V448" si="435">VLOOKUP($A407,$A$4:$AY$132,22,FALSE)</f>
        <v>0</v>
      </c>
      <c r="W407" s="350">
        <f t="shared" ref="W407:W448" si="436">VLOOKUP($A407,$A$4:$AY$132,23,FALSE)</f>
        <v>0</v>
      </c>
      <c r="X407" s="350">
        <f t="shared" ref="X407:X448" si="437">VLOOKUP($A407,$A$4:$AY$132,24,FALSE)</f>
        <v>0</v>
      </c>
      <c r="Y407" s="350">
        <f t="shared" ref="Y407:Y448" si="438">VLOOKUP($A407,$A$4:$AY$132,25,FALSE)</f>
        <v>0</v>
      </c>
      <c r="Z407" s="350">
        <f t="shared" ref="Z407:Z448" si="439">VLOOKUP($A407,$A$4:$AY$132,26,FALSE)</f>
        <v>0</v>
      </c>
      <c r="AA407" s="350">
        <f t="shared" ref="AA407:AA448" si="440">VLOOKUP($A407,$A$4:$AY$132,27,FALSE)</f>
        <v>0</v>
      </c>
      <c r="AB407" s="350">
        <f t="shared" ref="AB407:AB448" si="441">VLOOKUP($A407,$A$4:$AY$132,28,FALSE)</f>
        <v>0</v>
      </c>
      <c r="AC407" s="350">
        <f t="shared" ref="AC407:AC448" si="442">VLOOKUP($A407,$A$4:$AY$132,29,FALSE)</f>
        <v>0</v>
      </c>
      <c r="AD407" s="350">
        <f t="shared" ref="AD407:AD448" si="443">VLOOKUP($A407,$A$4:$AY$132,30,FALSE)</f>
        <v>0</v>
      </c>
      <c r="AE407" s="350">
        <f t="shared" ref="AE407:AE448" si="444">VLOOKUP($A407,$A$4:$AY$132,31,FALSE)</f>
        <v>0</v>
      </c>
      <c r="AF407" s="350">
        <f t="shared" ref="AF407:AF448" si="445">VLOOKUP($A407,$A$4:$AY$132,32,FALSE)</f>
        <v>0</v>
      </c>
      <c r="AG407" s="350">
        <f t="shared" ref="AG407:AG448" si="446">VLOOKUP($A407,$A$4:$AY$132,33,FALSE)</f>
        <v>0</v>
      </c>
      <c r="AH407" s="350">
        <f t="shared" ref="AH407:AH448" si="447">VLOOKUP($A407,$A$4:$AY$132,34,FALSE)</f>
        <v>0</v>
      </c>
      <c r="AI407" s="350">
        <f t="shared" ref="AI407:AI448" si="448">VLOOKUP($A407,$A$4:$AY$132,35,FALSE)</f>
        <v>0</v>
      </c>
      <c r="AJ407" s="350">
        <f t="shared" ref="AJ407:AJ448" si="449">VLOOKUP($A407,$A$4:$AY$132,36,FALSE)</f>
        <v>0</v>
      </c>
      <c r="AK407" s="350">
        <f t="shared" ref="AK407:AK448" si="450">VLOOKUP($A407,$A$4:$AY$132,37,FALSE)</f>
        <v>0</v>
      </c>
      <c r="AL407" s="350">
        <f t="shared" ref="AL407:AL448" si="451">VLOOKUP($A407,$A$4:$AY$132,38,FALSE)</f>
        <v>0</v>
      </c>
      <c r="AM407" s="350">
        <f t="shared" ref="AM407:AM448" si="452">VLOOKUP($A407,$A$4:$AY$132,39,FALSE)</f>
        <v>0</v>
      </c>
      <c r="AN407" s="457">
        <f t="shared" ref="AN407:AN448" si="453">VLOOKUP($A407,$A$4:$AY$132,40,FALSE)</f>
        <v>0</v>
      </c>
      <c r="AO407" s="350">
        <f t="shared" ref="AO407:AO448" si="454">VLOOKUP($A407,$A$4:$AY$132,41,FALSE)</f>
        <v>0</v>
      </c>
      <c r="AP407" s="350">
        <f t="shared" ref="AP407:AP448" si="455">VLOOKUP($A407,$A$4:$AY$132,42,FALSE)</f>
        <v>0</v>
      </c>
      <c r="AQ407" s="350">
        <f t="shared" ref="AQ407:AQ448" si="456">VLOOKUP($A407,$A$4:$AY$132,43,FALSE)</f>
        <v>0</v>
      </c>
      <c r="AR407" s="350">
        <f t="shared" ref="AR407:AR448" si="457">VLOOKUP($A407,$A$4:$AY$132,44,FALSE)</f>
        <v>0</v>
      </c>
      <c r="AS407" s="350">
        <f t="shared" ref="AS407:AS448" si="458">VLOOKUP($A407,$A$4:$AY$132,45,FALSE)</f>
        <v>0</v>
      </c>
      <c r="AT407" s="350">
        <f t="shared" ref="AT407:AT448" si="459">VLOOKUP($A407,$A$4:$AY$132,46,FALSE)</f>
        <v>0</v>
      </c>
      <c r="AU407" s="350">
        <f t="shared" ref="AU407:AU448" si="460">VLOOKUP($A407,$A$4:$AY$132,47,FALSE)</f>
        <v>0</v>
      </c>
      <c r="AV407" s="350">
        <f t="shared" ref="AV407:AV448" si="461">VLOOKUP($A407,$A$4:$AY$132,48,FALSE)</f>
        <v>0</v>
      </c>
      <c r="AW407" s="350">
        <f t="shared" ref="AW407:AW448" si="462">VLOOKUP($A407,$A$4:$AY$132,49,FALSE)</f>
        <v>0</v>
      </c>
      <c r="AX407" s="350">
        <f t="shared" ref="AX407:AX448" si="463">VLOOKUP($A407,$A$4:$AY$132,50,FALSE)</f>
        <v>0</v>
      </c>
      <c r="AY407" s="350">
        <f t="shared" ref="AY407:AY448" si="464">VLOOKUP($A407,$A$4:$AY$132,51,FALSE)</f>
        <v>0</v>
      </c>
    </row>
    <row r="408" spans="1:51" x14ac:dyDescent="0.2">
      <c r="A408" s="347">
        <v>10750</v>
      </c>
      <c r="B408" s="349" t="str">
        <f t="shared" si="417"/>
        <v>Blacktown (C)</v>
      </c>
      <c r="C408" s="348" t="str">
        <f t="shared" si="418"/>
        <v>WSROC</v>
      </c>
      <c r="D408" s="470" t="str">
        <f t="shared" si="419"/>
        <v>S</v>
      </c>
      <c r="E408" s="470"/>
      <c r="F408"/>
      <c r="G408" s="350">
        <f t="shared" si="420"/>
        <v>366534</v>
      </c>
      <c r="H408" s="350">
        <f t="shared" si="421"/>
        <v>131950</v>
      </c>
      <c r="I408" s="350">
        <f t="shared" si="422"/>
        <v>520</v>
      </c>
      <c r="J408" s="350" t="str">
        <f t="shared" si="423"/>
        <v>Y</v>
      </c>
      <c r="K408" s="350">
        <f t="shared" si="424"/>
        <v>111559</v>
      </c>
      <c r="L408" s="350">
        <f t="shared" si="425"/>
        <v>0</v>
      </c>
      <c r="M408" s="350">
        <f t="shared" si="426"/>
        <v>111559</v>
      </c>
      <c r="N408" s="350">
        <f t="shared" si="427"/>
        <v>0</v>
      </c>
      <c r="O408" s="350">
        <f t="shared" si="428"/>
        <v>0</v>
      </c>
      <c r="P408" s="350">
        <f t="shared" si="429"/>
        <v>123243</v>
      </c>
      <c r="Q408" s="350">
        <f t="shared" si="430"/>
        <v>0</v>
      </c>
      <c r="R408" s="350" t="str">
        <f t="shared" si="431"/>
        <v>Chemical Cleanout - Depot</v>
      </c>
      <c r="S408" s="350">
        <f t="shared" si="432"/>
        <v>0</v>
      </c>
      <c r="T408" s="350">
        <f t="shared" si="433"/>
        <v>0</v>
      </c>
      <c r="U408" s="350">
        <f t="shared" si="434"/>
        <v>0</v>
      </c>
      <c r="V408" s="350">
        <f t="shared" si="435"/>
        <v>0</v>
      </c>
      <c r="W408" s="350">
        <f t="shared" si="436"/>
        <v>0</v>
      </c>
      <c r="X408" s="350">
        <f t="shared" si="437"/>
        <v>0</v>
      </c>
      <c r="Y408" s="350">
        <f t="shared" si="438"/>
        <v>0</v>
      </c>
      <c r="Z408" s="350">
        <f t="shared" si="439"/>
        <v>0</v>
      </c>
      <c r="AA408" s="350">
        <f t="shared" si="440"/>
        <v>0</v>
      </c>
      <c r="AB408" s="350">
        <f t="shared" si="441"/>
        <v>0</v>
      </c>
      <c r="AC408" s="350">
        <f t="shared" si="442"/>
        <v>0</v>
      </c>
      <c r="AD408" s="350">
        <f t="shared" si="443"/>
        <v>0</v>
      </c>
      <c r="AE408" s="350">
        <f t="shared" si="444"/>
        <v>0</v>
      </c>
      <c r="AF408" s="350">
        <f t="shared" si="445"/>
        <v>0</v>
      </c>
      <c r="AG408" s="350">
        <f t="shared" si="446"/>
        <v>0</v>
      </c>
      <c r="AH408" s="350">
        <f t="shared" si="447"/>
        <v>0</v>
      </c>
      <c r="AI408" s="350">
        <f t="shared" si="448"/>
        <v>0</v>
      </c>
      <c r="AJ408" s="350">
        <f t="shared" si="449"/>
        <v>0</v>
      </c>
      <c r="AK408" s="350">
        <f t="shared" si="450"/>
        <v>0</v>
      </c>
      <c r="AL408" s="350">
        <f t="shared" si="451"/>
        <v>0</v>
      </c>
      <c r="AM408" s="350">
        <f t="shared" si="452"/>
        <v>0</v>
      </c>
      <c r="AN408" s="457">
        <f t="shared" si="453"/>
        <v>0</v>
      </c>
      <c r="AO408" s="350">
        <f t="shared" si="454"/>
        <v>0</v>
      </c>
      <c r="AP408" s="350">
        <f t="shared" si="455"/>
        <v>0</v>
      </c>
      <c r="AQ408" s="350">
        <f t="shared" si="456"/>
        <v>0</v>
      </c>
      <c r="AR408" s="350">
        <f t="shared" si="457"/>
        <v>0</v>
      </c>
      <c r="AS408" s="350">
        <f t="shared" si="458"/>
        <v>0</v>
      </c>
      <c r="AT408" s="350">
        <f t="shared" si="459"/>
        <v>0</v>
      </c>
      <c r="AU408" s="350">
        <f t="shared" si="460"/>
        <v>0</v>
      </c>
      <c r="AV408" s="350">
        <f t="shared" si="461"/>
        <v>0</v>
      </c>
      <c r="AW408" s="350">
        <f t="shared" si="462"/>
        <v>0</v>
      </c>
      <c r="AX408" s="350">
        <f t="shared" si="463"/>
        <v>0</v>
      </c>
      <c r="AY408" s="350">
        <f t="shared" si="464"/>
        <v>0</v>
      </c>
    </row>
    <row r="409" spans="1:51" x14ac:dyDescent="0.2">
      <c r="A409" s="347">
        <v>11300</v>
      </c>
      <c r="B409" s="349" t="str">
        <f t="shared" si="417"/>
        <v>Burwood (A)</v>
      </c>
      <c r="C409" s="348" t="str">
        <f t="shared" si="418"/>
        <v>SSROC</v>
      </c>
      <c r="D409" s="470" t="str">
        <f t="shared" si="419"/>
        <v>S</v>
      </c>
      <c r="E409" s="470"/>
      <c r="F409"/>
      <c r="G409" s="350">
        <f t="shared" si="420"/>
        <v>39886</v>
      </c>
      <c r="H409" s="350">
        <f t="shared" si="421"/>
        <v>13458</v>
      </c>
      <c r="I409" s="350">
        <f t="shared" si="422"/>
        <v>398.1</v>
      </c>
      <c r="J409" s="350" t="str">
        <f t="shared" si="423"/>
        <v>Y</v>
      </c>
      <c r="K409" s="350">
        <f t="shared" si="424"/>
        <v>13458</v>
      </c>
      <c r="L409" s="350">
        <f t="shared" si="425"/>
        <v>0</v>
      </c>
      <c r="M409" s="350">
        <f t="shared" si="426"/>
        <v>13458</v>
      </c>
      <c r="N409" s="350">
        <f t="shared" si="427"/>
        <v>13458</v>
      </c>
      <c r="O409" s="350">
        <f t="shared" si="428"/>
        <v>0</v>
      </c>
      <c r="P409" s="350">
        <f t="shared" si="429"/>
        <v>13284</v>
      </c>
      <c r="Q409" s="350">
        <f t="shared" si="430"/>
        <v>13458</v>
      </c>
      <c r="R409" s="350" t="str">
        <f t="shared" si="431"/>
        <v>E-waste Drop Off</v>
      </c>
      <c r="S409" s="350">
        <f t="shared" si="432"/>
        <v>0</v>
      </c>
      <c r="T409" s="350">
        <f t="shared" si="433"/>
        <v>0</v>
      </c>
      <c r="U409" s="350">
        <f t="shared" si="434"/>
        <v>0</v>
      </c>
      <c r="V409" s="350">
        <f t="shared" si="435"/>
        <v>0</v>
      </c>
      <c r="W409" s="350">
        <f t="shared" si="436"/>
        <v>0</v>
      </c>
      <c r="X409" s="350">
        <f t="shared" si="437"/>
        <v>0</v>
      </c>
      <c r="Y409" s="350">
        <f t="shared" si="438"/>
        <v>0</v>
      </c>
      <c r="Z409" s="350">
        <f t="shared" si="439"/>
        <v>0</v>
      </c>
      <c r="AA409" s="350">
        <f t="shared" si="440"/>
        <v>0</v>
      </c>
      <c r="AB409" s="350">
        <f t="shared" si="441"/>
        <v>0</v>
      </c>
      <c r="AC409" s="350">
        <f t="shared" si="442"/>
        <v>0</v>
      </c>
      <c r="AD409" s="350">
        <f t="shared" si="443"/>
        <v>0</v>
      </c>
      <c r="AE409" s="350">
        <f t="shared" si="444"/>
        <v>0</v>
      </c>
      <c r="AF409" s="350">
        <f t="shared" si="445"/>
        <v>0</v>
      </c>
      <c r="AG409" s="350">
        <f t="shared" si="446"/>
        <v>0</v>
      </c>
      <c r="AH409" s="350">
        <f t="shared" si="447"/>
        <v>0</v>
      </c>
      <c r="AI409" s="350">
        <f t="shared" si="448"/>
        <v>0</v>
      </c>
      <c r="AJ409" s="350">
        <f t="shared" si="449"/>
        <v>0</v>
      </c>
      <c r="AK409" s="350">
        <f t="shared" si="450"/>
        <v>0</v>
      </c>
      <c r="AL409" s="350">
        <f t="shared" si="451"/>
        <v>0</v>
      </c>
      <c r="AM409" s="350">
        <f t="shared" si="452"/>
        <v>0</v>
      </c>
      <c r="AN409" s="457">
        <f t="shared" si="453"/>
        <v>0</v>
      </c>
      <c r="AO409" s="350">
        <f t="shared" si="454"/>
        <v>0</v>
      </c>
      <c r="AP409" s="350">
        <f t="shared" si="455"/>
        <v>0</v>
      </c>
      <c r="AQ409" s="350">
        <f t="shared" si="456"/>
        <v>0</v>
      </c>
      <c r="AR409" s="350">
        <f t="shared" si="457"/>
        <v>0</v>
      </c>
      <c r="AS409" s="350">
        <f t="shared" si="458"/>
        <v>0</v>
      </c>
      <c r="AT409" s="350">
        <f t="shared" si="459"/>
        <v>0</v>
      </c>
      <c r="AU409" s="350">
        <f t="shared" si="460"/>
        <v>0</v>
      </c>
      <c r="AV409" s="350">
        <f t="shared" si="461"/>
        <v>0</v>
      </c>
      <c r="AW409" s="350">
        <f t="shared" si="462"/>
        <v>0</v>
      </c>
      <c r="AX409" s="350">
        <f t="shared" si="463"/>
        <v>0</v>
      </c>
      <c r="AY409" s="350">
        <f t="shared" si="464"/>
        <v>0</v>
      </c>
    </row>
    <row r="410" spans="1:51" x14ac:dyDescent="0.2">
      <c r="A410" s="347">
        <v>11450</v>
      </c>
      <c r="B410" s="349" t="str">
        <f t="shared" si="417"/>
        <v>Camden (A)</v>
      </c>
      <c r="C410" s="348" t="str">
        <f t="shared" si="418"/>
        <v>MACROC</v>
      </c>
      <c r="D410" s="470" t="str">
        <f t="shared" si="419"/>
        <v>S</v>
      </c>
      <c r="E410" s="470"/>
      <c r="F410"/>
      <c r="G410" s="350">
        <f t="shared" si="420"/>
        <v>94159</v>
      </c>
      <c r="H410" s="350">
        <f t="shared" si="421"/>
        <v>36907</v>
      </c>
      <c r="I410" s="350">
        <f t="shared" si="422"/>
        <v>355</v>
      </c>
      <c r="J410" s="350" t="str">
        <f t="shared" si="423"/>
        <v>Y</v>
      </c>
      <c r="K410" s="350">
        <f t="shared" si="424"/>
        <v>33014</v>
      </c>
      <c r="L410" s="350">
        <f t="shared" si="425"/>
        <v>0</v>
      </c>
      <c r="M410" s="350">
        <f t="shared" si="426"/>
        <v>33030</v>
      </c>
      <c r="N410" s="350">
        <f t="shared" si="427"/>
        <v>30890</v>
      </c>
      <c r="O410" s="350">
        <f t="shared" si="428"/>
        <v>0</v>
      </c>
      <c r="P410" s="350">
        <f t="shared" si="429"/>
        <v>32405</v>
      </c>
      <c r="Q410" s="350">
        <f t="shared" si="430"/>
        <v>36907</v>
      </c>
      <c r="R410" s="350">
        <f t="shared" si="431"/>
        <v>0</v>
      </c>
      <c r="S410" s="350">
        <f t="shared" si="432"/>
        <v>0</v>
      </c>
      <c r="T410" s="350">
        <f t="shared" si="433"/>
        <v>0</v>
      </c>
      <c r="U410" s="350">
        <f t="shared" si="434"/>
        <v>0</v>
      </c>
      <c r="V410" s="350">
        <f t="shared" si="435"/>
        <v>0</v>
      </c>
      <c r="W410" s="350">
        <f t="shared" si="436"/>
        <v>0</v>
      </c>
      <c r="X410" s="350">
        <f t="shared" si="437"/>
        <v>0</v>
      </c>
      <c r="Y410" s="350">
        <f t="shared" si="438"/>
        <v>0</v>
      </c>
      <c r="Z410" s="350">
        <f t="shared" si="439"/>
        <v>0</v>
      </c>
      <c r="AA410" s="350">
        <f t="shared" si="440"/>
        <v>0</v>
      </c>
      <c r="AB410" s="350">
        <f t="shared" si="441"/>
        <v>0</v>
      </c>
      <c r="AC410" s="350">
        <f t="shared" si="442"/>
        <v>0</v>
      </c>
      <c r="AD410" s="350">
        <f t="shared" si="443"/>
        <v>0</v>
      </c>
      <c r="AE410" s="350">
        <f t="shared" si="444"/>
        <v>0</v>
      </c>
      <c r="AF410" s="350">
        <f t="shared" si="445"/>
        <v>0</v>
      </c>
      <c r="AG410" s="350">
        <f t="shared" si="446"/>
        <v>0</v>
      </c>
      <c r="AH410" s="350">
        <f t="shared" si="447"/>
        <v>0</v>
      </c>
      <c r="AI410" s="350">
        <f t="shared" si="448"/>
        <v>0</v>
      </c>
      <c r="AJ410" s="350">
        <f t="shared" si="449"/>
        <v>0</v>
      </c>
      <c r="AK410" s="350">
        <f t="shared" si="450"/>
        <v>0</v>
      </c>
      <c r="AL410" s="350">
        <f t="shared" si="451"/>
        <v>0</v>
      </c>
      <c r="AM410" s="350">
        <f t="shared" si="452"/>
        <v>0</v>
      </c>
      <c r="AN410" s="457">
        <f t="shared" si="453"/>
        <v>0</v>
      </c>
      <c r="AO410" s="350">
        <f t="shared" si="454"/>
        <v>0</v>
      </c>
      <c r="AP410" s="350">
        <f t="shared" si="455"/>
        <v>0</v>
      </c>
      <c r="AQ410" s="350">
        <f t="shared" si="456"/>
        <v>0</v>
      </c>
      <c r="AR410" s="350">
        <f t="shared" si="457"/>
        <v>0</v>
      </c>
      <c r="AS410" s="350">
        <f t="shared" si="458"/>
        <v>0</v>
      </c>
      <c r="AT410" s="350">
        <f t="shared" si="459"/>
        <v>0</v>
      </c>
      <c r="AU410" s="350">
        <f t="shared" si="460"/>
        <v>0</v>
      </c>
      <c r="AV410" s="350">
        <f t="shared" si="461"/>
        <v>0</v>
      </c>
      <c r="AW410" s="350">
        <f t="shared" si="462"/>
        <v>0</v>
      </c>
      <c r="AX410" s="350">
        <f t="shared" si="463"/>
        <v>0</v>
      </c>
      <c r="AY410" s="350">
        <f t="shared" si="464"/>
        <v>0</v>
      </c>
    </row>
    <row r="411" spans="1:51" x14ac:dyDescent="0.2">
      <c r="A411" s="347">
        <v>11500</v>
      </c>
      <c r="B411" s="349" t="str">
        <f t="shared" si="417"/>
        <v>Campbelltown (C) (NSW)</v>
      </c>
      <c r="C411" s="348" t="str">
        <f t="shared" si="418"/>
        <v>MACROC</v>
      </c>
      <c r="D411" s="470" t="str">
        <f t="shared" si="419"/>
        <v>S</v>
      </c>
      <c r="E411" s="470"/>
      <c r="F411"/>
      <c r="G411" s="350">
        <f t="shared" si="420"/>
        <v>168139</v>
      </c>
      <c r="H411" s="350">
        <f t="shared" si="421"/>
        <v>56604</v>
      </c>
      <c r="I411" s="350">
        <f t="shared" si="422"/>
        <v>394.55</v>
      </c>
      <c r="J411" s="350" t="str">
        <f t="shared" si="423"/>
        <v>Y</v>
      </c>
      <c r="K411" s="350">
        <f t="shared" si="424"/>
        <v>56604</v>
      </c>
      <c r="L411" s="350">
        <f t="shared" si="425"/>
        <v>0</v>
      </c>
      <c r="M411" s="350">
        <f t="shared" si="426"/>
        <v>56604</v>
      </c>
      <c r="N411" s="350">
        <f t="shared" si="427"/>
        <v>56101</v>
      </c>
      <c r="O411" s="350">
        <f t="shared" si="428"/>
        <v>0</v>
      </c>
      <c r="P411" s="350">
        <f t="shared" si="429"/>
        <v>53880</v>
      </c>
      <c r="Q411" s="350">
        <f t="shared" si="430"/>
        <v>56604</v>
      </c>
      <c r="R411" s="350">
        <f t="shared" si="431"/>
        <v>0</v>
      </c>
      <c r="S411" s="350">
        <f t="shared" si="432"/>
        <v>0</v>
      </c>
      <c r="T411" s="350">
        <f t="shared" si="433"/>
        <v>0</v>
      </c>
      <c r="U411" s="350">
        <f t="shared" si="434"/>
        <v>0</v>
      </c>
      <c r="V411" s="350">
        <f t="shared" si="435"/>
        <v>0</v>
      </c>
      <c r="W411" s="350">
        <f t="shared" si="436"/>
        <v>0</v>
      </c>
      <c r="X411" s="350">
        <f t="shared" si="437"/>
        <v>0</v>
      </c>
      <c r="Y411" s="350">
        <f t="shared" si="438"/>
        <v>0</v>
      </c>
      <c r="Z411" s="350">
        <f t="shared" si="439"/>
        <v>0</v>
      </c>
      <c r="AA411" s="350">
        <f t="shared" si="440"/>
        <v>0</v>
      </c>
      <c r="AB411" s="350">
        <f t="shared" si="441"/>
        <v>0</v>
      </c>
      <c r="AC411" s="350">
        <f t="shared" si="442"/>
        <v>0</v>
      </c>
      <c r="AD411" s="350">
        <f t="shared" si="443"/>
        <v>0</v>
      </c>
      <c r="AE411" s="350">
        <f t="shared" si="444"/>
        <v>0</v>
      </c>
      <c r="AF411" s="350">
        <f t="shared" si="445"/>
        <v>0</v>
      </c>
      <c r="AG411" s="350">
        <f t="shared" si="446"/>
        <v>0</v>
      </c>
      <c r="AH411" s="350">
        <f t="shared" si="447"/>
        <v>0</v>
      </c>
      <c r="AI411" s="350">
        <f t="shared" si="448"/>
        <v>0</v>
      </c>
      <c r="AJ411" s="350">
        <f t="shared" si="449"/>
        <v>0</v>
      </c>
      <c r="AK411" s="350">
        <f t="shared" si="450"/>
        <v>0</v>
      </c>
      <c r="AL411" s="350">
        <f t="shared" si="451"/>
        <v>0</v>
      </c>
      <c r="AM411" s="350">
        <f t="shared" si="452"/>
        <v>0</v>
      </c>
      <c r="AN411" s="457">
        <f t="shared" si="453"/>
        <v>0</v>
      </c>
      <c r="AO411" s="350">
        <f t="shared" si="454"/>
        <v>0</v>
      </c>
      <c r="AP411" s="350">
        <f t="shared" si="455"/>
        <v>0</v>
      </c>
      <c r="AQ411" s="350">
        <f t="shared" si="456"/>
        <v>0</v>
      </c>
      <c r="AR411" s="350">
        <f t="shared" si="457"/>
        <v>0</v>
      </c>
      <c r="AS411" s="350">
        <f t="shared" si="458"/>
        <v>0</v>
      </c>
      <c r="AT411" s="350">
        <f t="shared" si="459"/>
        <v>0</v>
      </c>
      <c r="AU411" s="350">
        <f t="shared" si="460"/>
        <v>0</v>
      </c>
      <c r="AV411" s="350">
        <f t="shared" si="461"/>
        <v>0</v>
      </c>
      <c r="AW411" s="350">
        <f t="shared" si="462"/>
        <v>0</v>
      </c>
      <c r="AX411" s="350">
        <f t="shared" si="463"/>
        <v>0</v>
      </c>
      <c r="AY411" s="350">
        <f t="shared" si="464"/>
        <v>0</v>
      </c>
    </row>
    <row r="412" spans="1:51" x14ac:dyDescent="0.2">
      <c r="A412" s="347">
        <v>11520</v>
      </c>
      <c r="B412" s="349" t="str">
        <f t="shared" si="417"/>
        <v>Canada Bay (A)</v>
      </c>
      <c r="C412" s="348" t="str">
        <f t="shared" si="418"/>
        <v>SSROC</v>
      </c>
      <c r="D412" s="470" t="str">
        <f t="shared" si="419"/>
        <v>S</v>
      </c>
      <c r="E412" s="470"/>
      <c r="F412"/>
      <c r="G412" s="350">
        <f t="shared" si="420"/>
        <v>95159</v>
      </c>
      <c r="H412" s="350">
        <f t="shared" si="421"/>
        <v>38004</v>
      </c>
      <c r="I412" s="350">
        <f t="shared" si="422"/>
        <v>402.5</v>
      </c>
      <c r="J412" s="350" t="str">
        <f t="shared" si="423"/>
        <v>Y</v>
      </c>
      <c r="K412" s="350">
        <f t="shared" si="424"/>
        <v>26423</v>
      </c>
      <c r="L412" s="350">
        <f t="shared" si="425"/>
        <v>0</v>
      </c>
      <c r="M412" s="350">
        <f t="shared" si="426"/>
        <v>27065</v>
      </c>
      <c r="N412" s="350">
        <f t="shared" si="427"/>
        <v>19198</v>
      </c>
      <c r="O412" s="350">
        <f t="shared" si="428"/>
        <v>0</v>
      </c>
      <c r="P412" s="350">
        <f t="shared" si="429"/>
        <v>37057</v>
      </c>
      <c r="Q412" s="350">
        <f t="shared" si="430"/>
        <v>38004</v>
      </c>
      <c r="R412" s="350">
        <f t="shared" si="431"/>
        <v>0</v>
      </c>
      <c r="S412" s="350">
        <f t="shared" si="432"/>
        <v>0</v>
      </c>
      <c r="T412" s="350">
        <f t="shared" si="433"/>
        <v>0</v>
      </c>
      <c r="U412" s="350">
        <f t="shared" si="434"/>
        <v>0</v>
      </c>
      <c r="V412" s="350">
        <f t="shared" si="435"/>
        <v>0</v>
      </c>
      <c r="W412" s="350">
        <f t="shared" si="436"/>
        <v>0</v>
      </c>
      <c r="X412" s="350">
        <f t="shared" si="437"/>
        <v>0</v>
      </c>
      <c r="Y412" s="350">
        <f t="shared" si="438"/>
        <v>0</v>
      </c>
      <c r="Z412" s="350">
        <f t="shared" si="439"/>
        <v>0</v>
      </c>
      <c r="AA412" s="350">
        <f t="shared" si="440"/>
        <v>0</v>
      </c>
      <c r="AB412" s="350">
        <f t="shared" si="441"/>
        <v>0</v>
      </c>
      <c r="AC412" s="350">
        <f t="shared" si="442"/>
        <v>0</v>
      </c>
      <c r="AD412" s="350">
        <f t="shared" si="443"/>
        <v>0</v>
      </c>
      <c r="AE412" s="350">
        <f t="shared" si="444"/>
        <v>0</v>
      </c>
      <c r="AF412" s="350">
        <f t="shared" si="445"/>
        <v>0</v>
      </c>
      <c r="AG412" s="350">
        <f t="shared" si="446"/>
        <v>0</v>
      </c>
      <c r="AH412" s="350">
        <f t="shared" si="447"/>
        <v>0</v>
      </c>
      <c r="AI412" s="350">
        <f t="shared" si="448"/>
        <v>0</v>
      </c>
      <c r="AJ412" s="350">
        <f t="shared" si="449"/>
        <v>0</v>
      </c>
      <c r="AK412" s="350">
        <f t="shared" si="450"/>
        <v>0</v>
      </c>
      <c r="AL412" s="350">
        <f t="shared" si="451"/>
        <v>0</v>
      </c>
      <c r="AM412" s="350">
        <f t="shared" si="452"/>
        <v>0</v>
      </c>
      <c r="AN412" s="457">
        <f t="shared" si="453"/>
        <v>0</v>
      </c>
      <c r="AO412" s="350">
        <f t="shared" si="454"/>
        <v>0</v>
      </c>
      <c r="AP412" s="350">
        <f t="shared" si="455"/>
        <v>0</v>
      </c>
      <c r="AQ412" s="350">
        <f t="shared" si="456"/>
        <v>0</v>
      </c>
      <c r="AR412" s="350">
        <f t="shared" si="457"/>
        <v>0</v>
      </c>
      <c r="AS412" s="350">
        <f t="shared" si="458"/>
        <v>0</v>
      </c>
      <c r="AT412" s="350">
        <f t="shared" si="459"/>
        <v>0</v>
      </c>
      <c r="AU412" s="350">
        <f t="shared" si="460"/>
        <v>0</v>
      </c>
      <c r="AV412" s="350">
        <f t="shared" si="461"/>
        <v>0</v>
      </c>
      <c r="AW412" s="350">
        <f t="shared" si="462"/>
        <v>0</v>
      </c>
      <c r="AX412" s="350">
        <f t="shared" si="463"/>
        <v>0</v>
      </c>
      <c r="AY412" s="350">
        <f t="shared" si="464"/>
        <v>0</v>
      </c>
    </row>
    <row r="413" spans="1:51" x14ac:dyDescent="0.2">
      <c r="A413" s="347">
        <v>11570</v>
      </c>
      <c r="B413" s="349" t="str">
        <f t="shared" si="417"/>
        <v>Canterbury-Bankstown (A)</v>
      </c>
      <c r="C413" s="348" t="str">
        <f t="shared" si="418"/>
        <v>SSROC</v>
      </c>
      <c r="D413" s="470" t="str">
        <f t="shared" si="419"/>
        <v>S</v>
      </c>
      <c r="E413" s="470"/>
      <c r="F413"/>
      <c r="G413" s="350">
        <f t="shared" si="420"/>
        <v>373931</v>
      </c>
      <c r="H413" s="350">
        <f t="shared" si="421"/>
        <v>134640</v>
      </c>
      <c r="I413" s="350">
        <f t="shared" si="422"/>
        <v>517.5</v>
      </c>
      <c r="J413" s="350" t="str">
        <f t="shared" si="423"/>
        <v>Y</v>
      </c>
      <c r="K413" s="350">
        <f t="shared" si="424"/>
        <v>126833</v>
      </c>
      <c r="L413" s="350">
        <f t="shared" si="425"/>
        <v>0</v>
      </c>
      <c r="M413" s="350">
        <f t="shared" si="426"/>
        <v>126833</v>
      </c>
      <c r="N413" s="350">
        <f t="shared" si="427"/>
        <v>126833</v>
      </c>
      <c r="O413" s="350">
        <f t="shared" si="428"/>
        <v>0</v>
      </c>
      <c r="P413" s="350">
        <f t="shared" si="429"/>
        <v>126833</v>
      </c>
      <c r="Q413" s="350">
        <f t="shared" si="430"/>
        <v>0</v>
      </c>
      <c r="R413" s="350">
        <f t="shared" si="431"/>
        <v>0</v>
      </c>
      <c r="S413" s="350">
        <f t="shared" si="432"/>
        <v>0</v>
      </c>
      <c r="T413" s="350">
        <f t="shared" si="433"/>
        <v>0</v>
      </c>
      <c r="U413" s="350">
        <f t="shared" si="434"/>
        <v>0</v>
      </c>
      <c r="V413" s="350">
        <f t="shared" si="435"/>
        <v>0</v>
      </c>
      <c r="W413" s="350">
        <f t="shared" si="436"/>
        <v>0</v>
      </c>
      <c r="X413" s="350">
        <f t="shared" si="437"/>
        <v>0</v>
      </c>
      <c r="Y413" s="350">
        <f t="shared" si="438"/>
        <v>0</v>
      </c>
      <c r="Z413" s="350">
        <f t="shared" si="439"/>
        <v>0</v>
      </c>
      <c r="AA413" s="350">
        <f t="shared" si="440"/>
        <v>0</v>
      </c>
      <c r="AB413" s="350">
        <f t="shared" si="441"/>
        <v>0</v>
      </c>
      <c r="AC413" s="350">
        <f t="shared" si="442"/>
        <v>0</v>
      </c>
      <c r="AD413" s="350">
        <f t="shared" si="443"/>
        <v>0</v>
      </c>
      <c r="AE413" s="350">
        <f t="shared" si="444"/>
        <v>0</v>
      </c>
      <c r="AF413" s="350">
        <f t="shared" si="445"/>
        <v>0</v>
      </c>
      <c r="AG413" s="350">
        <f t="shared" si="446"/>
        <v>0</v>
      </c>
      <c r="AH413" s="350">
        <f t="shared" si="447"/>
        <v>0</v>
      </c>
      <c r="AI413" s="350">
        <f t="shared" si="448"/>
        <v>0</v>
      </c>
      <c r="AJ413" s="350">
        <f t="shared" si="449"/>
        <v>0</v>
      </c>
      <c r="AK413" s="350">
        <f t="shared" si="450"/>
        <v>0</v>
      </c>
      <c r="AL413" s="350">
        <f t="shared" si="451"/>
        <v>0</v>
      </c>
      <c r="AM413" s="350">
        <f t="shared" si="452"/>
        <v>0</v>
      </c>
      <c r="AN413" s="457">
        <f t="shared" si="453"/>
        <v>0</v>
      </c>
      <c r="AO413" s="350">
        <f t="shared" si="454"/>
        <v>0</v>
      </c>
      <c r="AP413" s="350">
        <f t="shared" si="455"/>
        <v>0</v>
      </c>
      <c r="AQ413" s="350">
        <f t="shared" si="456"/>
        <v>0</v>
      </c>
      <c r="AR413" s="350">
        <f t="shared" si="457"/>
        <v>0</v>
      </c>
      <c r="AS413" s="350">
        <f t="shared" si="458"/>
        <v>0</v>
      </c>
      <c r="AT413" s="350">
        <f t="shared" si="459"/>
        <v>0</v>
      </c>
      <c r="AU413" s="350">
        <f t="shared" si="460"/>
        <v>0</v>
      </c>
      <c r="AV413" s="350">
        <f t="shared" si="461"/>
        <v>0</v>
      </c>
      <c r="AW413" s="350">
        <f t="shared" si="462"/>
        <v>0</v>
      </c>
      <c r="AX413" s="350">
        <f t="shared" si="463"/>
        <v>0</v>
      </c>
      <c r="AY413" s="350">
        <f t="shared" si="464"/>
        <v>0</v>
      </c>
    </row>
    <row r="414" spans="1:51" x14ac:dyDescent="0.2">
      <c r="A414" s="347">
        <v>12380</v>
      </c>
      <c r="B414" s="349" t="str">
        <f t="shared" si="417"/>
        <v>Cumberland (A)</v>
      </c>
      <c r="C414" s="348" t="str">
        <f t="shared" si="418"/>
        <v>WSROC</v>
      </c>
      <c r="D414" s="470" t="str">
        <f t="shared" si="419"/>
        <v>S</v>
      </c>
      <c r="E414" s="470"/>
      <c r="F414"/>
      <c r="G414" s="350">
        <f t="shared" si="420"/>
        <v>236893</v>
      </c>
      <c r="H414" s="350">
        <f t="shared" si="421"/>
        <v>73765</v>
      </c>
      <c r="I414" s="350">
        <f t="shared" si="422"/>
        <v>446</v>
      </c>
      <c r="J414" s="350" t="str">
        <f t="shared" si="423"/>
        <v>Y</v>
      </c>
      <c r="K414" s="350">
        <f t="shared" si="424"/>
        <v>68304</v>
      </c>
      <c r="L414" s="350">
        <f t="shared" si="425"/>
        <v>0</v>
      </c>
      <c r="M414" s="350">
        <f t="shared" si="426"/>
        <v>68405</v>
      </c>
      <c r="N414" s="350">
        <f t="shared" si="427"/>
        <v>29454</v>
      </c>
      <c r="O414" s="350">
        <f t="shared" si="428"/>
        <v>0</v>
      </c>
      <c r="P414" s="350">
        <f t="shared" si="429"/>
        <v>68029</v>
      </c>
      <c r="Q414" s="350">
        <f t="shared" si="430"/>
        <v>73765</v>
      </c>
      <c r="R414" s="350" t="str">
        <f t="shared" si="431"/>
        <v>Holroyd Depot</v>
      </c>
      <c r="S414" s="350">
        <f t="shared" si="432"/>
        <v>0</v>
      </c>
      <c r="T414" s="350">
        <f t="shared" si="433"/>
        <v>0</v>
      </c>
      <c r="U414" s="350">
        <f t="shared" si="434"/>
        <v>0</v>
      </c>
      <c r="V414" s="350">
        <f t="shared" si="435"/>
        <v>0</v>
      </c>
      <c r="W414" s="350">
        <f t="shared" si="436"/>
        <v>0</v>
      </c>
      <c r="X414" s="350">
        <f t="shared" si="437"/>
        <v>0</v>
      </c>
      <c r="Y414" s="350">
        <f t="shared" si="438"/>
        <v>0</v>
      </c>
      <c r="Z414" s="350">
        <f t="shared" si="439"/>
        <v>0</v>
      </c>
      <c r="AA414" s="350">
        <f t="shared" si="440"/>
        <v>0</v>
      </c>
      <c r="AB414" s="350">
        <f t="shared" si="441"/>
        <v>0</v>
      </c>
      <c r="AC414" s="350">
        <f t="shared" si="442"/>
        <v>0</v>
      </c>
      <c r="AD414" s="350">
        <f t="shared" si="443"/>
        <v>0</v>
      </c>
      <c r="AE414" s="350">
        <f t="shared" si="444"/>
        <v>0</v>
      </c>
      <c r="AF414" s="350">
        <f t="shared" si="445"/>
        <v>0</v>
      </c>
      <c r="AG414" s="350">
        <f t="shared" si="446"/>
        <v>0</v>
      </c>
      <c r="AH414" s="350">
        <f t="shared" si="447"/>
        <v>0</v>
      </c>
      <c r="AI414" s="350">
        <f t="shared" si="448"/>
        <v>0</v>
      </c>
      <c r="AJ414" s="350">
        <f t="shared" si="449"/>
        <v>0</v>
      </c>
      <c r="AK414" s="350">
        <f t="shared" si="450"/>
        <v>0</v>
      </c>
      <c r="AL414" s="350">
        <f t="shared" si="451"/>
        <v>0</v>
      </c>
      <c r="AM414" s="350">
        <f t="shared" si="452"/>
        <v>0</v>
      </c>
      <c r="AN414" s="457">
        <f t="shared" si="453"/>
        <v>0</v>
      </c>
      <c r="AO414" s="350">
        <f t="shared" si="454"/>
        <v>0</v>
      </c>
      <c r="AP414" s="350">
        <f t="shared" si="455"/>
        <v>0</v>
      </c>
      <c r="AQ414" s="350">
        <f t="shared" si="456"/>
        <v>0</v>
      </c>
      <c r="AR414" s="350">
        <f t="shared" si="457"/>
        <v>0</v>
      </c>
      <c r="AS414" s="350">
        <f t="shared" si="458"/>
        <v>0</v>
      </c>
      <c r="AT414" s="350">
        <f t="shared" si="459"/>
        <v>0</v>
      </c>
      <c r="AU414" s="350">
        <f t="shared" si="460"/>
        <v>0</v>
      </c>
      <c r="AV414" s="350">
        <f t="shared" si="461"/>
        <v>0</v>
      </c>
      <c r="AW414" s="350">
        <f t="shared" si="462"/>
        <v>0</v>
      </c>
      <c r="AX414" s="350">
        <f t="shared" si="463"/>
        <v>0</v>
      </c>
      <c r="AY414" s="350">
        <f t="shared" si="464"/>
        <v>0</v>
      </c>
    </row>
    <row r="415" spans="1:51" x14ac:dyDescent="0.2">
      <c r="A415" s="347">
        <v>12850</v>
      </c>
      <c r="B415" s="349" t="str">
        <f t="shared" si="417"/>
        <v>Fairfield (C)</v>
      </c>
      <c r="C415" s="348" t="str">
        <f t="shared" si="418"/>
        <v>WSROC</v>
      </c>
      <c r="D415" s="470" t="str">
        <f t="shared" si="419"/>
        <v>S</v>
      </c>
      <c r="E415" s="470"/>
      <c r="F415"/>
      <c r="G415" s="350">
        <f t="shared" si="420"/>
        <v>210612</v>
      </c>
      <c r="H415" s="350">
        <f t="shared" si="421"/>
        <v>64780</v>
      </c>
      <c r="I415" s="350">
        <f t="shared" si="422"/>
        <v>494.57</v>
      </c>
      <c r="J415" s="350" t="str">
        <f t="shared" si="423"/>
        <v>Y</v>
      </c>
      <c r="K415" s="350">
        <f t="shared" si="424"/>
        <v>62357</v>
      </c>
      <c r="L415" s="350">
        <f t="shared" si="425"/>
        <v>0</v>
      </c>
      <c r="M415" s="350">
        <f t="shared" si="426"/>
        <v>62357</v>
      </c>
      <c r="N415" s="350">
        <f t="shared" si="427"/>
        <v>0</v>
      </c>
      <c r="O415" s="350">
        <f t="shared" si="428"/>
        <v>0</v>
      </c>
      <c r="P415" s="350">
        <f t="shared" si="429"/>
        <v>63007</v>
      </c>
      <c r="Q415" s="350">
        <f t="shared" si="430"/>
        <v>64780</v>
      </c>
      <c r="R415" s="350" t="str">
        <f t="shared" si="431"/>
        <v>Recycling Drop Off Centre</v>
      </c>
      <c r="S415" s="350">
        <f t="shared" si="432"/>
        <v>0</v>
      </c>
      <c r="T415" s="350">
        <f t="shared" si="433"/>
        <v>0</v>
      </c>
      <c r="U415" s="350">
        <f t="shared" si="434"/>
        <v>0</v>
      </c>
      <c r="V415" s="350">
        <f t="shared" si="435"/>
        <v>0</v>
      </c>
      <c r="W415" s="350">
        <f t="shared" si="436"/>
        <v>0</v>
      </c>
      <c r="X415" s="350">
        <f t="shared" si="437"/>
        <v>0</v>
      </c>
      <c r="Y415" s="350">
        <f t="shared" si="438"/>
        <v>0</v>
      </c>
      <c r="Z415" s="350">
        <f t="shared" si="439"/>
        <v>0</v>
      </c>
      <c r="AA415" s="350">
        <f t="shared" si="440"/>
        <v>0</v>
      </c>
      <c r="AB415" s="350">
        <f t="shared" si="441"/>
        <v>0</v>
      </c>
      <c r="AC415" s="350">
        <f t="shared" si="442"/>
        <v>0</v>
      </c>
      <c r="AD415" s="350">
        <f t="shared" si="443"/>
        <v>0</v>
      </c>
      <c r="AE415" s="350">
        <f t="shared" si="444"/>
        <v>0</v>
      </c>
      <c r="AF415" s="350">
        <f t="shared" si="445"/>
        <v>0</v>
      </c>
      <c r="AG415" s="350">
        <f t="shared" si="446"/>
        <v>0</v>
      </c>
      <c r="AH415" s="350">
        <f t="shared" si="447"/>
        <v>0</v>
      </c>
      <c r="AI415" s="350">
        <f t="shared" si="448"/>
        <v>0</v>
      </c>
      <c r="AJ415" s="350">
        <f t="shared" si="449"/>
        <v>0</v>
      </c>
      <c r="AK415" s="350">
        <f t="shared" si="450"/>
        <v>0</v>
      </c>
      <c r="AL415" s="350">
        <f t="shared" si="451"/>
        <v>0</v>
      </c>
      <c r="AM415" s="350">
        <f t="shared" si="452"/>
        <v>0</v>
      </c>
      <c r="AN415" s="457">
        <f t="shared" si="453"/>
        <v>0</v>
      </c>
      <c r="AO415" s="350">
        <f t="shared" si="454"/>
        <v>0</v>
      </c>
      <c r="AP415" s="350">
        <f t="shared" si="455"/>
        <v>0</v>
      </c>
      <c r="AQ415" s="350">
        <f t="shared" si="456"/>
        <v>0</v>
      </c>
      <c r="AR415" s="350">
        <f t="shared" si="457"/>
        <v>0</v>
      </c>
      <c r="AS415" s="350">
        <f t="shared" si="458"/>
        <v>0</v>
      </c>
      <c r="AT415" s="350">
        <f t="shared" si="459"/>
        <v>0</v>
      </c>
      <c r="AU415" s="350">
        <f t="shared" si="460"/>
        <v>0</v>
      </c>
      <c r="AV415" s="350">
        <f t="shared" si="461"/>
        <v>0</v>
      </c>
      <c r="AW415" s="350">
        <f t="shared" si="462"/>
        <v>0</v>
      </c>
      <c r="AX415" s="350">
        <f t="shared" si="463"/>
        <v>0</v>
      </c>
      <c r="AY415" s="350">
        <f t="shared" si="464"/>
        <v>0</v>
      </c>
    </row>
    <row r="416" spans="1:51" x14ac:dyDescent="0.2">
      <c r="A416" s="347">
        <v>12930</v>
      </c>
      <c r="B416" s="349" t="str">
        <f t="shared" si="417"/>
        <v>Georges River (A)</v>
      </c>
      <c r="C416" s="348" t="str">
        <f t="shared" si="418"/>
        <v>SSROC</v>
      </c>
      <c r="D416" s="470" t="str">
        <f t="shared" si="419"/>
        <v>S</v>
      </c>
      <c r="E416" s="470"/>
      <c r="F416"/>
      <c r="G416" s="350">
        <f t="shared" si="420"/>
        <v>158411</v>
      </c>
      <c r="H416" s="350">
        <f t="shared" si="421"/>
        <v>50656</v>
      </c>
      <c r="I416" s="350">
        <f t="shared" si="422"/>
        <v>464</v>
      </c>
      <c r="J416" s="350" t="str">
        <f t="shared" si="423"/>
        <v>Y</v>
      </c>
      <c r="K416" s="350">
        <f t="shared" si="424"/>
        <v>50656</v>
      </c>
      <c r="L416" s="350">
        <f t="shared" si="425"/>
        <v>0</v>
      </c>
      <c r="M416" s="350">
        <f t="shared" si="426"/>
        <v>50656</v>
      </c>
      <c r="N416" s="350">
        <f t="shared" si="427"/>
        <v>50656</v>
      </c>
      <c r="O416" s="350">
        <f t="shared" si="428"/>
        <v>0</v>
      </c>
      <c r="P416" s="350">
        <f t="shared" si="429"/>
        <v>50656</v>
      </c>
      <c r="Q416" s="350">
        <f t="shared" si="430"/>
        <v>50656</v>
      </c>
      <c r="R416" s="350" t="str">
        <f t="shared" si="431"/>
        <v>Depot Rd Mortdale</v>
      </c>
      <c r="S416" s="350">
        <f t="shared" si="432"/>
        <v>0</v>
      </c>
      <c r="T416" s="350">
        <f t="shared" si="433"/>
        <v>0</v>
      </c>
      <c r="U416" s="350">
        <f t="shared" si="434"/>
        <v>0</v>
      </c>
      <c r="V416" s="350">
        <f t="shared" si="435"/>
        <v>0</v>
      </c>
      <c r="W416" s="350">
        <f t="shared" si="436"/>
        <v>0</v>
      </c>
      <c r="X416" s="350">
        <f t="shared" si="437"/>
        <v>0</v>
      </c>
      <c r="Y416" s="350">
        <f t="shared" si="438"/>
        <v>0</v>
      </c>
      <c r="Z416" s="350">
        <f t="shared" si="439"/>
        <v>0</v>
      </c>
      <c r="AA416" s="350">
        <f t="shared" si="440"/>
        <v>0</v>
      </c>
      <c r="AB416" s="350">
        <f t="shared" si="441"/>
        <v>0</v>
      </c>
      <c r="AC416" s="350">
        <f t="shared" si="442"/>
        <v>0</v>
      </c>
      <c r="AD416" s="350">
        <f t="shared" si="443"/>
        <v>0</v>
      </c>
      <c r="AE416" s="350">
        <f t="shared" si="444"/>
        <v>0</v>
      </c>
      <c r="AF416" s="350">
        <f t="shared" si="445"/>
        <v>0</v>
      </c>
      <c r="AG416" s="350">
        <f t="shared" si="446"/>
        <v>0</v>
      </c>
      <c r="AH416" s="350">
        <f t="shared" si="447"/>
        <v>0</v>
      </c>
      <c r="AI416" s="350">
        <f t="shared" si="448"/>
        <v>0</v>
      </c>
      <c r="AJ416" s="350">
        <f t="shared" si="449"/>
        <v>0</v>
      </c>
      <c r="AK416" s="350">
        <f t="shared" si="450"/>
        <v>0</v>
      </c>
      <c r="AL416" s="350">
        <f t="shared" si="451"/>
        <v>0</v>
      </c>
      <c r="AM416" s="350">
        <f t="shared" si="452"/>
        <v>0</v>
      </c>
      <c r="AN416" s="457">
        <f t="shared" si="453"/>
        <v>0</v>
      </c>
      <c r="AO416" s="350">
        <f t="shared" si="454"/>
        <v>0</v>
      </c>
      <c r="AP416" s="350">
        <f t="shared" si="455"/>
        <v>0</v>
      </c>
      <c r="AQ416" s="350">
        <f t="shared" si="456"/>
        <v>0</v>
      </c>
      <c r="AR416" s="350">
        <f t="shared" si="457"/>
        <v>0</v>
      </c>
      <c r="AS416" s="350">
        <f t="shared" si="458"/>
        <v>0</v>
      </c>
      <c r="AT416" s="350">
        <f t="shared" si="459"/>
        <v>0</v>
      </c>
      <c r="AU416" s="350">
        <f t="shared" si="460"/>
        <v>0</v>
      </c>
      <c r="AV416" s="350">
        <f t="shared" si="461"/>
        <v>0</v>
      </c>
      <c r="AW416" s="350">
        <f t="shared" si="462"/>
        <v>0</v>
      </c>
      <c r="AX416" s="350">
        <f t="shared" si="463"/>
        <v>0</v>
      </c>
      <c r="AY416" s="350">
        <f t="shared" si="464"/>
        <v>0</v>
      </c>
    </row>
    <row r="417" spans="1:51" x14ac:dyDescent="0.2">
      <c r="A417" s="347">
        <v>14000</v>
      </c>
      <c r="B417" s="349" t="str">
        <f t="shared" si="417"/>
        <v>Hornsby (A)</v>
      </c>
      <c r="C417" s="348" t="str">
        <f t="shared" si="418"/>
        <v>NSROC</v>
      </c>
      <c r="D417" s="470" t="str">
        <f t="shared" si="419"/>
        <v>S</v>
      </c>
      <c r="E417" s="470"/>
      <c r="F417"/>
      <c r="G417" s="350">
        <f t="shared" si="420"/>
        <v>150752</v>
      </c>
      <c r="H417" s="350">
        <f t="shared" si="421"/>
        <v>51517</v>
      </c>
      <c r="I417" s="350">
        <f t="shared" si="422"/>
        <v>455</v>
      </c>
      <c r="J417" s="350" t="str">
        <f t="shared" si="423"/>
        <v>Y</v>
      </c>
      <c r="K417" s="350">
        <f t="shared" si="424"/>
        <v>51517</v>
      </c>
      <c r="L417" s="350">
        <f t="shared" si="425"/>
        <v>0</v>
      </c>
      <c r="M417" s="350">
        <f t="shared" si="426"/>
        <v>51517</v>
      </c>
      <c r="N417" s="350">
        <f t="shared" si="427"/>
        <v>39400</v>
      </c>
      <c r="O417" s="350">
        <f t="shared" si="428"/>
        <v>0</v>
      </c>
      <c r="P417" s="350">
        <f t="shared" si="429"/>
        <v>51517</v>
      </c>
      <c r="Q417" s="350">
        <f t="shared" si="430"/>
        <v>51517</v>
      </c>
      <c r="R417" s="350" t="str">
        <f t="shared" si="431"/>
        <v>Thornleigh Depot</v>
      </c>
      <c r="S417" s="350">
        <f t="shared" si="432"/>
        <v>0</v>
      </c>
      <c r="T417" s="350">
        <f t="shared" si="433"/>
        <v>0</v>
      </c>
      <c r="U417" s="350">
        <f t="shared" si="434"/>
        <v>0</v>
      </c>
      <c r="V417" s="350">
        <f t="shared" si="435"/>
        <v>0</v>
      </c>
      <c r="W417" s="350">
        <f t="shared" si="436"/>
        <v>0</v>
      </c>
      <c r="X417" s="350">
        <f t="shared" si="437"/>
        <v>0</v>
      </c>
      <c r="Y417" s="350">
        <f t="shared" si="438"/>
        <v>0</v>
      </c>
      <c r="Z417" s="350">
        <f t="shared" si="439"/>
        <v>0</v>
      </c>
      <c r="AA417" s="350">
        <f t="shared" si="440"/>
        <v>0</v>
      </c>
      <c r="AB417" s="350">
        <f t="shared" si="441"/>
        <v>0</v>
      </c>
      <c r="AC417" s="350">
        <f t="shared" si="442"/>
        <v>0</v>
      </c>
      <c r="AD417" s="350">
        <f t="shared" si="443"/>
        <v>0</v>
      </c>
      <c r="AE417" s="350">
        <f t="shared" si="444"/>
        <v>0</v>
      </c>
      <c r="AF417" s="350">
        <f t="shared" si="445"/>
        <v>0</v>
      </c>
      <c r="AG417" s="350">
        <f t="shared" si="446"/>
        <v>0</v>
      </c>
      <c r="AH417" s="350">
        <f t="shared" si="447"/>
        <v>0</v>
      </c>
      <c r="AI417" s="350">
        <f t="shared" si="448"/>
        <v>0</v>
      </c>
      <c r="AJ417" s="350">
        <f t="shared" si="449"/>
        <v>0</v>
      </c>
      <c r="AK417" s="350">
        <f t="shared" si="450"/>
        <v>0</v>
      </c>
      <c r="AL417" s="350">
        <f t="shared" si="451"/>
        <v>0</v>
      </c>
      <c r="AM417" s="350">
        <f t="shared" si="452"/>
        <v>0</v>
      </c>
      <c r="AN417" s="457">
        <f t="shared" si="453"/>
        <v>0</v>
      </c>
      <c r="AO417" s="350">
        <f t="shared" si="454"/>
        <v>0</v>
      </c>
      <c r="AP417" s="350">
        <f t="shared" si="455"/>
        <v>0</v>
      </c>
      <c r="AQ417" s="350">
        <f t="shared" si="456"/>
        <v>0</v>
      </c>
      <c r="AR417" s="350">
        <f t="shared" si="457"/>
        <v>0</v>
      </c>
      <c r="AS417" s="350">
        <f t="shared" si="458"/>
        <v>0</v>
      </c>
      <c r="AT417" s="350">
        <f t="shared" si="459"/>
        <v>0</v>
      </c>
      <c r="AU417" s="350">
        <f t="shared" si="460"/>
        <v>0</v>
      </c>
      <c r="AV417" s="350">
        <f t="shared" si="461"/>
        <v>0</v>
      </c>
      <c r="AW417" s="350">
        <f t="shared" si="462"/>
        <v>0</v>
      </c>
      <c r="AX417" s="350">
        <f t="shared" si="463"/>
        <v>0</v>
      </c>
      <c r="AY417" s="350">
        <f t="shared" si="464"/>
        <v>0</v>
      </c>
    </row>
    <row r="418" spans="1:51" x14ac:dyDescent="0.2">
      <c r="A418" s="347">
        <v>14100</v>
      </c>
      <c r="B418" s="349" t="str">
        <f t="shared" si="417"/>
        <v>Hunters Hill (A)</v>
      </c>
      <c r="C418" s="348" t="str">
        <f t="shared" si="418"/>
        <v>NSROC</v>
      </c>
      <c r="D418" s="470" t="str">
        <f t="shared" si="419"/>
        <v>S</v>
      </c>
      <c r="E418" s="470"/>
      <c r="F418"/>
      <c r="G418" s="350">
        <f t="shared" si="420"/>
        <v>14909</v>
      </c>
      <c r="H418" s="350">
        <f t="shared" si="421"/>
        <v>4978</v>
      </c>
      <c r="I418" s="350">
        <f t="shared" si="422"/>
        <v>525.55999999999995</v>
      </c>
      <c r="J418" s="350" t="str">
        <f t="shared" si="423"/>
        <v>Y</v>
      </c>
      <c r="K418" s="350">
        <f t="shared" si="424"/>
        <v>4415</v>
      </c>
      <c r="L418" s="350">
        <f t="shared" si="425"/>
        <v>0</v>
      </c>
      <c r="M418" s="350">
        <f t="shared" si="426"/>
        <v>4344</v>
      </c>
      <c r="N418" s="350">
        <f t="shared" si="427"/>
        <v>3700</v>
      </c>
      <c r="O418" s="350">
        <f t="shared" si="428"/>
        <v>0</v>
      </c>
      <c r="P418" s="350">
        <f t="shared" si="429"/>
        <v>4951</v>
      </c>
      <c r="Q418" s="350">
        <f t="shared" si="430"/>
        <v>0</v>
      </c>
      <c r="R418" s="350">
        <f t="shared" si="431"/>
        <v>0</v>
      </c>
      <c r="S418" s="350">
        <f t="shared" si="432"/>
        <v>0</v>
      </c>
      <c r="T418" s="350">
        <f t="shared" si="433"/>
        <v>0</v>
      </c>
      <c r="U418" s="350">
        <f t="shared" si="434"/>
        <v>0</v>
      </c>
      <c r="V418" s="350">
        <f t="shared" si="435"/>
        <v>0</v>
      </c>
      <c r="W418" s="350">
        <f t="shared" si="436"/>
        <v>0</v>
      </c>
      <c r="X418" s="350">
        <f t="shared" si="437"/>
        <v>0</v>
      </c>
      <c r="Y418" s="350">
        <f t="shared" si="438"/>
        <v>0</v>
      </c>
      <c r="Z418" s="350">
        <f t="shared" si="439"/>
        <v>0</v>
      </c>
      <c r="AA418" s="350">
        <f t="shared" si="440"/>
        <v>0</v>
      </c>
      <c r="AB418" s="350">
        <f t="shared" si="441"/>
        <v>0</v>
      </c>
      <c r="AC418" s="350">
        <f t="shared" si="442"/>
        <v>0</v>
      </c>
      <c r="AD418" s="350">
        <f t="shared" si="443"/>
        <v>0</v>
      </c>
      <c r="AE418" s="350">
        <f t="shared" si="444"/>
        <v>0</v>
      </c>
      <c r="AF418" s="350">
        <f t="shared" si="445"/>
        <v>0</v>
      </c>
      <c r="AG418" s="350">
        <f t="shared" si="446"/>
        <v>0</v>
      </c>
      <c r="AH418" s="350">
        <f t="shared" si="447"/>
        <v>0</v>
      </c>
      <c r="AI418" s="350">
        <f t="shared" si="448"/>
        <v>0</v>
      </c>
      <c r="AJ418" s="350">
        <f t="shared" si="449"/>
        <v>0</v>
      </c>
      <c r="AK418" s="350">
        <f t="shared" si="450"/>
        <v>0</v>
      </c>
      <c r="AL418" s="350">
        <f t="shared" si="451"/>
        <v>0</v>
      </c>
      <c r="AM418" s="350">
        <f t="shared" si="452"/>
        <v>0</v>
      </c>
      <c r="AN418" s="457">
        <f t="shared" si="453"/>
        <v>0</v>
      </c>
      <c r="AO418" s="350">
        <f t="shared" si="454"/>
        <v>0</v>
      </c>
      <c r="AP418" s="350">
        <f t="shared" si="455"/>
        <v>0</v>
      </c>
      <c r="AQ418" s="350">
        <f t="shared" si="456"/>
        <v>0</v>
      </c>
      <c r="AR418" s="350">
        <f t="shared" si="457"/>
        <v>0</v>
      </c>
      <c r="AS418" s="350">
        <f t="shared" si="458"/>
        <v>0</v>
      </c>
      <c r="AT418" s="350">
        <f t="shared" si="459"/>
        <v>0</v>
      </c>
      <c r="AU418" s="350">
        <f t="shared" si="460"/>
        <v>0</v>
      </c>
      <c r="AV418" s="350">
        <f t="shared" si="461"/>
        <v>0</v>
      </c>
      <c r="AW418" s="350">
        <f t="shared" si="462"/>
        <v>0</v>
      </c>
      <c r="AX418" s="350">
        <f t="shared" si="463"/>
        <v>0</v>
      </c>
      <c r="AY418" s="350">
        <f t="shared" si="464"/>
        <v>0</v>
      </c>
    </row>
    <row r="419" spans="1:51" x14ac:dyDescent="0.2">
      <c r="A419" s="347">
        <v>14170</v>
      </c>
      <c r="B419" s="349" t="str">
        <f t="shared" si="417"/>
        <v>Inner West (A)</v>
      </c>
      <c r="C419" s="348" t="str">
        <f t="shared" si="418"/>
        <v>SSROC</v>
      </c>
      <c r="D419" s="470" t="str">
        <f t="shared" si="419"/>
        <v>S</v>
      </c>
      <c r="E419" s="470"/>
      <c r="F419"/>
      <c r="G419" s="350">
        <f t="shared" si="420"/>
        <v>198024</v>
      </c>
      <c r="H419" s="350">
        <f t="shared" si="421"/>
        <v>75731</v>
      </c>
      <c r="I419" s="350">
        <f t="shared" si="422"/>
        <v>497.17</v>
      </c>
      <c r="J419" s="350" t="str">
        <f t="shared" si="423"/>
        <v>Y</v>
      </c>
      <c r="K419" s="350">
        <f t="shared" si="424"/>
        <v>72661</v>
      </c>
      <c r="L419" s="350">
        <f t="shared" si="425"/>
        <v>0</v>
      </c>
      <c r="M419" s="350">
        <f t="shared" si="426"/>
        <v>72968</v>
      </c>
      <c r="N419" s="350">
        <f t="shared" si="427"/>
        <v>38570</v>
      </c>
      <c r="O419" s="350">
        <f t="shared" si="428"/>
        <v>5818</v>
      </c>
      <c r="P419" s="350">
        <f t="shared" si="429"/>
        <v>75415</v>
      </c>
      <c r="Q419" s="350">
        <f t="shared" si="430"/>
        <v>75731</v>
      </c>
      <c r="R419" s="350" t="str">
        <f t="shared" si="431"/>
        <v>Moore St CRC</v>
      </c>
      <c r="S419" s="350">
        <f t="shared" si="432"/>
        <v>0</v>
      </c>
      <c r="T419" s="350">
        <f t="shared" si="433"/>
        <v>0</v>
      </c>
      <c r="U419" s="350">
        <f t="shared" si="434"/>
        <v>0</v>
      </c>
      <c r="V419" s="350">
        <f t="shared" si="435"/>
        <v>0</v>
      </c>
      <c r="W419" s="350">
        <f t="shared" si="436"/>
        <v>0</v>
      </c>
      <c r="X419" s="350">
        <f t="shared" si="437"/>
        <v>0</v>
      </c>
      <c r="Y419" s="350">
        <f t="shared" si="438"/>
        <v>0</v>
      </c>
      <c r="Z419" s="350">
        <f t="shared" si="439"/>
        <v>0</v>
      </c>
      <c r="AA419" s="350">
        <f t="shared" si="440"/>
        <v>0</v>
      </c>
      <c r="AB419" s="350">
        <f t="shared" si="441"/>
        <v>0</v>
      </c>
      <c r="AC419" s="350">
        <f t="shared" si="442"/>
        <v>0</v>
      </c>
      <c r="AD419" s="350">
        <f t="shared" si="443"/>
        <v>0</v>
      </c>
      <c r="AE419" s="350">
        <f t="shared" si="444"/>
        <v>0</v>
      </c>
      <c r="AF419" s="350">
        <f t="shared" si="445"/>
        <v>0</v>
      </c>
      <c r="AG419" s="350">
        <f t="shared" si="446"/>
        <v>0</v>
      </c>
      <c r="AH419" s="350">
        <f t="shared" si="447"/>
        <v>0</v>
      </c>
      <c r="AI419" s="350">
        <f t="shared" si="448"/>
        <v>0</v>
      </c>
      <c r="AJ419" s="350">
        <f t="shared" si="449"/>
        <v>0</v>
      </c>
      <c r="AK419" s="350">
        <f t="shared" si="450"/>
        <v>0</v>
      </c>
      <c r="AL419" s="350">
        <f t="shared" si="451"/>
        <v>0</v>
      </c>
      <c r="AM419" s="350">
        <f t="shared" si="452"/>
        <v>0</v>
      </c>
      <c r="AN419" s="457">
        <f t="shared" si="453"/>
        <v>0</v>
      </c>
      <c r="AO419" s="350">
        <f t="shared" si="454"/>
        <v>0</v>
      </c>
      <c r="AP419" s="350">
        <f t="shared" si="455"/>
        <v>0</v>
      </c>
      <c r="AQ419" s="350">
        <f t="shared" si="456"/>
        <v>0</v>
      </c>
      <c r="AR419" s="350">
        <f t="shared" si="457"/>
        <v>0</v>
      </c>
      <c r="AS419" s="350">
        <f t="shared" si="458"/>
        <v>0</v>
      </c>
      <c r="AT419" s="350">
        <f t="shared" si="459"/>
        <v>0</v>
      </c>
      <c r="AU419" s="350">
        <f t="shared" si="460"/>
        <v>0</v>
      </c>
      <c r="AV419" s="350">
        <f t="shared" si="461"/>
        <v>0</v>
      </c>
      <c r="AW419" s="350">
        <f t="shared" si="462"/>
        <v>0</v>
      </c>
      <c r="AX419" s="350">
        <f t="shared" si="463"/>
        <v>0</v>
      </c>
      <c r="AY419" s="350">
        <f t="shared" si="464"/>
        <v>0</v>
      </c>
    </row>
    <row r="420" spans="1:51" x14ac:dyDescent="0.2">
      <c r="A420" s="347">
        <v>14500</v>
      </c>
      <c r="B420" s="349" t="str">
        <f t="shared" si="417"/>
        <v>Ku-ring-gai (A)</v>
      </c>
      <c r="C420" s="348" t="str">
        <f t="shared" si="418"/>
        <v>NSROC</v>
      </c>
      <c r="D420" s="470" t="str">
        <f t="shared" si="419"/>
        <v>S</v>
      </c>
      <c r="E420" s="470"/>
      <c r="F420"/>
      <c r="G420" s="350">
        <f t="shared" si="420"/>
        <v>126046</v>
      </c>
      <c r="H420" s="350">
        <f t="shared" si="421"/>
        <v>44543</v>
      </c>
      <c r="I420" s="350">
        <f t="shared" si="422"/>
        <v>455</v>
      </c>
      <c r="J420" s="350" t="str">
        <f t="shared" si="423"/>
        <v>Y</v>
      </c>
      <c r="K420" s="350">
        <f t="shared" si="424"/>
        <v>44459</v>
      </c>
      <c r="L420" s="350">
        <f t="shared" si="425"/>
        <v>0</v>
      </c>
      <c r="M420" s="350">
        <f t="shared" si="426"/>
        <v>44459</v>
      </c>
      <c r="N420" s="350">
        <f t="shared" si="427"/>
        <v>34845</v>
      </c>
      <c r="O420" s="350">
        <f t="shared" si="428"/>
        <v>0</v>
      </c>
      <c r="P420" s="350">
        <f t="shared" si="429"/>
        <v>31573</v>
      </c>
      <c r="Q420" s="350">
        <f t="shared" si="430"/>
        <v>44543</v>
      </c>
      <c r="R420" s="350">
        <f t="shared" si="431"/>
        <v>0</v>
      </c>
      <c r="S420" s="350">
        <f t="shared" si="432"/>
        <v>0</v>
      </c>
      <c r="T420" s="350">
        <f t="shared" si="433"/>
        <v>0</v>
      </c>
      <c r="U420" s="350">
        <f t="shared" si="434"/>
        <v>0</v>
      </c>
      <c r="V420" s="350">
        <f t="shared" si="435"/>
        <v>0</v>
      </c>
      <c r="W420" s="350">
        <f t="shared" si="436"/>
        <v>0</v>
      </c>
      <c r="X420" s="350">
        <f t="shared" si="437"/>
        <v>0</v>
      </c>
      <c r="Y420" s="350">
        <f t="shared" si="438"/>
        <v>0</v>
      </c>
      <c r="Z420" s="350">
        <f t="shared" si="439"/>
        <v>0</v>
      </c>
      <c r="AA420" s="350">
        <f t="shared" si="440"/>
        <v>0</v>
      </c>
      <c r="AB420" s="350">
        <f t="shared" si="441"/>
        <v>0</v>
      </c>
      <c r="AC420" s="350">
        <f t="shared" si="442"/>
        <v>0</v>
      </c>
      <c r="AD420" s="350">
        <f t="shared" si="443"/>
        <v>0</v>
      </c>
      <c r="AE420" s="350">
        <f t="shared" si="444"/>
        <v>0</v>
      </c>
      <c r="AF420" s="350">
        <f t="shared" si="445"/>
        <v>0</v>
      </c>
      <c r="AG420" s="350">
        <f t="shared" si="446"/>
        <v>0</v>
      </c>
      <c r="AH420" s="350">
        <f t="shared" si="447"/>
        <v>0</v>
      </c>
      <c r="AI420" s="350">
        <f t="shared" si="448"/>
        <v>0</v>
      </c>
      <c r="AJ420" s="350">
        <f t="shared" si="449"/>
        <v>0</v>
      </c>
      <c r="AK420" s="350">
        <f t="shared" si="450"/>
        <v>0</v>
      </c>
      <c r="AL420" s="350">
        <f t="shared" si="451"/>
        <v>0</v>
      </c>
      <c r="AM420" s="350">
        <f t="shared" si="452"/>
        <v>0</v>
      </c>
      <c r="AN420" s="457">
        <f t="shared" si="453"/>
        <v>0</v>
      </c>
      <c r="AO420" s="350">
        <f t="shared" si="454"/>
        <v>0</v>
      </c>
      <c r="AP420" s="350">
        <f t="shared" si="455"/>
        <v>0</v>
      </c>
      <c r="AQ420" s="350">
        <f t="shared" si="456"/>
        <v>0</v>
      </c>
      <c r="AR420" s="350">
        <f t="shared" si="457"/>
        <v>0</v>
      </c>
      <c r="AS420" s="350">
        <f t="shared" si="458"/>
        <v>0</v>
      </c>
      <c r="AT420" s="350">
        <f t="shared" si="459"/>
        <v>0</v>
      </c>
      <c r="AU420" s="350">
        <f t="shared" si="460"/>
        <v>0</v>
      </c>
      <c r="AV420" s="350">
        <f t="shared" si="461"/>
        <v>0</v>
      </c>
      <c r="AW420" s="350">
        <f t="shared" si="462"/>
        <v>0</v>
      </c>
      <c r="AX420" s="350">
        <f t="shared" si="463"/>
        <v>0</v>
      </c>
      <c r="AY420" s="350">
        <f t="shared" si="464"/>
        <v>0</v>
      </c>
    </row>
    <row r="421" spans="1:51" x14ac:dyDescent="0.2">
      <c r="A421" s="347">
        <v>14700</v>
      </c>
      <c r="B421" s="349" t="str">
        <f t="shared" si="417"/>
        <v>Lane Cove (A)</v>
      </c>
      <c r="C421" s="348" t="str">
        <f t="shared" si="418"/>
        <v>NSROC</v>
      </c>
      <c r="D421" s="470" t="str">
        <f t="shared" si="419"/>
        <v>S</v>
      </c>
      <c r="E421" s="470"/>
      <c r="F421"/>
      <c r="G421" s="350">
        <f t="shared" si="420"/>
        <v>39486</v>
      </c>
      <c r="H421" s="350">
        <f t="shared" si="421"/>
        <v>16223</v>
      </c>
      <c r="I421" s="350">
        <f t="shared" si="422"/>
        <v>445</v>
      </c>
      <c r="J421" s="350" t="str">
        <f t="shared" si="423"/>
        <v>Y</v>
      </c>
      <c r="K421" s="350">
        <f t="shared" si="424"/>
        <v>10847</v>
      </c>
      <c r="L421" s="350">
        <f t="shared" si="425"/>
        <v>0</v>
      </c>
      <c r="M421" s="350">
        <f t="shared" si="426"/>
        <v>9275</v>
      </c>
      <c r="N421" s="350">
        <f t="shared" si="427"/>
        <v>13425</v>
      </c>
      <c r="O421" s="350">
        <f t="shared" si="428"/>
        <v>0</v>
      </c>
      <c r="P421" s="350">
        <f t="shared" si="429"/>
        <v>16222</v>
      </c>
      <c r="Q421" s="350">
        <f t="shared" si="430"/>
        <v>0</v>
      </c>
      <c r="R421" s="350">
        <f t="shared" si="431"/>
        <v>0</v>
      </c>
      <c r="S421" s="350">
        <f t="shared" si="432"/>
        <v>0</v>
      </c>
      <c r="T421" s="350">
        <f t="shared" si="433"/>
        <v>0</v>
      </c>
      <c r="U421" s="350">
        <f t="shared" si="434"/>
        <v>0</v>
      </c>
      <c r="V421" s="350">
        <f t="shared" si="435"/>
        <v>0</v>
      </c>
      <c r="W421" s="350">
        <f t="shared" si="436"/>
        <v>0</v>
      </c>
      <c r="X421" s="350">
        <f t="shared" si="437"/>
        <v>0</v>
      </c>
      <c r="Y421" s="350">
        <f t="shared" si="438"/>
        <v>0</v>
      </c>
      <c r="Z421" s="350">
        <f t="shared" si="439"/>
        <v>0</v>
      </c>
      <c r="AA421" s="350">
        <f t="shared" si="440"/>
        <v>0</v>
      </c>
      <c r="AB421" s="350">
        <f t="shared" si="441"/>
        <v>0</v>
      </c>
      <c r="AC421" s="350">
        <f t="shared" si="442"/>
        <v>0</v>
      </c>
      <c r="AD421" s="350">
        <f t="shared" si="443"/>
        <v>0</v>
      </c>
      <c r="AE421" s="350">
        <f t="shared" si="444"/>
        <v>0</v>
      </c>
      <c r="AF421" s="350">
        <f t="shared" si="445"/>
        <v>0</v>
      </c>
      <c r="AG421" s="350">
        <f t="shared" si="446"/>
        <v>0</v>
      </c>
      <c r="AH421" s="350">
        <f t="shared" si="447"/>
        <v>0</v>
      </c>
      <c r="AI421" s="350">
        <f t="shared" si="448"/>
        <v>0</v>
      </c>
      <c r="AJ421" s="350">
        <f t="shared" si="449"/>
        <v>0</v>
      </c>
      <c r="AK421" s="350">
        <f t="shared" si="450"/>
        <v>0</v>
      </c>
      <c r="AL421" s="350">
        <f t="shared" si="451"/>
        <v>0</v>
      </c>
      <c r="AM421" s="350">
        <f t="shared" si="452"/>
        <v>0</v>
      </c>
      <c r="AN421" s="457">
        <f t="shared" si="453"/>
        <v>0</v>
      </c>
      <c r="AO421" s="350">
        <f t="shared" si="454"/>
        <v>0</v>
      </c>
      <c r="AP421" s="350">
        <f t="shared" si="455"/>
        <v>0</v>
      </c>
      <c r="AQ421" s="350">
        <f t="shared" si="456"/>
        <v>0</v>
      </c>
      <c r="AR421" s="350">
        <f t="shared" si="457"/>
        <v>0</v>
      </c>
      <c r="AS421" s="350">
        <f t="shared" si="458"/>
        <v>0</v>
      </c>
      <c r="AT421" s="350">
        <f t="shared" si="459"/>
        <v>0</v>
      </c>
      <c r="AU421" s="350">
        <f t="shared" si="460"/>
        <v>0</v>
      </c>
      <c r="AV421" s="350">
        <f t="shared" si="461"/>
        <v>0</v>
      </c>
      <c r="AW421" s="350">
        <f t="shared" si="462"/>
        <v>0</v>
      </c>
      <c r="AX421" s="350">
        <f t="shared" si="463"/>
        <v>0</v>
      </c>
      <c r="AY421" s="350">
        <f t="shared" si="464"/>
        <v>0</v>
      </c>
    </row>
    <row r="422" spans="1:51" x14ac:dyDescent="0.2">
      <c r="A422" s="347">
        <v>14900</v>
      </c>
      <c r="B422" s="349" t="str">
        <f t="shared" si="417"/>
        <v>Liverpool (C)</v>
      </c>
      <c r="C422" s="348" t="str">
        <f t="shared" si="418"/>
        <v>WSROC</v>
      </c>
      <c r="D422" s="470" t="str">
        <f t="shared" si="419"/>
        <v>S</v>
      </c>
      <c r="E422" s="470"/>
      <c r="F422"/>
      <c r="G422" s="350">
        <f t="shared" si="420"/>
        <v>223304</v>
      </c>
      <c r="H422" s="350">
        <f t="shared" si="421"/>
        <v>59136</v>
      </c>
      <c r="I422" s="350">
        <f t="shared" si="422"/>
        <v>444</v>
      </c>
      <c r="J422" s="350" t="str">
        <f t="shared" si="423"/>
        <v>Y</v>
      </c>
      <c r="K422" s="350">
        <f t="shared" si="424"/>
        <v>59136</v>
      </c>
      <c r="L422" s="350">
        <f t="shared" si="425"/>
        <v>0</v>
      </c>
      <c r="M422" s="350">
        <f t="shared" si="426"/>
        <v>59136</v>
      </c>
      <c r="N422" s="350">
        <f t="shared" si="427"/>
        <v>54744</v>
      </c>
      <c r="O422" s="350">
        <f t="shared" si="428"/>
        <v>0</v>
      </c>
      <c r="P422" s="350">
        <f t="shared" si="429"/>
        <v>58804</v>
      </c>
      <c r="Q422" s="350">
        <f t="shared" si="430"/>
        <v>59136</v>
      </c>
      <c r="R422" s="350" t="str">
        <f t="shared" si="431"/>
        <v>Liverpool CRC</v>
      </c>
      <c r="S422" s="350">
        <f t="shared" si="432"/>
        <v>0</v>
      </c>
      <c r="T422" s="350">
        <f t="shared" si="433"/>
        <v>0</v>
      </c>
      <c r="U422" s="350">
        <f t="shared" si="434"/>
        <v>0</v>
      </c>
      <c r="V422" s="350">
        <f t="shared" si="435"/>
        <v>0</v>
      </c>
      <c r="W422" s="350">
        <f t="shared" si="436"/>
        <v>0</v>
      </c>
      <c r="X422" s="350">
        <f t="shared" si="437"/>
        <v>0</v>
      </c>
      <c r="Y422" s="350">
        <f t="shared" si="438"/>
        <v>0</v>
      </c>
      <c r="Z422" s="350">
        <f t="shared" si="439"/>
        <v>0</v>
      </c>
      <c r="AA422" s="350">
        <f t="shared" si="440"/>
        <v>0</v>
      </c>
      <c r="AB422" s="350">
        <f t="shared" si="441"/>
        <v>0</v>
      </c>
      <c r="AC422" s="350">
        <f t="shared" si="442"/>
        <v>0</v>
      </c>
      <c r="AD422" s="350">
        <f t="shared" si="443"/>
        <v>0</v>
      </c>
      <c r="AE422" s="350">
        <f t="shared" si="444"/>
        <v>0</v>
      </c>
      <c r="AF422" s="350">
        <f t="shared" si="445"/>
        <v>0</v>
      </c>
      <c r="AG422" s="350">
        <f t="shared" si="446"/>
        <v>0</v>
      </c>
      <c r="AH422" s="350">
        <f t="shared" si="447"/>
        <v>0</v>
      </c>
      <c r="AI422" s="350">
        <f t="shared" si="448"/>
        <v>0</v>
      </c>
      <c r="AJ422" s="350">
        <f t="shared" si="449"/>
        <v>0</v>
      </c>
      <c r="AK422" s="350">
        <f t="shared" si="450"/>
        <v>0</v>
      </c>
      <c r="AL422" s="350">
        <f t="shared" si="451"/>
        <v>0</v>
      </c>
      <c r="AM422" s="350">
        <f t="shared" si="452"/>
        <v>0</v>
      </c>
      <c r="AN422" s="457">
        <f t="shared" si="453"/>
        <v>0</v>
      </c>
      <c r="AO422" s="350">
        <f t="shared" si="454"/>
        <v>0</v>
      </c>
      <c r="AP422" s="350">
        <f t="shared" si="455"/>
        <v>0</v>
      </c>
      <c r="AQ422" s="350">
        <f t="shared" si="456"/>
        <v>0</v>
      </c>
      <c r="AR422" s="350">
        <f t="shared" si="457"/>
        <v>0</v>
      </c>
      <c r="AS422" s="350">
        <f t="shared" si="458"/>
        <v>0</v>
      </c>
      <c r="AT422" s="350">
        <f t="shared" si="459"/>
        <v>0</v>
      </c>
      <c r="AU422" s="350">
        <f t="shared" si="460"/>
        <v>0</v>
      </c>
      <c r="AV422" s="350">
        <f t="shared" si="461"/>
        <v>0</v>
      </c>
      <c r="AW422" s="350">
        <f t="shared" si="462"/>
        <v>0</v>
      </c>
      <c r="AX422" s="350">
        <f t="shared" si="463"/>
        <v>0</v>
      </c>
      <c r="AY422" s="350">
        <f t="shared" si="464"/>
        <v>0</v>
      </c>
    </row>
    <row r="423" spans="1:51" x14ac:dyDescent="0.2">
      <c r="A423" s="347">
        <v>15350</v>
      </c>
      <c r="B423" s="349" t="str">
        <f t="shared" si="417"/>
        <v>Mosman (A)</v>
      </c>
      <c r="C423" s="348" t="str">
        <f t="shared" si="418"/>
        <v>NSROC</v>
      </c>
      <c r="D423" s="470" t="str">
        <f t="shared" si="419"/>
        <v>S</v>
      </c>
      <c r="E423" s="470"/>
      <c r="F423"/>
      <c r="G423" s="350">
        <f t="shared" si="420"/>
        <v>30877</v>
      </c>
      <c r="H423" s="350">
        <f t="shared" si="421"/>
        <v>13695</v>
      </c>
      <c r="I423" s="350">
        <f t="shared" si="422"/>
        <v>356</v>
      </c>
      <c r="J423" s="350" t="str">
        <f t="shared" si="423"/>
        <v>Y</v>
      </c>
      <c r="K423" s="350">
        <f t="shared" si="424"/>
        <v>13474</v>
      </c>
      <c r="L423" s="350">
        <f t="shared" si="425"/>
        <v>0</v>
      </c>
      <c r="M423" s="350">
        <f t="shared" si="426"/>
        <v>12817</v>
      </c>
      <c r="N423" s="350">
        <f t="shared" si="427"/>
        <v>8972</v>
      </c>
      <c r="O423" s="350">
        <f t="shared" si="428"/>
        <v>0</v>
      </c>
      <c r="P423" s="350">
        <f t="shared" si="429"/>
        <v>12817</v>
      </c>
      <c r="Q423" s="350">
        <f t="shared" si="430"/>
        <v>13695</v>
      </c>
      <c r="R423" s="350">
        <f t="shared" si="431"/>
        <v>0</v>
      </c>
      <c r="S423" s="350">
        <f t="shared" si="432"/>
        <v>0</v>
      </c>
      <c r="T423" s="350">
        <f t="shared" si="433"/>
        <v>0</v>
      </c>
      <c r="U423" s="350">
        <f t="shared" si="434"/>
        <v>0</v>
      </c>
      <c r="V423" s="350">
        <f t="shared" si="435"/>
        <v>0</v>
      </c>
      <c r="W423" s="350">
        <f t="shared" si="436"/>
        <v>0</v>
      </c>
      <c r="X423" s="350">
        <f t="shared" si="437"/>
        <v>0</v>
      </c>
      <c r="Y423" s="350">
        <f t="shared" si="438"/>
        <v>0</v>
      </c>
      <c r="Z423" s="350">
        <f t="shared" si="439"/>
        <v>0</v>
      </c>
      <c r="AA423" s="350">
        <f t="shared" si="440"/>
        <v>0</v>
      </c>
      <c r="AB423" s="350">
        <f t="shared" si="441"/>
        <v>0</v>
      </c>
      <c r="AC423" s="350">
        <f t="shared" si="442"/>
        <v>0</v>
      </c>
      <c r="AD423" s="350">
        <f t="shared" si="443"/>
        <v>0</v>
      </c>
      <c r="AE423" s="350">
        <f t="shared" si="444"/>
        <v>0</v>
      </c>
      <c r="AF423" s="350">
        <f t="shared" si="445"/>
        <v>0</v>
      </c>
      <c r="AG423" s="350">
        <f t="shared" si="446"/>
        <v>0</v>
      </c>
      <c r="AH423" s="350">
        <f t="shared" si="447"/>
        <v>0</v>
      </c>
      <c r="AI423" s="350">
        <f t="shared" si="448"/>
        <v>0</v>
      </c>
      <c r="AJ423" s="350">
        <f t="shared" si="449"/>
        <v>0</v>
      </c>
      <c r="AK423" s="350">
        <f t="shared" si="450"/>
        <v>0</v>
      </c>
      <c r="AL423" s="350">
        <f t="shared" si="451"/>
        <v>0</v>
      </c>
      <c r="AM423" s="350">
        <f t="shared" si="452"/>
        <v>0</v>
      </c>
      <c r="AN423" s="457">
        <f t="shared" si="453"/>
        <v>0</v>
      </c>
      <c r="AO423" s="350">
        <f t="shared" si="454"/>
        <v>0</v>
      </c>
      <c r="AP423" s="350">
        <f t="shared" si="455"/>
        <v>0</v>
      </c>
      <c r="AQ423" s="350">
        <f t="shared" si="456"/>
        <v>0</v>
      </c>
      <c r="AR423" s="350">
        <f t="shared" si="457"/>
        <v>0</v>
      </c>
      <c r="AS423" s="350">
        <f t="shared" si="458"/>
        <v>0</v>
      </c>
      <c r="AT423" s="350">
        <f t="shared" si="459"/>
        <v>0</v>
      </c>
      <c r="AU423" s="350">
        <f t="shared" si="460"/>
        <v>0</v>
      </c>
      <c r="AV423" s="350">
        <f t="shared" si="461"/>
        <v>0</v>
      </c>
      <c r="AW423" s="350">
        <f t="shared" si="462"/>
        <v>0</v>
      </c>
      <c r="AX423" s="350">
        <f t="shared" si="463"/>
        <v>0</v>
      </c>
      <c r="AY423" s="350">
        <f t="shared" si="464"/>
        <v>0</v>
      </c>
    </row>
    <row r="424" spans="1:51" x14ac:dyDescent="0.2">
      <c r="A424" s="347">
        <v>15950</v>
      </c>
      <c r="B424" s="349" t="str">
        <f t="shared" si="417"/>
        <v>North Sydney (A)</v>
      </c>
      <c r="C424" s="348" t="str">
        <f t="shared" si="418"/>
        <v>NSROC</v>
      </c>
      <c r="D424" s="470" t="str">
        <f t="shared" si="419"/>
        <v>S</v>
      </c>
      <c r="E424" s="470"/>
      <c r="F424"/>
      <c r="G424" s="350">
        <f t="shared" si="420"/>
        <v>74172</v>
      </c>
      <c r="H424" s="350">
        <f t="shared" si="421"/>
        <v>36785</v>
      </c>
      <c r="I424" s="350">
        <f t="shared" si="422"/>
        <v>370</v>
      </c>
      <c r="J424" s="350" t="str">
        <f t="shared" si="423"/>
        <v>Y</v>
      </c>
      <c r="K424" s="350">
        <f t="shared" si="424"/>
        <v>35295</v>
      </c>
      <c r="L424" s="350">
        <f t="shared" si="425"/>
        <v>0</v>
      </c>
      <c r="M424" s="350">
        <f t="shared" si="426"/>
        <v>35295</v>
      </c>
      <c r="N424" s="350">
        <f t="shared" si="427"/>
        <v>7046</v>
      </c>
      <c r="O424" s="350">
        <f t="shared" si="428"/>
        <v>0</v>
      </c>
      <c r="P424" s="350">
        <f t="shared" si="429"/>
        <v>36589</v>
      </c>
      <c r="Q424" s="350">
        <f t="shared" si="430"/>
        <v>0</v>
      </c>
      <c r="R424" s="350" t="str">
        <f t="shared" si="431"/>
        <v>Coal Loader</v>
      </c>
      <c r="S424" s="350" t="str">
        <f t="shared" si="432"/>
        <v>Northern Sydney CRC</v>
      </c>
      <c r="T424" s="350">
        <f t="shared" si="433"/>
        <v>0</v>
      </c>
      <c r="U424" s="350">
        <f t="shared" si="434"/>
        <v>0</v>
      </c>
      <c r="V424" s="350">
        <f t="shared" si="435"/>
        <v>0</v>
      </c>
      <c r="W424" s="350">
        <f t="shared" si="436"/>
        <v>0</v>
      </c>
      <c r="X424" s="350">
        <f t="shared" si="437"/>
        <v>0</v>
      </c>
      <c r="Y424" s="350">
        <f t="shared" si="438"/>
        <v>0</v>
      </c>
      <c r="Z424" s="350">
        <f t="shared" si="439"/>
        <v>0</v>
      </c>
      <c r="AA424" s="350">
        <f t="shared" si="440"/>
        <v>0</v>
      </c>
      <c r="AB424" s="350">
        <f t="shared" si="441"/>
        <v>0</v>
      </c>
      <c r="AC424" s="350">
        <f t="shared" si="442"/>
        <v>0</v>
      </c>
      <c r="AD424" s="350">
        <f t="shared" si="443"/>
        <v>0</v>
      </c>
      <c r="AE424" s="350">
        <f t="shared" si="444"/>
        <v>0</v>
      </c>
      <c r="AF424" s="350">
        <f t="shared" si="445"/>
        <v>0</v>
      </c>
      <c r="AG424" s="350">
        <f t="shared" si="446"/>
        <v>0</v>
      </c>
      <c r="AH424" s="350">
        <f t="shared" si="447"/>
        <v>0</v>
      </c>
      <c r="AI424" s="350">
        <f t="shared" si="448"/>
        <v>0</v>
      </c>
      <c r="AJ424" s="350">
        <f t="shared" si="449"/>
        <v>0</v>
      </c>
      <c r="AK424" s="350">
        <f t="shared" si="450"/>
        <v>0</v>
      </c>
      <c r="AL424" s="350">
        <f t="shared" si="451"/>
        <v>0</v>
      </c>
      <c r="AM424" s="350">
        <f t="shared" si="452"/>
        <v>0</v>
      </c>
      <c r="AN424" s="457">
        <f t="shared" si="453"/>
        <v>0</v>
      </c>
      <c r="AO424" s="350">
        <f t="shared" si="454"/>
        <v>0</v>
      </c>
      <c r="AP424" s="350">
        <f t="shared" si="455"/>
        <v>0</v>
      </c>
      <c r="AQ424" s="350">
        <f t="shared" si="456"/>
        <v>0</v>
      </c>
      <c r="AR424" s="350">
        <f t="shared" si="457"/>
        <v>0</v>
      </c>
      <c r="AS424" s="350">
        <f t="shared" si="458"/>
        <v>0</v>
      </c>
      <c r="AT424" s="350">
        <f t="shared" si="459"/>
        <v>0</v>
      </c>
      <c r="AU424" s="350">
        <f t="shared" si="460"/>
        <v>0</v>
      </c>
      <c r="AV424" s="350">
        <f t="shared" si="461"/>
        <v>0</v>
      </c>
      <c r="AW424" s="350">
        <f t="shared" si="462"/>
        <v>0</v>
      </c>
      <c r="AX424" s="350">
        <f t="shared" si="463"/>
        <v>0</v>
      </c>
      <c r="AY424" s="350">
        <f t="shared" si="464"/>
        <v>0</v>
      </c>
    </row>
    <row r="425" spans="1:51" x14ac:dyDescent="0.2">
      <c r="A425" s="347">
        <v>15990</v>
      </c>
      <c r="B425" s="349" t="str">
        <f t="shared" si="417"/>
        <v>Northern Beaches (A)</v>
      </c>
      <c r="C425" s="348">
        <f t="shared" si="418"/>
        <v>0</v>
      </c>
      <c r="D425" s="470" t="str">
        <f t="shared" si="419"/>
        <v>S</v>
      </c>
      <c r="E425" s="470"/>
      <c r="F425"/>
      <c r="G425" s="350">
        <f t="shared" si="420"/>
        <v>271278</v>
      </c>
      <c r="H425" s="350">
        <f t="shared" si="421"/>
        <v>97017</v>
      </c>
      <c r="I425" s="350">
        <f t="shared" si="422"/>
        <v>405</v>
      </c>
      <c r="J425" s="350" t="str">
        <f t="shared" si="423"/>
        <v>Y</v>
      </c>
      <c r="K425" s="350">
        <f t="shared" si="424"/>
        <v>96567</v>
      </c>
      <c r="L425" s="350">
        <f t="shared" si="425"/>
        <v>0</v>
      </c>
      <c r="M425" s="350">
        <f t="shared" si="426"/>
        <v>96567</v>
      </c>
      <c r="N425" s="350">
        <f t="shared" si="427"/>
        <v>96567</v>
      </c>
      <c r="O425" s="350">
        <f t="shared" si="428"/>
        <v>0</v>
      </c>
      <c r="P425" s="350">
        <f t="shared" si="429"/>
        <v>96567</v>
      </c>
      <c r="Q425" s="350">
        <f t="shared" si="430"/>
        <v>97017</v>
      </c>
      <c r="R425" s="350" t="str">
        <f t="shared" si="431"/>
        <v>Kimbriki - Vegetation</v>
      </c>
      <c r="S425" s="350" t="str">
        <f t="shared" si="432"/>
        <v>Kimbriki - eWaste</v>
      </c>
      <c r="T425" s="350" t="str">
        <f t="shared" si="433"/>
        <v>Kimbriki - Charity</v>
      </c>
      <c r="U425" s="350">
        <f t="shared" si="434"/>
        <v>0</v>
      </c>
      <c r="V425" s="350">
        <f t="shared" si="435"/>
        <v>0</v>
      </c>
      <c r="W425" s="350">
        <f t="shared" si="436"/>
        <v>0</v>
      </c>
      <c r="X425" s="350">
        <f t="shared" si="437"/>
        <v>0</v>
      </c>
      <c r="Y425" s="350">
        <f t="shared" si="438"/>
        <v>0</v>
      </c>
      <c r="Z425" s="350">
        <f t="shared" si="439"/>
        <v>0</v>
      </c>
      <c r="AA425" s="350">
        <f t="shared" si="440"/>
        <v>0</v>
      </c>
      <c r="AB425" s="350">
        <f t="shared" si="441"/>
        <v>0</v>
      </c>
      <c r="AC425" s="350">
        <f t="shared" si="442"/>
        <v>0</v>
      </c>
      <c r="AD425" s="350">
        <f t="shared" si="443"/>
        <v>0</v>
      </c>
      <c r="AE425" s="350">
        <f t="shared" si="444"/>
        <v>0</v>
      </c>
      <c r="AF425" s="350">
        <f t="shared" si="445"/>
        <v>0</v>
      </c>
      <c r="AG425" s="350">
        <f t="shared" si="446"/>
        <v>0</v>
      </c>
      <c r="AH425" s="350">
        <f t="shared" si="447"/>
        <v>0</v>
      </c>
      <c r="AI425" s="350">
        <f t="shared" si="448"/>
        <v>0</v>
      </c>
      <c r="AJ425" s="350">
        <f t="shared" si="449"/>
        <v>0</v>
      </c>
      <c r="AK425" s="350">
        <f t="shared" si="450"/>
        <v>0</v>
      </c>
      <c r="AL425" s="350">
        <f t="shared" si="451"/>
        <v>0</v>
      </c>
      <c r="AM425" s="350">
        <f t="shared" si="452"/>
        <v>0</v>
      </c>
      <c r="AN425" s="457">
        <f t="shared" si="453"/>
        <v>0</v>
      </c>
      <c r="AO425" s="350">
        <f t="shared" si="454"/>
        <v>0</v>
      </c>
      <c r="AP425" s="350">
        <f t="shared" si="455"/>
        <v>0</v>
      </c>
      <c r="AQ425" s="350">
        <f t="shared" si="456"/>
        <v>0</v>
      </c>
      <c r="AR425" s="350">
        <f t="shared" si="457"/>
        <v>0</v>
      </c>
      <c r="AS425" s="350">
        <f t="shared" si="458"/>
        <v>0</v>
      </c>
      <c r="AT425" s="350">
        <f t="shared" si="459"/>
        <v>0</v>
      </c>
      <c r="AU425" s="350">
        <f t="shared" si="460"/>
        <v>0</v>
      </c>
      <c r="AV425" s="350">
        <f t="shared" si="461"/>
        <v>0</v>
      </c>
      <c r="AW425" s="350">
        <f t="shared" si="462"/>
        <v>0</v>
      </c>
      <c r="AX425" s="350">
        <f t="shared" si="463"/>
        <v>0</v>
      </c>
      <c r="AY425" s="350">
        <f t="shared" si="464"/>
        <v>0</v>
      </c>
    </row>
    <row r="426" spans="1:51" x14ac:dyDescent="0.2">
      <c r="A426" s="347">
        <v>16260</v>
      </c>
      <c r="B426" s="349" t="str">
        <f t="shared" si="417"/>
        <v>Parramatta (C)</v>
      </c>
      <c r="C426" s="348" t="str">
        <f t="shared" si="418"/>
        <v>WSROC</v>
      </c>
      <c r="D426" s="470" t="str">
        <f t="shared" si="419"/>
        <v>S</v>
      </c>
      <c r="E426" s="470"/>
      <c r="F426"/>
      <c r="G426" s="350">
        <f t="shared" si="420"/>
        <v>251311</v>
      </c>
      <c r="H426" s="350">
        <f t="shared" si="421"/>
        <v>94984</v>
      </c>
      <c r="I426" s="350">
        <f t="shared" si="422"/>
        <v>415.6</v>
      </c>
      <c r="J426" s="350" t="str">
        <f t="shared" si="423"/>
        <v>Y</v>
      </c>
      <c r="K426" s="350">
        <f t="shared" si="424"/>
        <v>84083</v>
      </c>
      <c r="L426" s="350">
        <f t="shared" si="425"/>
        <v>0</v>
      </c>
      <c r="M426" s="350">
        <f t="shared" si="426"/>
        <v>48955</v>
      </c>
      <c r="N426" s="350">
        <f t="shared" si="427"/>
        <v>47603</v>
      </c>
      <c r="O426" s="350">
        <f t="shared" si="428"/>
        <v>0</v>
      </c>
      <c r="P426" s="350">
        <f t="shared" si="429"/>
        <v>94328</v>
      </c>
      <c r="Q426" s="350">
        <f t="shared" si="430"/>
        <v>0</v>
      </c>
      <c r="R426" s="350">
        <f t="shared" si="431"/>
        <v>0</v>
      </c>
      <c r="S426" s="350">
        <f t="shared" si="432"/>
        <v>0</v>
      </c>
      <c r="T426" s="350">
        <f t="shared" si="433"/>
        <v>0</v>
      </c>
      <c r="U426" s="350">
        <f t="shared" si="434"/>
        <v>0</v>
      </c>
      <c r="V426" s="350">
        <f t="shared" si="435"/>
        <v>0</v>
      </c>
      <c r="W426" s="350">
        <f t="shared" si="436"/>
        <v>0</v>
      </c>
      <c r="X426" s="350">
        <f t="shared" si="437"/>
        <v>0</v>
      </c>
      <c r="Y426" s="350">
        <f t="shared" si="438"/>
        <v>0</v>
      </c>
      <c r="Z426" s="350">
        <f t="shared" si="439"/>
        <v>0</v>
      </c>
      <c r="AA426" s="350">
        <f t="shared" si="440"/>
        <v>0</v>
      </c>
      <c r="AB426" s="350">
        <f t="shared" si="441"/>
        <v>0</v>
      </c>
      <c r="AC426" s="350">
        <f t="shared" si="442"/>
        <v>0</v>
      </c>
      <c r="AD426" s="350">
        <f t="shared" si="443"/>
        <v>0</v>
      </c>
      <c r="AE426" s="350">
        <f t="shared" si="444"/>
        <v>0</v>
      </c>
      <c r="AF426" s="350">
        <f t="shared" si="445"/>
        <v>0</v>
      </c>
      <c r="AG426" s="350">
        <f t="shared" si="446"/>
        <v>0</v>
      </c>
      <c r="AH426" s="350">
        <f t="shared" si="447"/>
        <v>0</v>
      </c>
      <c r="AI426" s="350">
        <f t="shared" si="448"/>
        <v>0</v>
      </c>
      <c r="AJ426" s="350">
        <f t="shared" si="449"/>
        <v>0</v>
      </c>
      <c r="AK426" s="350">
        <f t="shared" si="450"/>
        <v>0</v>
      </c>
      <c r="AL426" s="350">
        <f t="shared" si="451"/>
        <v>0</v>
      </c>
      <c r="AM426" s="350">
        <f t="shared" si="452"/>
        <v>0</v>
      </c>
      <c r="AN426" s="457">
        <f t="shared" si="453"/>
        <v>0</v>
      </c>
      <c r="AO426" s="350">
        <f t="shared" si="454"/>
        <v>0</v>
      </c>
      <c r="AP426" s="350">
        <f t="shared" si="455"/>
        <v>0</v>
      </c>
      <c r="AQ426" s="350">
        <f t="shared" si="456"/>
        <v>0</v>
      </c>
      <c r="AR426" s="350">
        <f t="shared" si="457"/>
        <v>0</v>
      </c>
      <c r="AS426" s="350">
        <f t="shared" si="458"/>
        <v>0</v>
      </c>
      <c r="AT426" s="350">
        <f t="shared" si="459"/>
        <v>0</v>
      </c>
      <c r="AU426" s="350">
        <f t="shared" si="460"/>
        <v>0</v>
      </c>
      <c r="AV426" s="350">
        <f t="shared" si="461"/>
        <v>0</v>
      </c>
      <c r="AW426" s="350">
        <f t="shared" si="462"/>
        <v>0</v>
      </c>
      <c r="AX426" s="350">
        <f t="shared" si="463"/>
        <v>0</v>
      </c>
      <c r="AY426" s="350">
        <f t="shared" si="464"/>
        <v>0</v>
      </c>
    </row>
    <row r="427" spans="1:51" x14ac:dyDescent="0.2">
      <c r="A427" s="347">
        <v>16350</v>
      </c>
      <c r="B427" s="349" t="str">
        <f t="shared" si="417"/>
        <v>Penrith (C)</v>
      </c>
      <c r="C427" s="348" t="str">
        <f t="shared" si="418"/>
        <v>WSROC</v>
      </c>
      <c r="D427" s="470" t="str">
        <f t="shared" si="419"/>
        <v>S</v>
      </c>
      <c r="E427" s="470"/>
      <c r="F427"/>
      <c r="G427" s="350">
        <f t="shared" si="420"/>
        <v>209210</v>
      </c>
      <c r="H427" s="350">
        <f t="shared" si="421"/>
        <v>78710</v>
      </c>
      <c r="I427" s="350">
        <f t="shared" si="422"/>
        <v>399</v>
      </c>
      <c r="J427" s="350" t="str">
        <f t="shared" si="423"/>
        <v>Y</v>
      </c>
      <c r="K427" s="350">
        <f t="shared" si="424"/>
        <v>76634</v>
      </c>
      <c r="L427" s="350">
        <f t="shared" si="425"/>
        <v>0</v>
      </c>
      <c r="M427" s="350">
        <f t="shared" si="426"/>
        <v>76634</v>
      </c>
      <c r="N427" s="350">
        <f t="shared" si="427"/>
        <v>0</v>
      </c>
      <c r="O427" s="350">
        <f t="shared" si="428"/>
        <v>60836</v>
      </c>
      <c r="P427" s="350">
        <f t="shared" si="429"/>
        <v>76734</v>
      </c>
      <c r="Q427" s="350">
        <f t="shared" si="430"/>
        <v>78710</v>
      </c>
      <c r="R427" s="350" t="str">
        <f t="shared" si="431"/>
        <v>Libraries</v>
      </c>
      <c r="S427" s="350">
        <f t="shared" si="432"/>
        <v>0</v>
      </c>
      <c r="T427" s="350">
        <f t="shared" si="433"/>
        <v>0</v>
      </c>
      <c r="U427" s="350">
        <f t="shared" si="434"/>
        <v>0</v>
      </c>
      <c r="V427" s="350">
        <f t="shared" si="435"/>
        <v>0</v>
      </c>
      <c r="W427" s="350">
        <f t="shared" si="436"/>
        <v>0</v>
      </c>
      <c r="X427" s="350">
        <f t="shared" si="437"/>
        <v>0</v>
      </c>
      <c r="Y427" s="350">
        <f t="shared" si="438"/>
        <v>0</v>
      </c>
      <c r="Z427" s="350">
        <f t="shared" si="439"/>
        <v>0</v>
      </c>
      <c r="AA427" s="350">
        <f t="shared" si="440"/>
        <v>0</v>
      </c>
      <c r="AB427" s="350">
        <f t="shared" si="441"/>
        <v>0</v>
      </c>
      <c r="AC427" s="350">
        <f t="shared" si="442"/>
        <v>0</v>
      </c>
      <c r="AD427" s="350">
        <f t="shared" si="443"/>
        <v>0</v>
      </c>
      <c r="AE427" s="350">
        <f t="shared" si="444"/>
        <v>0</v>
      </c>
      <c r="AF427" s="350">
        <f t="shared" si="445"/>
        <v>0</v>
      </c>
      <c r="AG427" s="350">
        <f t="shared" si="446"/>
        <v>0</v>
      </c>
      <c r="AH427" s="350">
        <f t="shared" si="447"/>
        <v>0</v>
      </c>
      <c r="AI427" s="350">
        <f t="shared" si="448"/>
        <v>0</v>
      </c>
      <c r="AJ427" s="350">
        <f t="shared" si="449"/>
        <v>0</v>
      </c>
      <c r="AK427" s="350">
        <f t="shared" si="450"/>
        <v>0</v>
      </c>
      <c r="AL427" s="350">
        <f t="shared" si="451"/>
        <v>0</v>
      </c>
      <c r="AM427" s="350">
        <f t="shared" si="452"/>
        <v>0</v>
      </c>
      <c r="AN427" s="457">
        <f t="shared" si="453"/>
        <v>0</v>
      </c>
      <c r="AO427" s="350">
        <f t="shared" si="454"/>
        <v>0</v>
      </c>
      <c r="AP427" s="350">
        <f t="shared" si="455"/>
        <v>0</v>
      </c>
      <c r="AQ427" s="350">
        <f t="shared" si="456"/>
        <v>0</v>
      </c>
      <c r="AR427" s="350">
        <f t="shared" si="457"/>
        <v>0</v>
      </c>
      <c r="AS427" s="350">
        <f t="shared" si="458"/>
        <v>0</v>
      </c>
      <c r="AT427" s="350">
        <f t="shared" si="459"/>
        <v>0</v>
      </c>
      <c r="AU427" s="350">
        <f t="shared" si="460"/>
        <v>0</v>
      </c>
      <c r="AV427" s="350">
        <f t="shared" si="461"/>
        <v>0</v>
      </c>
      <c r="AW427" s="350">
        <f t="shared" si="462"/>
        <v>0</v>
      </c>
      <c r="AX427" s="350">
        <f t="shared" si="463"/>
        <v>0</v>
      </c>
      <c r="AY427" s="350">
        <f t="shared" si="464"/>
        <v>0</v>
      </c>
    </row>
    <row r="428" spans="1:51" x14ac:dyDescent="0.2">
      <c r="A428" s="347">
        <v>16550</v>
      </c>
      <c r="B428" s="349" t="str">
        <f t="shared" si="417"/>
        <v>Randwick (C)</v>
      </c>
      <c r="C428" s="348" t="str">
        <f t="shared" si="418"/>
        <v>SSROC</v>
      </c>
      <c r="D428" s="470" t="str">
        <f t="shared" si="419"/>
        <v>S</v>
      </c>
      <c r="E428" s="470"/>
      <c r="F428"/>
      <c r="G428" s="350">
        <f t="shared" si="420"/>
        <v>154265</v>
      </c>
      <c r="H428" s="350">
        <f t="shared" si="421"/>
        <v>58238</v>
      </c>
      <c r="I428" s="350">
        <f t="shared" si="422"/>
        <v>567.85</v>
      </c>
      <c r="J428" s="350" t="str">
        <f t="shared" si="423"/>
        <v>Y</v>
      </c>
      <c r="K428" s="350">
        <f t="shared" si="424"/>
        <v>58238</v>
      </c>
      <c r="L428" s="350">
        <f t="shared" si="425"/>
        <v>0</v>
      </c>
      <c r="M428" s="350">
        <f t="shared" si="426"/>
        <v>58238</v>
      </c>
      <c r="N428" s="350">
        <f t="shared" si="427"/>
        <v>41617</v>
      </c>
      <c r="O428" s="350">
        <f t="shared" si="428"/>
        <v>0</v>
      </c>
      <c r="P428" s="350">
        <f t="shared" si="429"/>
        <v>0</v>
      </c>
      <c r="Q428" s="350">
        <f t="shared" si="430"/>
        <v>58238</v>
      </c>
      <c r="R428" s="350" t="str">
        <f t="shared" si="431"/>
        <v>Randwick Recycling Centre</v>
      </c>
      <c r="S428" s="350">
        <f t="shared" si="432"/>
        <v>0</v>
      </c>
      <c r="T428" s="350">
        <f t="shared" si="433"/>
        <v>0</v>
      </c>
      <c r="U428" s="350">
        <f t="shared" si="434"/>
        <v>0</v>
      </c>
      <c r="V428" s="350">
        <f t="shared" si="435"/>
        <v>0</v>
      </c>
      <c r="W428" s="350">
        <f t="shared" si="436"/>
        <v>0</v>
      </c>
      <c r="X428" s="350">
        <f t="shared" si="437"/>
        <v>0</v>
      </c>
      <c r="Y428" s="350">
        <f t="shared" si="438"/>
        <v>0</v>
      </c>
      <c r="Z428" s="350">
        <f t="shared" si="439"/>
        <v>0</v>
      </c>
      <c r="AA428" s="350">
        <f t="shared" si="440"/>
        <v>0</v>
      </c>
      <c r="AB428" s="350">
        <f t="shared" si="441"/>
        <v>0</v>
      </c>
      <c r="AC428" s="350">
        <f t="shared" si="442"/>
        <v>0</v>
      </c>
      <c r="AD428" s="350">
        <f t="shared" si="443"/>
        <v>0</v>
      </c>
      <c r="AE428" s="350">
        <f t="shared" si="444"/>
        <v>0</v>
      </c>
      <c r="AF428" s="350">
        <f t="shared" si="445"/>
        <v>0</v>
      </c>
      <c r="AG428" s="350">
        <f t="shared" si="446"/>
        <v>0</v>
      </c>
      <c r="AH428" s="350">
        <f t="shared" si="447"/>
        <v>0</v>
      </c>
      <c r="AI428" s="350">
        <f t="shared" si="448"/>
        <v>0</v>
      </c>
      <c r="AJ428" s="350">
        <f t="shared" si="449"/>
        <v>0</v>
      </c>
      <c r="AK428" s="350">
        <f t="shared" si="450"/>
        <v>0</v>
      </c>
      <c r="AL428" s="350">
        <f t="shared" si="451"/>
        <v>0</v>
      </c>
      <c r="AM428" s="350">
        <f t="shared" si="452"/>
        <v>0</v>
      </c>
      <c r="AN428" s="457">
        <f t="shared" si="453"/>
        <v>0</v>
      </c>
      <c r="AO428" s="350">
        <f t="shared" si="454"/>
        <v>0</v>
      </c>
      <c r="AP428" s="350">
        <f t="shared" si="455"/>
        <v>0</v>
      </c>
      <c r="AQ428" s="350">
        <f t="shared" si="456"/>
        <v>0</v>
      </c>
      <c r="AR428" s="350">
        <f t="shared" si="457"/>
        <v>0</v>
      </c>
      <c r="AS428" s="350">
        <f t="shared" si="458"/>
        <v>0</v>
      </c>
      <c r="AT428" s="350">
        <f t="shared" si="459"/>
        <v>0</v>
      </c>
      <c r="AU428" s="350">
        <f t="shared" si="460"/>
        <v>0</v>
      </c>
      <c r="AV428" s="350">
        <f t="shared" si="461"/>
        <v>0</v>
      </c>
      <c r="AW428" s="350">
        <f t="shared" si="462"/>
        <v>0</v>
      </c>
      <c r="AX428" s="350">
        <f t="shared" si="463"/>
        <v>0</v>
      </c>
      <c r="AY428" s="350">
        <f t="shared" si="464"/>
        <v>0</v>
      </c>
    </row>
    <row r="429" spans="1:51" x14ac:dyDescent="0.2">
      <c r="A429" s="347">
        <v>16700</v>
      </c>
      <c r="B429" s="349" t="str">
        <f t="shared" si="417"/>
        <v>Ryde (C)</v>
      </c>
      <c r="C429" s="348" t="str">
        <f t="shared" si="418"/>
        <v>NSROC</v>
      </c>
      <c r="D429" s="470" t="str">
        <f t="shared" si="419"/>
        <v>S</v>
      </c>
      <c r="E429" s="470"/>
      <c r="F429"/>
      <c r="G429" s="350">
        <f t="shared" si="420"/>
        <v>127446</v>
      </c>
      <c r="H429" s="350">
        <f t="shared" si="421"/>
        <v>51202</v>
      </c>
      <c r="I429" s="350">
        <f t="shared" si="422"/>
        <v>432</v>
      </c>
      <c r="J429" s="350" t="str">
        <f t="shared" si="423"/>
        <v>Y</v>
      </c>
      <c r="K429" s="350">
        <f t="shared" si="424"/>
        <v>33233</v>
      </c>
      <c r="L429" s="350">
        <f t="shared" si="425"/>
        <v>0</v>
      </c>
      <c r="M429" s="350">
        <f t="shared" si="426"/>
        <v>34740</v>
      </c>
      <c r="N429" s="350">
        <f t="shared" si="427"/>
        <v>27966</v>
      </c>
      <c r="O429" s="350">
        <f t="shared" si="428"/>
        <v>0</v>
      </c>
      <c r="P429" s="350">
        <f t="shared" si="429"/>
        <v>0</v>
      </c>
      <c r="Q429" s="350">
        <f t="shared" si="430"/>
        <v>51202</v>
      </c>
      <c r="R429" s="350" t="str">
        <f t="shared" si="431"/>
        <v>Mobile Recycle Unit</v>
      </c>
      <c r="S429" s="350">
        <f t="shared" si="432"/>
        <v>0</v>
      </c>
      <c r="T429" s="350">
        <f t="shared" si="433"/>
        <v>0</v>
      </c>
      <c r="U429" s="350">
        <f t="shared" si="434"/>
        <v>0</v>
      </c>
      <c r="V429" s="350">
        <f t="shared" si="435"/>
        <v>0</v>
      </c>
      <c r="W429" s="350">
        <f t="shared" si="436"/>
        <v>0</v>
      </c>
      <c r="X429" s="350">
        <f t="shared" si="437"/>
        <v>0</v>
      </c>
      <c r="Y429" s="350">
        <f t="shared" si="438"/>
        <v>0</v>
      </c>
      <c r="Z429" s="350">
        <f t="shared" si="439"/>
        <v>0</v>
      </c>
      <c r="AA429" s="350">
        <f t="shared" si="440"/>
        <v>0</v>
      </c>
      <c r="AB429" s="350">
        <f t="shared" si="441"/>
        <v>0</v>
      </c>
      <c r="AC429" s="350">
        <f t="shared" si="442"/>
        <v>0</v>
      </c>
      <c r="AD429" s="350">
        <f t="shared" si="443"/>
        <v>0</v>
      </c>
      <c r="AE429" s="350">
        <f t="shared" si="444"/>
        <v>0</v>
      </c>
      <c r="AF429" s="350">
        <f t="shared" si="445"/>
        <v>0</v>
      </c>
      <c r="AG429" s="350">
        <f t="shared" si="446"/>
        <v>0</v>
      </c>
      <c r="AH429" s="350">
        <f t="shared" si="447"/>
        <v>0</v>
      </c>
      <c r="AI429" s="350">
        <f t="shared" si="448"/>
        <v>0</v>
      </c>
      <c r="AJ429" s="350">
        <f t="shared" si="449"/>
        <v>0</v>
      </c>
      <c r="AK429" s="350">
        <f t="shared" si="450"/>
        <v>0</v>
      </c>
      <c r="AL429" s="350">
        <f t="shared" si="451"/>
        <v>0</v>
      </c>
      <c r="AM429" s="350">
        <f t="shared" si="452"/>
        <v>0</v>
      </c>
      <c r="AN429" s="457">
        <f t="shared" si="453"/>
        <v>0</v>
      </c>
      <c r="AO429" s="350">
        <f t="shared" si="454"/>
        <v>0</v>
      </c>
      <c r="AP429" s="350">
        <f t="shared" si="455"/>
        <v>0</v>
      </c>
      <c r="AQ429" s="350">
        <f t="shared" si="456"/>
        <v>0</v>
      </c>
      <c r="AR429" s="350">
        <f t="shared" si="457"/>
        <v>0</v>
      </c>
      <c r="AS429" s="350">
        <f t="shared" si="458"/>
        <v>0</v>
      </c>
      <c r="AT429" s="350">
        <f t="shared" si="459"/>
        <v>0</v>
      </c>
      <c r="AU429" s="350">
        <f t="shared" si="460"/>
        <v>0</v>
      </c>
      <c r="AV429" s="350">
        <f t="shared" si="461"/>
        <v>0</v>
      </c>
      <c r="AW429" s="350">
        <f t="shared" si="462"/>
        <v>0</v>
      </c>
      <c r="AX429" s="350">
        <f t="shared" si="463"/>
        <v>0</v>
      </c>
      <c r="AY429" s="350">
        <f t="shared" si="464"/>
        <v>0</v>
      </c>
    </row>
    <row r="430" spans="1:51" x14ac:dyDescent="0.2">
      <c r="A430" s="347">
        <v>17100</v>
      </c>
      <c r="B430" s="349" t="str">
        <f t="shared" si="417"/>
        <v>Strathfield (A)</v>
      </c>
      <c r="C430" s="348">
        <f t="shared" si="418"/>
        <v>0</v>
      </c>
      <c r="D430" s="470" t="str">
        <f t="shared" si="419"/>
        <v>S</v>
      </c>
      <c r="E430" s="470"/>
      <c r="F430"/>
      <c r="G430" s="350">
        <f t="shared" si="420"/>
        <v>45143</v>
      </c>
      <c r="H430" s="350">
        <f t="shared" si="421"/>
        <v>15984</v>
      </c>
      <c r="I430" s="350">
        <f t="shared" si="422"/>
        <v>740</v>
      </c>
      <c r="J430" s="350" t="str">
        <f t="shared" si="423"/>
        <v>Y</v>
      </c>
      <c r="K430" s="350">
        <f t="shared" si="424"/>
        <v>9087</v>
      </c>
      <c r="L430" s="350">
        <f t="shared" si="425"/>
        <v>0</v>
      </c>
      <c r="M430" s="350">
        <f t="shared" si="426"/>
        <v>7777</v>
      </c>
      <c r="N430" s="350">
        <f t="shared" si="427"/>
        <v>4000</v>
      </c>
      <c r="O430" s="350">
        <f t="shared" si="428"/>
        <v>0</v>
      </c>
      <c r="P430" s="350">
        <f t="shared" si="429"/>
        <v>0</v>
      </c>
      <c r="Q430" s="350">
        <f t="shared" si="430"/>
        <v>15984</v>
      </c>
      <c r="R430" s="350">
        <f t="shared" si="431"/>
        <v>0</v>
      </c>
      <c r="S430" s="350">
        <f t="shared" si="432"/>
        <v>0</v>
      </c>
      <c r="T430" s="350">
        <f t="shared" si="433"/>
        <v>0</v>
      </c>
      <c r="U430" s="350">
        <f t="shared" si="434"/>
        <v>0</v>
      </c>
      <c r="V430" s="350">
        <f t="shared" si="435"/>
        <v>0</v>
      </c>
      <c r="W430" s="350">
        <f t="shared" si="436"/>
        <v>0</v>
      </c>
      <c r="X430" s="350">
        <f t="shared" si="437"/>
        <v>0</v>
      </c>
      <c r="Y430" s="350">
        <f t="shared" si="438"/>
        <v>0</v>
      </c>
      <c r="Z430" s="350">
        <f t="shared" si="439"/>
        <v>0</v>
      </c>
      <c r="AA430" s="350">
        <f t="shared" si="440"/>
        <v>0</v>
      </c>
      <c r="AB430" s="350">
        <f t="shared" si="441"/>
        <v>0</v>
      </c>
      <c r="AC430" s="350">
        <f t="shared" si="442"/>
        <v>0</v>
      </c>
      <c r="AD430" s="350">
        <f t="shared" si="443"/>
        <v>0</v>
      </c>
      <c r="AE430" s="350">
        <f t="shared" si="444"/>
        <v>0</v>
      </c>
      <c r="AF430" s="350">
        <f t="shared" si="445"/>
        <v>0</v>
      </c>
      <c r="AG430" s="350">
        <f t="shared" si="446"/>
        <v>0</v>
      </c>
      <c r="AH430" s="350">
        <f t="shared" si="447"/>
        <v>0</v>
      </c>
      <c r="AI430" s="350">
        <f t="shared" si="448"/>
        <v>0</v>
      </c>
      <c r="AJ430" s="350">
        <f t="shared" si="449"/>
        <v>0</v>
      </c>
      <c r="AK430" s="350">
        <f t="shared" si="450"/>
        <v>0</v>
      </c>
      <c r="AL430" s="350">
        <f t="shared" si="451"/>
        <v>0</v>
      </c>
      <c r="AM430" s="350">
        <f t="shared" si="452"/>
        <v>0</v>
      </c>
      <c r="AN430" s="457">
        <f t="shared" si="453"/>
        <v>0</v>
      </c>
      <c r="AO430" s="350">
        <f t="shared" si="454"/>
        <v>0</v>
      </c>
      <c r="AP430" s="350">
        <f t="shared" si="455"/>
        <v>0</v>
      </c>
      <c r="AQ430" s="350">
        <f t="shared" si="456"/>
        <v>0</v>
      </c>
      <c r="AR430" s="350">
        <f t="shared" si="457"/>
        <v>0</v>
      </c>
      <c r="AS430" s="350">
        <f t="shared" si="458"/>
        <v>0</v>
      </c>
      <c r="AT430" s="350">
        <f t="shared" si="459"/>
        <v>0</v>
      </c>
      <c r="AU430" s="350">
        <f t="shared" si="460"/>
        <v>0</v>
      </c>
      <c r="AV430" s="350">
        <f t="shared" si="461"/>
        <v>0</v>
      </c>
      <c r="AW430" s="350">
        <f t="shared" si="462"/>
        <v>0</v>
      </c>
      <c r="AX430" s="350">
        <f t="shared" si="463"/>
        <v>0</v>
      </c>
      <c r="AY430" s="350">
        <f t="shared" si="464"/>
        <v>0</v>
      </c>
    </row>
    <row r="431" spans="1:51" x14ac:dyDescent="0.2">
      <c r="A431" s="347">
        <v>17150</v>
      </c>
      <c r="B431" s="349" t="str">
        <f t="shared" si="417"/>
        <v>Sutherland Shire (A)</v>
      </c>
      <c r="C431" s="348" t="str">
        <f t="shared" si="418"/>
        <v>SSROC</v>
      </c>
      <c r="D431" s="470" t="str">
        <f t="shared" si="419"/>
        <v>S</v>
      </c>
      <c r="E431" s="470"/>
      <c r="F431"/>
      <c r="G431" s="350">
        <f t="shared" si="420"/>
        <v>229213</v>
      </c>
      <c r="H431" s="350">
        <f t="shared" si="421"/>
        <v>97365</v>
      </c>
      <c r="I431" s="350">
        <f t="shared" si="422"/>
        <v>456.3</v>
      </c>
      <c r="J431" s="350" t="str">
        <f t="shared" si="423"/>
        <v>Y</v>
      </c>
      <c r="K431" s="350">
        <f t="shared" si="424"/>
        <v>86071</v>
      </c>
      <c r="L431" s="350">
        <f t="shared" si="425"/>
        <v>0</v>
      </c>
      <c r="M431" s="350">
        <f t="shared" si="426"/>
        <v>86071</v>
      </c>
      <c r="N431" s="350">
        <f t="shared" si="427"/>
        <v>86071</v>
      </c>
      <c r="O431" s="350">
        <f t="shared" si="428"/>
        <v>0</v>
      </c>
      <c r="P431" s="350">
        <f t="shared" si="429"/>
        <v>3722</v>
      </c>
      <c r="Q431" s="350">
        <f t="shared" si="430"/>
        <v>97365</v>
      </c>
      <c r="R431" s="350">
        <f t="shared" si="431"/>
        <v>0</v>
      </c>
      <c r="S431" s="350">
        <f t="shared" si="432"/>
        <v>0</v>
      </c>
      <c r="T431" s="350">
        <f t="shared" si="433"/>
        <v>0</v>
      </c>
      <c r="U431" s="350">
        <f t="shared" si="434"/>
        <v>0</v>
      </c>
      <c r="V431" s="350">
        <f t="shared" si="435"/>
        <v>0</v>
      </c>
      <c r="W431" s="350">
        <f t="shared" si="436"/>
        <v>0</v>
      </c>
      <c r="X431" s="350">
        <f t="shared" si="437"/>
        <v>0</v>
      </c>
      <c r="Y431" s="350">
        <f t="shared" si="438"/>
        <v>0</v>
      </c>
      <c r="Z431" s="350">
        <f t="shared" si="439"/>
        <v>0</v>
      </c>
      <c r="AA431" s="350">
        <f t="shared" si="440"/>
        <v>0</v>
      </c>
      <c r="AB431" s="350">
        <f t="shared" si="441"/>
        <v>0</v>
      </c>
      <c r="AC431" s="350">
        <f t="shared" si="442"/>
        <v>0</v>
      </c>
      <c r="AD431" s="350">
        <f t="shared" si="443"/>
        <v>0</v>
      </c>
      <c r="AE431" s="350">
        <f t="shared" si="444"/>
        <v>0</v>
      </c>
      <c r="AF431" s="350">
        <f t="shared" si="445"/>
        <v>0</v>
      </c>
      <c r="AG431" s="350">
        <f t="shared" si="446"/>
        <v>0</v>
      </c>
      <c r="AH431" s="350">
        <f t="shared" si="447"/>
        <v>0</v>
      </c>
      <c r="AI431" s="350">
        <f t="shared" si="448"/>
        <v>0</v>
      </c>
      <c r="AJ431" s="350">
        <f t="shared" si="449"/>
        <v>0</v>
      </c>
      <c r="AK431" s="350">
        <f t="shared" si="450"/>
        <v>0</v>
      </c>
      <c r="AL431" s="350">
        <f t="shared" si="451"/>
        <v>0</v>
      </c>
      <c r="AM431" s="350">
        <f t="shared" si="452"/>
        <v>0</v>
      </c>
      <c r="AN431" s="457">
        <f t="shared" si="453"/>
        <v>0</v>
      </c>
      <c r="AO431" s="350">
        <f t="shared" si="454"/>
        <v>0</v>
      </c>
      <c r="AP431" s="350">
        <f t="shared" si="455"/>
        <v>0</v>
      </c>
      <c r="AQ431" s="350">
        <f t="shared" si="456"/>
        <v>0</v>
      </c>
      <c r="AR431" s="350">
        <f t="shared" si="457"/>
        <v>0</v>
      </c>
      <c r="AS431" s="350">
        <f t="shared" si="458"/>
        <v>0</v>
      </c>
      <c r="AT431" s="350">
        <f t="shared" si="459"/>
        <v>0</v>
      </c>
      <c r="AU431" s="350">
        <f t="shared" si="460"/>
        <v>0</v>
      </c>
      <c r="AV431" s="350">
        <f t="shared" si="461"/>
        <v>0</v>
      </c>
      <c r="AW431" s="350">
        <f t="shared" si="462"/>
        <v>0</v>
      </c>
      <c r="AX431" s="350">
        <f t="shared" si="463"/>
        <v>0</v>
      </c>
      <c r="AY431" s="350">
        <f t="shared" si="464"/>
        <v>0</v>
      </c>
    </row>
    <row r="432" spans="1:51" x14ac:dyDescent="0.2">
      <c r="A432" s="347">
        <v>17200</v>
      </c>
      <c r="B432" s="349" t="str">
        <f t="shared" si="417"/>
        <v>Sydney (C)</v>
      </c>
      <c r="C432" s="348" t="str">
        <f t="shared" si="418"/>
        <v>SSROC</v>
      </c>
      <c r="D432" s="470" t="str">
        <f t="shared" si="419"/>
        <v>S</v>
      </c>
      <c r="E432" s="470"/>
      <c r="F432"/>
      <c r="G432" s="350">
        <f t="shared" si="420"/>
        <v>240229</v>
      </c>
      <c r="H432" s="350">
        <f t="shared" si="421"/>
        <v>126927</v>
      </c>
      <c r="I432" s="350">
        <f t="shared" si="422"/>
        <v>436</v>
      </c>
      <c r="J432" s="350" t="str">
        <f t="shared" si="423"/>
        <v>Y</v>
      </c>
      <c r="K432" s="350">
        <f t="shared" si="424"/>
        <v>113504</v>
      </c>
      <c r="L432" s="350">
        <f t="shared" si="425"/>
        <v>0</v>
      </c>
      <c r="M432" s="350">
        <f t="shared" si="426"/>
        <v>111807</v>
      </c>
      <c r="N432" s="350">
        <f t="shared" si="427"/>
        <v>8717</v>
      </c>
      <c r="O432" s="350">
        <f t="shared" si="428"/>
        <v>0</v>
      </c>
      <c r="P432" s="350">
        <f t="shared" si="429"/>
        <v>34749</v>
      </c>
      <c r="Q432" s="350">
        <f t="shared" si="430"/>
        <v>126927</v>
      </c>
      <c r="R432" s="350">
        <f t="shared" si="431"/>
        <v>0</v>
      </c>
      <c r="S432" s="350">
        <f t="shared" si="432"/>
        <v>0</v>
      </c>
      <c r="T432" s="350">
        <f t="shared" si="433"/>
        <v>0</v>
      </c>
      <c r="U432" s="350">
        <f t="shared" si="434"/>
        <v>0</v>
      </c>
      <c r="V432" s="350">
        <f t="shared" si="435"/>
        <v>0</v>
      </c>
      <c r="W432" s="350">
        <f t="shared" si="436"/>
        <v>0</v>
      </c>
      <c r="X432" s="350">
        <f t="shared" si="437"/>
        <v>0</v>
      </c>
      <c r="Y432" s="350">
        <f t="shared" si="438"/>
        <v>0</v>
      </c>
      <c r="Z432" s="350">
        <f t="shared" si="439"/>
        <v>0</v>
      </c>
      <c r="AA432" s="350">
        <f t="shared" si="440"/>
        <v>0</v>
      </c>
      <c r="AB432" s="350">
        <f t="shared" si="441"/>
        <v>0</v>
      </c>
      <c r="AC432" s="350">
        <f t="shared" si="442"/>
        <v>0</v>
      </c>
      <c r="AD432" s="350">
        <f t="shared" si="443"/>
        <v>0</v>
      </c>
      <c r="AE432" s="350">
        <f t="shared" si="444"/>
        <v>0</v>
      </c>
      <c r="AF432" s="350">
        <f t="shared" si="445"/>
        <v>0</v>
      </c>
      <c r="AG432" s="350">
        <f t="shared" si="446"/>
        <v>0</v>
      </c>
      <c r="AH432" s="350">
        <f t="shared" si="447"/>
        <v>0</v>
      </c>
      <c r="AI432" s="350">
        <f t="shared" si="448"/>
        <v>0</v>
      </c>
      <c r="AJ432" s="350">
        <f t="shared" si="449"/>
        <v>0</v>
      </c>
      <c r="AK432" s="350">
        <f t="shared" si="450"/>
        <v>0</v>
      </c>
      <c r="AL432" s="350">
        <f t="shared" si="451"/>
        <v>0</v>
      </c>
      <c r="AM432" s="350">
        <f t="shared" si="452"/>
        <v>0</v>
      </c>
      <c r="AN432" s="457">
        <f t="shared" si="453"/>
        <v>0</v>
      </c>
      <c r="AO432" s="350">
        <f t="shared" si="454"/>
        <v>0</v>
      </c>
      <c r="AP432" s="350">
        <f t="shared" si="455"/>
        <v>0</v>
      </c>
      <c r="AQ432" s="350">
        <f t="shared" si="456"/>
        <v>0</v>
      </c>
      <c r="AR432" s="350">
        <f t="shared" si="457"/>
        <v>0</v>
      </c>
      <c r="AS432" s="350">
        <f t="shared" si="458"/>
        <v>0</v>
      </c>
      <c r="AT432" s="350">
        <f t="shared" si="459"/>
        <v>0</v>
      </c>
      <c r="AU432" s="350">
        <f t="shared" si="460"/>
        <v>0</v>
      </c>
      <c r="AV432" s="350">
        <f t="shared" si="461"/>
        <v>0</v>
      </c>
      <c r="AW432" s="350">
        <f t="shared" si="462"/>
        <v>0</v>
      </c>
      <c r="AX432" s="350">
        <f t="shared" si="463"/>
        <v>0</v>
      </c>
      <c r="AY432" s="350">
        <f t="shared" si="464"/>
        <v>0</v>
      </c>
    </row>
    <row r="433" spans="1:51" x14ac:dyDescent="0.2">
      <c r="A433" s="347">
        <v>17420</v>
      </c>
      <c r="B433" s="349" t="str">
        <f t="shared" si="417"/>
        <v>The Hills Shire (A)</v>
      </c>
      <c r="C433" s="348" t="str">
        <f t="shared" si="418"/>
        <v>WSROC</v>
      </c>
      <c r="D433" s="470" t="str">
        <f t="shared" si="419"/>
        <v>S</v>
      </c>
      <c r="E433" s="470"/>
      <c r="F433"/>
      <c r="G433" s="350">
        <f t="shared" si="420"/>
        <v>172473</v>
      </c>
      <c r="H433" s="350">
        <f t="shared" si="421"/>
        <v>63053</v>
      </c>
      <c r="I433" s="350">
        <f t="shared" si="422"/>
        <v>465</v>
      </c>
      <c r="J433" s="350" t="str">
        <f t="shared" si="423"/>
        <v>Y</v>
      </c>
      <c r="K433" s="350">
        <f t="shared" si="424"/>
        <v>52043</v>
      </c>
      <c r="L433" s="350">
        <f t="shared" si="425"/>
        <v>0</v>
      </c>
      <c r="M433" s="350">
        <f t="shared" si="426"/>
        <v>54438</v>
      </c>
      <c r="N433" s="350">
        <f t="shared" si="427"/>
        <v>44484</v>
      </c>
      <c r="O433" s="350">
        <f t="shared" si="428"/>
        <v>0</v>
      </c>
      <c r="P433" s="350">
        <f t="shared" si="429"/>
        <v>0</v>
      </c>
      <c r="Q433" s="350">
        <f t="shared" si="430"/>
        <v>0</v>
      </c>
      <c r="R433" s="350" t="str">
        <f t="shared" si="431"/>
        <v>SUEZ Seven Hills</v>
      </c>
      <c r="S433" s="350">
        <f t="shared" si="432"/>
        <v>0</v>
      </c>
      <c r="T433" s="350">
        <f t="shared" si="433"/>
        <v>0</v>
      </c>
      <c r="U433" s="350">
        <f t="shared" si="434"/>
        <v>0</v>
      </c>
      <c r="V433" s="350">
        <f t="shared" si="435"/>
        <v>0</v>
      </c>
      <c r="W433" s="350">
        <f t="shared" si="436"/>
        <v>0</v>
      </c>
      <c r="X433" s="350">
        <f t="shared" si="437"/>
        <v>0</v>
      </c>
      <c r="Y433" s="350">
        <f t="shared" si="438"/>
        <v>0</v>
      </c>
      <c r="Z433" s="350">
        <f t="shared" si="439"/>
        <v>0</v>
      </c>
      <c r="AA433" s="350">
        <f t="shared" si="440"/>
        <v>0</v>
      </c>
      <c r="AB433" s="350">
        <f t="shared" si="441"/>
        <v>0</v>
      </c>
      <c r="AC433" s="350">
        <f t="shared" si="442"/>
        <v>0</v>
      </c>
      <c r="AD433" s="350">
        <f t="shared" si="443"/>
        <v>0</v>
      </c>
      <c r="AE433" s="350">
        <f t="shared" si="444"/>
        <v>0</v>
      </c>
      <c r="AF433" s="350">
        <f t="shared" si="445"/>
        <v>0</v>
      </c>
      <c r="AG433" s="350">
        <f t="shared" si="446"/>
        <v>0</v>
      </c>
      <c r="AH433" s="350">
        <f t="shared" si="447"/>
        <v>0</v>
      </c>
      <c r="AI433" s="350">
        <f t="shared" si="448"/>
        <v>0</v>
      </c>
      <c r="AJ433" s="350">
        <f t="shared" si="449"/>
        <v>0</v>
      </c>
      <c r="AK433" s="350">
        <f t="shared" si="450"/>
        <v>0</v>
      </c>
      <c r="AL433" s="350">
        <f t="shared" si="451"/>
        <v>0</v>
      </c>
      <c r="AM433" s="350">
        <f t="shared" si="452"/>
        <v>0</v>
      </c>
      <c r="AN433" s="457">
        <f t="shared" si="453"/>
        <v>0</v>
      </c>
      <c r="AO433" s="350">
        <f t="shared" si="454"/>
        <v>0</v>
      </c>
      <c r="AP433" s="350">
        <f t="shared" si="455"/>
        <v>0</v>
      </c>
      <c r="AQ433" s="350">
        <f t="shared" si="456"/>
        <v>0</v>
      </c>
      <c r="AR433" s="350">
        <f t="shared" si="457"/>
        <v>0</v>
      </c>
      <c r="AS433" s="350">
        <f t="shared" si="458"/>
        <v>0</v>
      </c>
      <c r="AT433" s="350">
        <f t="shared" si="459"/>
        <v>0</v>
      </c>
      <c r="AU433" s="350">
        <f t="shared" si="460"/>
        <v>0</v>
      </c>
      <c r="AV433" s="350">
        <f t="shared" si="461"/>
        <v>0</v>
      </c>
      <c r="AW433" s="350">
        <f t="shared" si="462"/>
        <v>0</v>
      </c>
      <c r="AX433" s="350">
        <f t="shared" si="463"/>
        <v>0</v>
      </c>
      <c r="AY433" s="350">
        <f t="shared" si="464"/>
        <v>0</v>
      </c>
    </row>
    <row r="434" spans="1:51" x14ac:dyDescent="0.2">
      <c r="A434" s="347">
        <v>18050</v>
      </c>
      <c r="B434" s="349" t="str">
        <f t="shared" si="417"/>
        <v>Waverley (A)</v>
      </c>
      <c r="C434" s="348" t="str">
        <f t="shared" si="418"/>
        <v>SSROC</v>
      </c>
      <c r="D434" s="470" t="str">
        <f t="shared" si="419"/>
        <v>S</v>
      </c>
      <c r="E434" s="470"/>
      <c r="F434"/>
      <c r="G434" s="350">
        <f t="shared" si="420"/>
        <v>74114</v>
      </c>
      <c r="H434" s="350">
        <f t="shared" si="421"/>
        <v>29408</v>
      </c>
      <c r="I434" s="350">
        <f t="shared" si="422"/>
        <v>548</v>
      </c>
      <c r="J434" s="350" t="str">
        <f t="shared" si="423"/>
        <v>Y</v>
      </c>
      <c r="K434" s="350">
        <f t="shared" si="424"/>
        <v>29399</v>
      </c>
      <c r="L434" s="350">
        <f t="shared" si="425"/>
        <v>0</v>
      </c>
      <c r="M434" s="350">
        <f t="shared" si="426"/>
        <v>29399</v>
      </c>
      <c r="N434" s="350">
        <f t="shared" si="427"/>
        <v>10040</v>
      </c>
      <c r="O434" s="350">
        <f t="shared" si="428"/>
        <v>0</v>
      </c>
      <c r="P434" s="350">
        <f t="shared" si="429"/>
        <v>1417</v>
      </c>
      <c r="Q434" s="350">
        <f t="shared" si="430"/>
        <v>29408</v>
      </c>
      <c r="R434" s="350">
        <f t="shared" si="431"/>
        <v>0</v>
      </c>
      <c r="S434" s="350">
        <f t="shared" si="432"/>
        <v>0</v>
      </c>
      <c r="T434" s="350">
        <f t="shared" si="433"/>
        <v>0</v>
      </c>
      <c r="U434" s="350">
        <f t="shared" si="434"/>
        <v>0</v>
      </c>
      <c r="V434" s="350">
        <f t="shared" si="435"/>
        <v>0</v>
      </c>
      <c r="W434" s="350">
        <f t="shared" si="436"/>
        <v>0</v>
      </c>
      <c r="X434" s="350">
        <f t="shared" si="437"/>
        <v>0</v>
      </c>
      <c r="Y434" s="350">
        <f t="shared" si="438"/>
        <v>0</v>
      </c>
      <c r="Z434" s="350">
        <f t="shared" si="439"/>
        <v>0</v>
      </c>
      <c r="AA434" s="350">
        <f t="shared" si="440"/>
        <v>0</v>
      </c>
      <c r="AB434" s="350">
        <f t="shared" si="441"/>
        <v>0</v>
      </c>
      <c r="AC434" s="350">
        <f t="shared" si="442"/>
        <v>0</v>
      </c>
      <c r="AD434" s="350">
        <f t="shared" si="443"/>
        <v>0</v>
      </c>
      <c r="AE434" s="350">
        <f t="shared" si="444"/>
        <v>0</v>
      </c>
      <c r="AF434" s="350">
        <f t="shared" si="445"/>
        <v>0</v>
      </c>
      <c r="AG434" s="350">
        <f t="shared" si="446"/>
        <v>0</v>
      </c>
      <c r="AH434" s="350">
        <f t="shared" si="447"/>
        <v>0</v>
      </c>
      <c r="AI434" s="350">
        <f t="shared" si="448"/>
        <v>0</v>
      </c>
      <c r="AJ434" s="350">
        <f t="shared" si="449"/>
        <v>0</v>
      </c>
      <c r="AK434" s="350">
        <f t="shared" si="450"/>
        <v>0</v>
      </c>
      <c r="AL434" s="350">
        <f t="shared" si="451"/>
        <v>0</v>
      </c>
      <c r="AM434" s="350">
        <f t="shared" si="452"/>
        <v>0</v>
      </c>
      <c r="AN434" s="457">
        <f t="shared" si="453"/>
        <v>0</v>
      </c>
      <c r="AO434" s="350">
        <f t="shared" si="454"/>
        <v>0</v>
      </c>
      <c r="AP434" s="350">
        <f t="shared" si="455"/>
        <v>0</v>
      </c>
      <c r="AQ434" s="350">
        <f t="shared" si="456"/>
        <v>0</v>
      </c>
      <c r="AR434" s="350">
        <f t="shared" si="457"/>
        <v>0</v>
      </c>
      <c r="AS434" s="350">
        <f t="shared" si="458"/>
        <v>0</v>
      </c>
      <c r="AT434" s="350">
        <f t="shared" si="459"/>
        <v>0</v>
      </c>
      <c r="AU434" s="350">
        <f t="shared" si="460"/>
        <v>0</v>
      </c>
      <c r="AV434" s="350">
        <f t="shared" si="461"/>
        <v>0</v>
      </c>
      <c r="AW434" s="350">
        <f t="shared" si="462"/>
        <v>0</v>
      </c>
      <c r="AX434" s="350">
        <f t="shared" si="463"/>
        <v>0</v>
      </c>
      <c r="AY434" s="350">
        <f t="shared" si="464"/>
        <v>0</v>
      </c>
    </row>
    <row r="435" spans="1:51" x14ac:dyDescent="0.2">
      <c r="A435" s="347">
        <v>18250</v>
      </c>
      <c r="B435" s="349" t="str">
        <f t="shared" si="417"/>
        <v>Willoughby (C)</v>
      </c>
      <c r="C435" s="348" t="str">
        <f t="shared" si="418"/>
        <v>NSROC</v>
      </c>
      <c r="D435" s="470" t="str">
        <f t="shared" si="419"/>
        <v>S</v>
      </c>
      <c r="E435" s="470"/>
      <c r="F435"/>
      <c r="G435" s="350">
        <f t="shared" si="420"/>
        <v>80339</v>
      </c>
      <c r="H435" s="350">
        <f t="shared" si="421"/>
        <v>27376</v>
      </c>
      <c r="I435" s="350">
        <f t="shared" si="422"/>
        <v>530</v>
      </c>
      <c r="J435" s="350" t="str">
        <f t="shared" si="423"/>
        <v>Y</v>
      </c>
      <c r="K435" s="350">
        <f t="shared" si="424"/>
        <v>27376</v>
      </c>
      <c r="L435" s="350">
        <f t="shared" si="425"/>
        <v>0</v>
      </c>
      <c r="M435" s="350">
        <f t="shared" si="426"/>
        <v>27376</v>
      </c>
      <c r="N435" s="350">
        <f t="shared" si="427"/>
        <v>16217</v>
      </c>
      <c r="O435" s="350">
        <f t="shared" si="428"/>
        <v>0</v>
      </c>
      <c r="P435" s="350">
        <f t="shared" si="429"/>
        <v>7143</v>
      </c>
      <c r="Q435" s="350">
        <f t="shared" si="430"/>
        <v>0</v>
      </c>
      <c r="R435" s="350">
        <f t="shared" si="431"/>
        <v>0</v>
      </c>
      <c r="S435" s="350">
        <f t="shared" si="432"/>
        <v>0</v>
      </c>
      <c r="T435" s="350">
        <f t="shared" si="433"/>
        <v>0</v>
      </c>
      <c r="U435" s="350">
        <f t="shared" si="434"/>
        <v>0</v>
      </c>
      <c r="V435" s="350">
        <f t="shared" si="435"/>
        <v>0</v>
      </c>
      <c r="W435" s="350">
        <f t="shared" si="436"/>
        <v>0</v>
      </c>
      <c r="X435" s="350">
        <f t="shared" si="437"/>
        <v>0</v>
      </c>
      <c r="Y435" s="350">
        <f t="shared" si="438"/>
        <v>0</v>
      </c>
      <c r="Z435" s="350">
        <f t="shared" si="439"/>
        <v>0</v>
      </c>
      <c r="AA435" s="350">
        <f t="shared" si="440"/>
        <v>0</v>
      </c>
      <c r="AB435" s="350">
        <f t="shared" si="441"/>
        <v>0</v>
      </c>
      <c r="AC435" s="350">
        <f t="shared" si="442"/>
        <v>0</v>
      </c>
      <c r="AD435" s="350">
        <f t="shared" si="443"/>
        <v>0</v>
      </c>
      <c r="AE435" s="350">
        <f t="shared" si="444"/>
        <v>0</v>
      </c>
      <c r="AF435" s="350">
        <f t="shared" si="445"/>
        <v>0</v>
      </c>
      <c r="AG435" s="350">
        <f t="shared" si="446"/>
        <v>0</v>
      </c>
      <c r="AH435" s="350">
        <f t="shared" si="447"/>
        <v>0</v>
      </c>
      <c r="AI435" s="350">
        <f t="shared" si="448"/>
        <v>0</v>
      </c>
      <c r="AJ435" s="350">
        <f t="shared" si="449"/>
        <v>0</v>
      </c>
      <c r="AK435" s="350">
        <f t="shared" si="450"/>
        <v>0</v>
      </c>
      <c r="AL435" s="350">
        <f t="shared" si="451"/>
        <v>0</v>
      </c>
      <c r="AM435" s="350">
        <f t="shared" si="452"/>
        <v>0</v>
      </c>
      <c r="AN435" s="457">
        <f t="shared" si="453"/>
        <v>0</v>
      </c>
      <c r="AO435" s="350">
        <f t="shared" si="454"/>
        <v>0</v>
      </c>
      <c r="AP435" s="350">
        <f t="shared" si="455"/>
        <v>0</v>
      </c>
      <c r="AQ435" s="350">
        <f t="shared" si="456"/>
        <v>0</v>
      </c>
      <c r="AR435" s="350">
        <f t="shared" si="457"/>
        <v>0</v>
      </c>
      <c r="AS435" s="350">
        <f t="shared" si="458"/>
        <v>0</v>
      </c>
      <c r="AT435" s="350">
        <f t="shared" si="459"/>
        <v>0</v>
      </c>
      <c r="AU435" s="350">
        <f t="shared" si="460"/>
        <v>0</v>
      </c>
      <c r="AV435" s="350">
        <f t="shared" si="461"/>
        <v>0</v>
      </c>
      <c r="AW435" s="350">
        <f t="shared" si="462"/>
        <v>0</v>
      </c>
      <c r="AX435" s="350">
        <f t="shared" si="463"/>
        <v>0</v>
      </c>
      <c r="AY435" s="350">
        <f t="shared" si="464"/>
        <v>0</v>
      </c>
    </row>
    <row r="436" spans="1:51" x14ac:dyDescent="0.2">
      <c r="A436" s="347">
        <v>18500</v>
      </c>
      <c r="B436" s="349" t="str">
        <f t="shared" si="417"/>
        <v>Woollahra (A)</v>
      </c>
      <c r="C436" s="348" t="str">
        <f t="shared" si="418"/>
        <v>SSROC</v>
      </c>
      <c r="D436" s="470" t="str">
        <f t="shared" si="419"/>
        <v>S</v>
      </c>
      <c r="E436" s="470"/>
      <c r="F436"/>
      <c r="G436" s="350">
        <f t="shared" si="420"/>
        <v>58964</v>
      </c>
      <c r="H436" s="350">
        <f t="shared" si="421"/>
        <v>26648</v>
      </c>
      <c r="I436" s="350">
        <f t="shared" si="422"/>
        <v>523.04999999999995</v>
      </c>
      <c r="J436" s="350" t="str">
        <f t="shared" si="423"/>
        <v>Y</v>
      </c>
      <c r="K436" s="350">
        <f t="shared" si="424"/>
        <v>24939</v>
      </c>
      <c r="L436" s="350">
        <f t="shared" si="425"/>
        <v>0</v>
      </c>
      <c r="M436" s="350">
        <f t="shared" si="426"/>
        <v>24939</v>
      </c>
      <c r="N436" s="350">
        <f t="shared" si="427"/>
        <v>0</v>
      </c>
      <c r="O436" s="350">
        <f t="shared" si="428"/>
        <v>24939</v>
      </c>
      <c r="P436" s="350">
        <f t="shared" si="429"/>
        <v>68029</v>
      </c>
      <c r="Q436" s="350">
        <f t="shared" si="430"/>
        <v>0</v>
      </c>
      <c r="R436" s="350">
        <f t="shared" si="431"/>
        <v>0</v>
      </c>
      <c r="S436" s="350">
        <f t="shared" si="432"/>
        <v>0</v>
      </c>
      <c r="T436" s="350">
        <f t="shared" si="433"/>
        <v>0</v>
      </c>
      <c r="U436" s="350">
        <f t="shared" si="434"/>
        <v>0</v>
      </c>
      <c r="V436" s="350">
        <f t="shared" si="435"/>
        <v>0</v>
      </c>
      <c r="W436" s="350">
        <f t="shared" si="436"/>
        <v>0</v>
      </c>
      <c r="X436" s="350">
        <f t="shared" si="437"/>
        <v>0</v>
      </c>
      <c r="Y436" s="350">
        <f t="shared" si="438"/>
        <v>0</v>
      </c>
      <c r="Z436" s="350">
        <f t="shared" si="439"/>
        <v>0</v>
      </c>
      <c r="AA436" s="350">
        <f t="shared" si="440"/>
        <v>0</v>
      </c>
      <c r="AB436" s="350">
        <f t="shared" si="441"/>
        <v>0</v>
      </c>
      <c r="AC436" s="350">
        <f t="shared" si="442"/>
        <v>0</v>
      </c>
      <c r="AD436" s="350">
        <f t="shared" si="443"/>
        <v>0</v>
      </c>
      <c r="AE436" s="350">
        <f t="shared" si="444"/>
        <v>0</v>
      </c>
      <c r="AF436" s="350">
        <f t="shared" si="445"/>
        <v>0</v>
      </c>
      <c r="AG436" s="350">
        <f t="shared" si="446"/>
        <v>0</v>
      </c>
      <c r="AH436" s="350">
        <f t="shared" si="447"/>
        <v>0</v>
      </c>
      <c r="AI436" s="350">
        <f t="shared" si="448"/>
        <v>0</v>
      </c>
      <c r="AJ436" s="350">
        <f t="shared" si="449"/>
        <v>0</v>
      </c>
      <c r="AK436" s="350">
        <f t="shared" si="450"/>
        <v>0</v>
      </c>
      <c r="AL436" s="350">
        <f t="shared" si="451"/>
        <v>0</v>
      </c>
      <c r="AM436" s="350">
        <f t="shared" si="452"/>
        <v>0</v>
      </c>
      <c r="AN436" s="457">
        <f t="shared" si="453"/>
        <v>0</v>
      </c>
      <c r="AO436" s="350">
        <f t="shared" si="454"/>
        <v>0</v>
      </c>
      <c r="AP436" s="350">
        <f t="shared" si="455"/>
        <v>0</v>
      </c>
      <c r="AQ436" s="350">
        <f t="shared" si="456"/>
        <v>0</v>
      </c>
      <c r="AR436" s="350">
        <f t="shared" si="457"/>
        <v>0</v>
      </c>
      <c r="AS436" s="350">
        <f t="shared" si="458"/>
        <v>0</v>
      </c>
      <c r="AT436" s="350">
        <f t="shared" si="459"/>
        <v>0</v>
      </c>
      <c r="AU436" s="350">
        <f t="shared" si="460"/>
        <v>0</v>
      </c>
      <c r="AV436" s="350">
        <f t="shared" si="461"/>
        <v>0</v>
      </c>
      <c r="AW436" s="350">
        <f t="shared" si="462"/>
        <v>0</v>
      </c>
      <c r="AX436" s="350">
        <f t="shared" si="463"/>
        <v>0</v>
      </c>
      <c r="AY436" s="350">
        <f t="shared" si="464"/>
        <v>0</v>
      </c>
    </row>
    <row r="437" spans="1:51" x14ac:dyDescent="0.2">
      <c r="A437" s="347">
        <v>11650</v>
      </c>
      <c r="B437" s="349" t="str">
        <f t="shared" si="417"/>
        <v>Central Coast (C) (NSW)</v>
      </c>
      <c r="C437" s="348" t="str">
        <f t="shared" si="418"/>
        <v>Hunter</v>
      </c>
      <c r="D437" s="470" t="str">
        <f t="shared" si="419"/>
        <v>E</v>
      </c>
      <c r="E437" s="470"/>
      <c r="F437"/>
      <c r="G437" s="350">
        <f t="shared" si="420"/>
        <v>342047</v>
      </c>
      <c r="H437" s="350">
        <f t="shared" si="421"/>
        <v>132882</v>
      </c>
      <c r="I437" s="350">
        <f t="shared" si="422"/>
        <v>490</v>
      </c>
      <c r="J437" s="350" t="str">
        <f t="shared" si="423"/>
        <v>Y</v>
      </c>
      <c r="K437" s="350">
        <f t="shared" si="424"/>
        <v>132882</v>
      </c>
      <c r="L437" s="350">
        <f t="shared" si="425"/>
        <v>0</v>
      </c>
      <c r="M437" s="350">
        <f t="shared" si="426"/>
        <v>132882</v>
      </c>
      <c r="N437" s="350">
        <f t="shared" si="427"/>
        <v>125586</v>
      </c>
      <c r="O437" s="350">
        <f t="shared" si="428"/>
        <v>0</v>
      </c>
      <c r="P437" s="350">
        <f t="shared" si="429"/>
        <v>130370</v>
      </c>
      <c r="Q437" s="350">
        <f t="shared" si="430"/>
        <v>132882</v>
      </c>
      <c r="R437" s="350" t="str">
        <f t="shared" si="431"/>
        <v>Buttonderrry</v>
      </c>
      <c r="S437" s="350" t="str">
        <f t="shared" si="432"/>
        <v>Kincumber</v>
      </c>
      <c r="T437" s="350" t="str">
        <f t="shared" si="433"/>
        <v>Woy Woy</v>
      </c>
      <c r="U437" s="350">
        <f t="shared" si="434"/>
        <v>0</v>
      </c>
      <c r="V437" s="350">
        <f t="shared" si="435"/>
        <v>0</v>
      </c>
      <c r="W437" s="350">
        <f t="shared" si="436"/>
        <v>0</v>
      </c>
      <c r="X437" s="350">
        <f t="shared" si="437"/>
        <v>0</v>
      </c>
      <c r="Y437" s="350">
        <f t="shared" si="438"/>
        <v>0</v>
      </c>
      <c r="Z437" s="350">
        <f t="shared" si="439"/>
        <v>0</v>
      </c>
      <c r="AA437" s="350">
        <f t="shared" si="440"/>
        <v>0</v>
      </c>
      <c r="AB437" s="350">
        <f t="shared" si="441"/>
        <v>0</v>
      </c>
      <c r="AC437" s="350">
        <f t="shared" si="442"/>
        <v>0</v>
      </c>
      <c r="AD437" s="350">
        <f t="shared" si="443"/>
        <v>0</v>
      </c>
      <c r="AE437" s="350">
        <f t="shared" si="444"/>
        <v>0</v>
      </c>
      <c r="AF437" s="350">
        <f t="shared" si="445"/>
        <v>0</v>
      </c>
      <c r="AG437" s="350">
        <f t="shared" si="446"/>
        <v>0</v>
      </c>
      <c r="AH437" s="350">
        <f t="shared" si="447"/>
        <v>0</v>
      </c>
      <c r="AI437" s="350">
        <f t="shared" si="448"/>
        <v>0</v>
      </c>
      <c r="AJ437" s="350">
        <f t="shared" si="449"/>
        <v>0</v>
      </c>
      <c r="AK437" s="350">
        <f t="shared" si="450"/>
        <v>0</v>
      </c>
      <c r="AL437" s="350">
        <f t="shared" si="451"/>
        <v>0</v>
      </c>
      <c r="AM437" s="350">
        <f t="shared" si="452"/>
        <v>0</v>
      </c>
      <c r="AN437" s="457">
        <f t="shared" si="453"/>
        <v>0</v>
      </c>
      <c r="AO437" s="350">
        <f t="shared" si="454"/>
        <v>0</v>
      </c>
      <c r="AP437" s="350">
        <f t="shared" si="455"/>
        <v>0</v>
      </c>
      <c r="AQ437" s="350">
        <f t="shared" si="456"/>
        <v>0</v>
      </c>
      <c r="AR437" s="350">
        <f t="shared" si="457"/>
        <v>0</v>
      </c>
      <c r="AS437" s="350">
        <f t="shared" si="458"/>
        <v>0</v>
      </c>
      <c r="AT437" s="350">
        <f t="shared" si="459"/>
        <v>0</v>
      </c>
      <c r="AU437" s="350">
        <f t="shared" si="460"/>
        <v>0</v>
      </c>
      <c r="AV437" s="350">
        <f t="shared" si="461"/>
        <v>0</v>
      </c>
      <c r="AW437" s="350">
        <f t="shared" si="462"/>
        <v>0</v>
      </c>
      <c r="AX437" s="350">
        <f t="shared" si="463"/>
        <v>0</v>
      </c>
      <c r="AY437" s="350">
        <f t="shared" si="464"/>
        <v>0</v>
      </c>
    </row>
    <row r="438" spans="1:51" x14ac:dyDescent="0.2">
      <c r="A438" s="347">
        <v>11720</v>
      </c>
      <c r="B438" s="349" t="str">
        <f t="shared" si="417"/>
        <v>Cessnock (C)</v>
      </c>
      <c r="C438" s="348" t="str">
        <f t="shared" si="418"/>
        <v>Hunter</v>
      </c>
      <c r="D438" s="470" t="str">
        <f t="shared" si="419"/>
        <v>E</v>
      </c>
      <c r="E438" s="470"/>
      <c r="F438"/>
      <c r="G438" s="350">
        <f t="shared" si="420"/>
        <v>59101</v>
      </c>
      <c r="H438" s="350">
        <f t="shared" si="421"/>
        <v>27637</v>
      </c>
      <c r="I438" s="350">
        <f t="shared" si="422"/>
        <v>555</v>
      </c>
      <c r="J438" s="350" t="str">
        <f t="shared" si="423"/>
        <v>Y</v>
      </c>
      <c r="K438" s="350">
        <f t="shared" si="424"/>
        <v>22397</v>
      </c>
      <c r="L438" s="350">
        <f t="shared" si="425"/>
        <v>0</v>
      </c>
      <c r="M438" s="350">
        <f t="shared" si="426"/>
        <v>22648</v>
      </c>
      <c r="N438" s="350">
        <f t="shared" si="427"/>
        <v>21715</v>
      </c>
      <c r="O438" s="350">
        <f t="shared" si="428"/>
        <v>0</v>
      </c>
      <c r="P438" s="350">
        <f t="shared" si="429"/>
        <v>0</v>
      </c>
      <c r="Q438" s="350">
        <f t="shared" si="430"/>
        <v>27637</v>
      </c>
      <c r="R438" s="350" t="str">
        <f t="shared" si="431"/>
        <v>Cessnock Waste Management Centre</v>
      </c>
      <c r="S438" s="350">
        <f t="shared" si="432"/>
        <v>0</v>
      </c>
      <c r="T438" s="350">
        <f t="shared" si="433"/>
        <v>0</v>
      </c>
      <c r="U438" s="350">
        <f t="shared" si="434"/>
        <v>0</v>
      </c>
      <c r="V438" s="350">
        <f t="shared" si="435"/>
        <v>0</v>
      </c>
      <c r="W438" s="350">
        <f t="shared" si="436"/>
        <v>0</v>
      </c>
      <c r="X438" s="350">
        <f t="shared" si="437"/>
        <v>0</v>
      </c>
      <c r="Y438" s="350">
        <f t="shared" si="438"/>
        <v>0</v>
      </c>
      <c r="Z438" s="350">
        <f t="shared" si="439"/>
        <v>0</v>
      </c>
      <c r="AA438" s="350">
        <f t="shared" si="440"/>
        <v>0</v>
      </c>
      <c r="AB438" s="350">
        <f t="shared" si="441"/>
        <v>0</v>
      </c>
      <c r="AC438" s="350">
        <f t="shared" si="442"/>
        <v>0</v>
      </c>
      <c r="AD438" s="350">
        <f t="shared" si="443"/>
        <v>0</v>
      </c>
      <c r="AE438" s="350">
        <f t="shared" si="444"/>
        <v>0</v>
      </c>
      <c r="AF438" s="350">
        <f t="shared" si="445"/>
        <v>0</v>
      </c>
      <c r="AG438" s="350">
        <f t="shared" si="446"/>
        <v>0</v>
      </c>
      <c r="AH438" s="350">
        <f t="shared" si="447"/>
        <v>0</v>
      </c>
      <c r="AI438" s="350">
        <f t="shared" si="448"/>
        <v>0</v>
      </c>
      <c r="AJ438" s="350">
        <f t="shared" si="449"/>
        <v>0</v>
      </c>
      <c r="AK438" s="350">
        <f t="shared" si="450"/>
        <v>0</v>
      </c>
      <c r="AL438" s="350">
        <f t="shared" si="451"/>
        <v>0</v>
      </c>
      <c r="AM438" s="350">
        <f t="shared" si="452"/>
        <v>0</v>
      </c>
      <c r="AN438" s="457">
        <f t="shared" si="453"/>
        <v>0</v>
      </c>
      <c r="AO438" s="350">
        <f t="shared" si="454"/>
        <v>0</v>
      </c>
      <c r="AP438" s="350">
        <f t="shared" si="455"/>
        <v>0</v>
      </c>
      <c r="AQ438" s="350">
        <f t="shared" si="456"/>
        <v>0</v>
      </c>
      <c r="AR438" s="350">
        <f t="shared" si="457"/>
        <v>0</v>
      </c>
      <c r="AS438" s="350">
        <f t="shared" si="458"/>
        <v>0</v>
      </c>
      <c r="AT438" s="350">
        <f t="shared" si="459"/>
        <v>0</v>
      </c>
      <c r="AU438" s="350">
        <f t="shared" si="460"/>
        <v>0</v>
      </c>
      <c r="AV438" s="350">
        <f t="shared" si="461"/>
        <v>0</v>
      </c>
      <c r="AW438" s="350">
        <f t="shared" si="462"/>
        <v>0</v>
      </c>
      <c r="AX438" s="350">
        <f t="shared" si="463"/>
        <v>0</v>
      </c>
      <c r="AY438" s="350">
        <f t="shared" si="464"/>
        <v>0</v>
      </c>
    </row>
    <row r="439" spans="1:51" x14ac:dyDescent="0.2">
      <c r="A439" s="347">
        <v>13800</v>
      </c>
      <c r="B439" s="349" t="str">
        <f t="shared" si="417"/>
        <v>Hawkesbury (C)</v>
      </c>
      <c r="C439" s="348" t="str">
        <f t="shared" si="418"/>
        <v>WSROC</v>
      </c>
      <c r="D439" s="470" t="str">
        <f t="shared" si="419"/>
        <v>E</v>
      </c>
      <c r="E439" s="470"/>
      <c r="F439"/>
      <c r="G439" s="350">
        <f t="shared" si="420"/>
        <v>67083</v>
      </c>
      <c r="H439" s="350">
        <f t="shared" si="421"/>
        <v>25667</v>
      </c>
      <c r="I439" s="350">
        <f t="shared" si="422"/>
        <v>639.51</v>
      </c>
      <c r="J439" s="350" t="str">
        <f t="shared" si="423"/>
        <v>Y</v>
      </c>
      <c r="K439" s="350">
        <f t="shared" si="424"/>
        <v>24329</v>
      </c>
      <c r="L439" s="350">
        <f t="shared" si="425"/>
        <v>0</v>
      </c>
      <c r="M439" s="350">
        <f t="shared" si="426"/>
        <v>24329</v>
      </c>
      <c r="N439" s="350">
        <f t="shared" si="427"/>
        <v>13910</v>
      </c>
      <c r="O439" s="350">
        <f t="shared" si="428"/>
        <v>0</v>
      </c>
      <c r="P439" s="350">
        <f t="shared" si="429"/>
        <v>23771</v>
      </c>
      <c r="Q439" s="350">
        <f t="shared" si="430"/>
        <v>25667</v>
      </c>
      <c r="R439" s="350" t="str">
        <f t="shared" si="431"/>
        <v>Hawkesbury City Waste Management Facility</v>
      </c>
      <c r="S439" s="350">
        <f t="shared" si="432"/>
        <v>0</v>
      </c>
      <c r="T439" s="350">
        <f t="shared" si="433"/>
        <v>0</v>
      </c>
      <c r="U439" s="350">
        <f t="shared" si="434"/>
        <v>0</v>
      </c>
      <c r="V439" s="350">
        <f t="shared" si="435"/>
        <v>0</v>
      </c>
      <c r="W439" s="350">
        <f t="shared" si="436"/>
        <v>0</v>
      </c>
      <c r="X439" s="350">
        <f t="shared" si="437"/>
        <v>0</v>
      </c>
      <c r="Y439" s="350">
        <f t="shared" si="438"/>
        <v>0</v>
      </c>
      <c r="Z439" s="350">
        <f t="shared" si="439"/>
        <v>0</v>
      </c>
      <c r="AA439" s="350">
        <f t="shared" si="440"/>
        <v>0</v>
      </c>
      <c r="AB439" s="350">
        <f t="shared" si="441"/>
        <v>0</v>
      </c>
      <c r="AC439" s="350">
        <f t="shared" si="442"/>
        <v>0</v>
      </c>
      <c r="AD439" s="350">
        <f t="shared" si="443"/>
        <v>0</v>
      </c>
      <c r="AE439" s="350">
        <f t="shared" si="444"/>
        <v>0</v>
      </c>
      <c r="AF439" s="350">
        <f t="shared" si="445"/>
        <v>0</v>
      </c>
      <c r="AG439" s="350">
        <f t="shared" si="446"/>
        <v>0</v>
      </c>
      <c r="AH439" s="350">
        <f t="shared" si="447"/>
        <v>0</v>
      </c>
      <c r="AI439" s="350">
        <f t="shared" si="448"/>
        <v>0</v>
      </c>
      <c r="AJ439" s="350">
        <f t="shared" si="449"/>
        <v>0</v>
      </c>
      <c r="AK439" s="350">
        <f t="shared" si="450"/>
        <v>0</v>
      </c>
      <c r="AL439" s="350">
        <f t="shared" si="451"/>
        <v>0</v>
      </c>
      <c r="AM439" s="350">
        <f t="shared" si="452"/>
        <v>0</v>
      </c>
      <c r="AN439" s="457">
        <f t="shared" si="453"/>
        <v>0</v>
      </c>
      <c r="AO439" s="350">
        <f t="shared" si="454"/>
        <v>0</v>
      </c>
      <c r="AP439" s="350">
        <f t="shared" si="455"/>
        <v>0</v>
      </c>
      <c r="AQ439" s="350">
        <f t="shared" si="456"/>
        <v>0</v>
      </c>
      <c r="AR439" s="350">
        <f t="shared" si="457"/>
        <v>0</v>
      </c>
      <c r="AS439" s="350">
        <f t="shared" si="458"/>
        <v>0</v>
      </c>
      <c r="AT439" s="350">
        <f t="shared" si="459"/>
        <v>0</v>
      </c>
      <c r="AU439" s="350">
        <f t="shared" si="460"/>
        <v>0</v>
      </c>
      <c r="AV439" s="350">
        <f t="shared" si="461"/>
        <v>0</v>
      </c>
      <c r="AW439" s="350">
        <f t="shared" si="462"/>
        <v>0</v>
      </c>
      <c r="AX439" s="350">
        <f t="shared" si="463"/>
        <v>0</v>
      </c>
      <c r="AY439" s="350">
        <f t="shared" si="464"/>
        <v>0</v>
      </c>
    </row>
    <row r="440" spans="1:51" x14ac:dyDescent="0.2">
      <c r="A440" s="347">
        <v>14400</v>
      </c>
      <c r="B440" s="349" t="str">
        <f t="shared" si="417"/>
        <v>Kiama (A)</v>
      </c>
      <c r="C440" s="348" t="str">
        <f t="shared" si="418"/>
        <v>ISJO</v>
      </c>
      <c r="D440" s="470" t="str">
        <f t="shared" si="419"/>
        <v>E</v>
      </c>
      <c r="E440" s="470"/>
      <c r="F440"/>
      <c r="G440" s="350">
        <f t="shared" si="420"/>
        <v>23006</v>
      </c>
      <c r="H440" s="350">
        <f t="shared" si="421"/>
        <v>10144</v>
      </c>
      <c r="I440" s="350">
        <f t="shared" si="422"/>
        <v>557</v>
      </c>
      <c r="J440" s="350" t="str">
        <f t="shared" si="423"/>
        <v>Y</v>
      </c>
      <c r="K440" s="350">
        <f t="shared" si="424"/>
        <v>9332</v>
      </c>
      <c r="L440" s="350">
        <f t="shared" si="425"/>
        <v>0</v>
      </c>
      <c r="M440" s="350">
        <f t="shared" si="426"/>
        <v>9852</v>
      </c>
      <c r="N440" s="350">
        <f t="shared" si="427"/>
        <v>0</v>
      </c>
      <c r="O440" s="350">
        <f t="shared" si="428"/>
        <v>9334</v>
      </c>
      <c r="P440" s="350">
        <f t="shared" si="429"/>
        <v>9941</v>
      </c>
      <c r="Q440" s="350">
        <f t="shared" si="430"/>
        <v>10144</v>
      </c>
      <c r="R440" s="350" t="str">
        <f t="shared" si="431"/>
        <v>Minnamurra CRC</v>
      </c>
      <c r="S440" s="350" t="str">
        <f t="shared" si="432"/>
        <v>Minnamurra Waste Depot</v>
      </c>
      <c r="T440" s="350">
        <f t="shared" si="433"/>
        <v>0</v>
      </c>
      <c r="U440" s="350">
        <f t="shared" si="434"/>
        <v>0</v>
      </c>
      <c r="V440" s="350">
        <f t="shared" si="435"/>
        <v>0</v>
      </c>
      <c r="W440" s="350">
        <f t="shared" si="436"/>
        <v>0</v>
      </c>
      <c r="X440" s="350">
        <f t="shared" si="437"/>
        <v>0</v>
      </c>
      <c r="Y440" s="350">
        <f t="shared" si="438"/>
        <v>0</v>
      </c>
      <c r="Z440" s="350">
        <f t="shared" si="439"/>
        <v>0</v>
      </c>
      <c r="AA440" s="350">
        <f t="shared" si="440"/>
        <v>0</v>
      </c>
      <c r="AB440" s="350">
        <f t="shared" si="441"/>
        <v>0</v>
      </c>
      <c r="AC440" s="350">
        <f t="shared" si="442"/>
        <v>0</v>
      </c>
      <c r="AD440" s="350">
        <f t="shared" si="443"/>
        <v>0</v>
      </c>
      <c r="AE440" s="350">
        <f t="shared" si="444"/>
        <v>0</v>
      </c>
      <c r="AF440" s="350">
        <f t="shared" si="445"/>
        <v>0</v>
      </c>
      <c r="AG440" s="350">
        <f t="shared" si="446"/>
        <v>0</v>
      </c>
      <c r="AH440" s="350">
        <f t="shared" si="447"/>
        <v>0</v>
      </c>
      <c r="AI440" s="350">
        <f t="shared" si="448"/>
        <v>0</v>
      </c>
      <c r="AJ440" s="350">
        <f t="shared" si="449"/>
        <v>0</v>
      </c>
      <c r="AK440" s="350">
        <f t="shared" si="450"/>
        <v>0</v>
      </c>
      <c r="AL440" s="350">
        <f t="shared" si="451"/>
        <v>0</v>
      </c>
      <c r="AM440" s="350">
        <f t="shared" si="452"/>
        <v>0</v>
      </c>
      <c r="AN440" s="457">
        <f t="shared" si="453"/>
        <v>0</v>
      </c>
      <c r="AO440" s="350">
        <f t="shared" si="454"/>
        <v>0</v>
      </c>
      <c r="AP440" s="350">
        <f t="shared" si="455"/>
        <v>0</v>
      </c>
      <c r="AQ440" s="350">
        <f t="shared" si="456"/>
        <v>0</v>
      </c>
      <c r="AR440" s="350">
        <f t="shared" si="457"/>
        <v>0</v>
      </c>
      <c r="AS440" s="350">
        <f t="shared" si="458"/>
        <v>0</v>
      </c>
      <c r="AT440" s="350">
        <f t="shared" si="459"/>
        <v>0</v>
      </c>
      <c r="AU440" s="350">
        <f t="shared" si="460"/>
        <v>0</v>
      </c>
      <c r="AV440" s="350">
        <f t="shared" si="461"/>
        <v>0</v>
      </c>
      <c r="AW440" s="350">
        <f t="shared" si="462"/>
        <v>0</v>
      </c>
      <c r="AX440" s="350">
        <f t="shared" si="463"/>
        <v>0</v>
      </c>
      <c r="AY440" s="350">
        <f t="shared" si="464"/>
        <v>0</v>
      </c>
    </row>
    <row r="441" spans="1:51" x14ac:dyDescent="0.2">
      <c r="A441" s="347">
        <v>14650</v>
      </c>
      <c r="B441" s="349" t="str">
        <f t="shared" si="417"/>
        <v>Lake Macquarie (C)</v>
      </c>
      <c r="C441" s="348" t="str">
        <f t="shared" si="418"/>
        <v>Hunter</v>
      </c>
      <c r="D441" s="470" t="str">
        <f t="shared" si="419"/>
        <v>E</v>
      </c>
      <c r="E441" s="470"/>
      <c r="F441"/>
      <c r="G441" s="350">
        <f t="shared" si="420"/>
        <v>204914</v>
      </c>
      <c r="H441" s="350">
        <f t="shared" si="421"/>
        <v>80122</v>
      </c>
      <c r="I441" s="350">
        <f t="shared" si="422"/>
        <v>440</v>
      </c>
      <c r="J441" s="350" t="str">
        <f t="shared" si="423"/>
        <v>Y</v>
      </c>
      <c r="K441" s="350">
        <f t="shared" si="424"/>
        <v>80122</v>
      </c>
      <c r="L441" s="350">
        <f t="shared" si="425"/>
        <v>0</v>
      </c>
      <c r="M441" s="350">
        <f t="shared" si="426"/>
        <v>80122</v>
      </c>
      <c r="N441" s="350">
        <f t="shared" si="427"/>
        <v>0</v>
      </c>
      <c r="O441" s="350">
        <f t="shared" si="428"/>
        <v>80122</v>
      </c>
      <c r="P441" s="350">
        <f t="shared" si="429"/>
        <v>80122</v>
      </c>
      <c r="Q441" s="350">
        <f t="shared" si="430"/>
        <v>80122</v>
      </c>
      <c r="R441" s="350" t="str">
        <f t="shared" si="431"/>
        <v>CRC - Toxfree Awaba</v>
      </c>
      <c r="S441" s="350" t="str">
        <f t="shared" si="432"/>
        <v>Mattresses Awaba</v>
      </c>
      <c r="T441" s="350" t="str">
        <f t="shared" si="433"/>
        <v>Green Waste drop off - Awaba</v>
      </c>
      <c r="U441" s="350" t="str">
        <f t="shared" si="434"/>
        <v>Public Place Sharps</v>
      </c>
      <c r="V441" s="350" t="str">
        <f t="shared" si="435"/>
        <v>Landfill - Awaba</v>
      </c>
      <c r="W441" s="350" t="str">
        <f t="shared" si="436"/>
        <v>E-waste/Metals/Other</v>
      </c>
      <c r="X441" s="350">
        <f t="shared" si="437"/>
        <v>0</v>
      </c>
      <c r="Y441" s="350">
        <f t="shared" si="438"/>
        <v>0</v>
      </c>
      <c r="Z441" s="350">
        <f t="shared" si="439"/>
        <v>0</v>
      </c>
      <c r="AA441" s="350">
        <f t="shared" si="440"/>
        <v>0</v>
      </c>
      <c r="AB441" s="350">
        <f t="shared" si="441"/>
        <v>0</v>
      </c>
      <c r="AC441" s="350">
        <f t="shared" si="442"/>
        <v>0</v>
      </c>
      <c r="AD441" s="350">
        <f t="shared" si="443"/>
        <v>0</v>
      </c>
      <c r="AE441" s="350">
        <f t="shared" si="444"/>
        <v>0</v>
      </c>
      <c r="AF441" s="350">
        <f t="shared" si="445"/>
        <v>0</v>
      </c>
      <c r="AG441" s="350">
        <f t="shared" si="446"/>
        <v>0</v>
      </c>
      <c r="AH441" s="350">
        <f t="shared" si="447"/>
        <v>0</v>
      </c>
      <c r="AI441" s="350">
        <f t="shared" si="448"/>
        <v>0</v>
      </c>
      <c r="AJ441" s="350">
        <f t="shared" si="449"/>
        <v>0</v>
      </c>
      <c r="AK441" s="350">
        <f t="shared" si="450"/>
        <v>0</v>
      </c>
      <c r="AL441" s="350">
        <f t="shared" si="451"/>
        <v>0</v>
      </c>
      <c r="AM441" s="350">
        <f t="shared" si="452"/>
        <v>0</v>
      </c>
      <c r="AN441" s="457">
        <f t="shared" si="453"/>
        <v>0</v>
      </c>
      <c r="AO441" s="350">
        <f t="shared" si="454"/>
        <v>0</v>
      </c>
      <c r="AP441" s="350">
        <f t="shared" si="455"/>
        <v>0</v>
      </c>
      <c r="AQ441" s="350">
        <f t="shared" si="456"/>
        <v>0</v>
      </c>
      <c r="AR441" s="350">
        <f t="shared" si="457"/>
        <v>0</v>
      </c>
      <c r="AS441" s="350">
        <f t="shared" si="458"/>
        <v>0</v>
      </c>
      <c r="AT441" s="350">
        <f t="shared" si="459"/>
        <v>0</v>
      </c>
      <c r="AU441" s="350">
        <f t="shared" si="460"/>
        <v>0</v>
      </c>
      <c r="AV441" s="350">
        <f t="shared" si="461"/>
        <v>0</v>
      </c>
      <c r="AW441" s="350">
        <f t="shared" si="462"/>
        <v>0</v>
      </c>
      <c r="AX441" s="350">
        <f t="shared" si="463"/>
        <v>0</v>
      </c>
      <c r="AY441" s="350">
        <f t="shared" si="464"/>
        <v>0</v>
      </c>
    </row>
    <row r="442" spans="1:51" x14ac:dyDescent="0.2">
      <c r="A442" s="347">
        <v>15050</v>
      </c>
      <c r="B442" s="349" t="str">
        <f t="shared" si="417"/>
        <v>Maitland (C)</v>
      </c>
      <c r="C442" s="348" t="str">
        <f t="shared" si="418"/>
        <v>Hunter</v>
      </c>
      <c r="D442" s="470" t="str">
        <f t="shared" si="419"/>
        <v>E</v>
      </c>
      <c r="E442" s="470"/>
      <c r="F442"/>
      <c r="G442" s="350">
        <f t="shared" si="420"/>
        <v>83203</v>
      </c>
      <c r="H442" s="350">
        <f t="shared" si="421"/>
        <v>33117</v>
      </c>
      <c r="I442" s="350">
        <f t="shared" si="422"/>
        <v>494.95</v>
      </c>
      <c r="J442" s="350" t="str">
        <f t="shared" si="423"/>
        <v>Y</v>
      </c>
      <c r="K442" s="350">
        <f t="shared" si="424"/>
        <v>31841</v>
      </c>
      <c r="L442" s="350">
        <f t="shared" si="425"/>
        <v>0</v>
      </c>
      <c r="M442" s="350">
        <f t="shared" si="426"/>
        <v>31841</v>
      </c>
      <c r="N442" s="350">
        <f t="shared" si="427"/>
        <v>31841</v>
      </c>
      <c r="O442" s="350">
        <f t="shared" si="428"/>
        <v>0</v>
      </c>
      <c r="P442" s="350">
        <f t="shared" si="429"/>
        <v>0</v>
      </c>
      <c r="Q442" s="350">
        <f t="shared" si="430"/>
        <v>33117</v>
      </c>
      <c r="R442" s="350" t="str">
        <f t="shared" si="431"/>
        <v>Mt Vincent Rd Waste Management Centre</v>
      </c>
      <c r="S442" s="350">
        <f t="shared" si="432"/>
        <v>0</v>
      </c>
      <c r="T442" s="350">
        <f t="shared" si="433"/>
        <v>0</v>
      </c>
      <c r="U442" s="350">
        <f t="shared" si="434"/>
        <v>0</v>
      </c>
      <c r="V442" s="350">
        <f t="shared" si="435"/>
        <v>0</v>
      </c>
      <c r="W442" s="350">
        <f t="shared" si="436"/>
        <v>0</v>
      </c>
      <c r="X442" s="350">
        <f t="shared" si="437"/>
        <v>0</v>
      </c>
      <c r="Y442" s="350">
        <f t="shared" si="438"/>
        <v>0</v>
      </c>
      <c r="Z442" s="350">
        <f t="shared" si="439"/>
        <v>0</v>
      </c>
      <c r="AA442" s="350">
        <f t="shared" si="440"/>
        <v>0</v>
      </c>
      <c r="AB442" s="350">
        <f t="shared" si="441"/>
        <v>0</v>
      </c>
      <c r="AC442" s="350">
        <f t="shared" si="442"/>
        <v>0</v>
      </c>
      <c r="AD442" s="350">
        <f t="shared" si="443"/>
        <v>0</v>
      </c>
      <c r="AE442" s="350">
        <f t="shared" si="444"/>
        <v>0</v>
      </c>
      <c r="AF442" s="350">
        <f t="shared" si="445"/>
        <v>0</v>
      </c>
      <c r="AG442" s="350">
        <f t="shared" si="446"/>
        <v>0</v>
      </c>
      <c r="AH442" s="350">
        <f t="shared" si="447"/>
        <v>0</v>
      </c>
      <c r="AI442" s="350">
        <f t="shared" si="448"/>
        <v>0</v>
      </c>
      <c r="AJ442" s="350">
        <f t="shared" si="449"/>
        <v>0</v>
      </c>
      <c r="AK442" s="350">
        <f t="shared" si="450"/>
        <v>0</v>
      </c>
      <c r="AL442" s="350">
        <f t="shared" si="451"/>
        <v>0</v>
      </c>
      <c r="AM442" s="350">
        <f t="shared" si="452"/>
        <v>0</v>
      </c>
      <c r="AN442" s="457">
        <f t="shared" si="453"/>
        <v>0</v>
      </c>
      <c r="AO442" s="350">
        <f t="shared" si="454"/>
        <v>0</v>
      </c>
      <c r="AP442" s="350">
        <f t="shared" si="455"/>
        <v>0</v>
      </c>
      <c r="AQ442" s="350">
        <f t="shared" si="456"/>
        <v>0</v>
      </c>
      <c r="AR442" s="350">
        <f t="shared" si="457"/>
        <v>0</v>
      </c>
      <c r="AS442" s="350">
        <f t="shared" si="458"/>
        <v>0</v>
      </c>
      <c r="AT442" s="350">
        <f t="shared" si="459"/>
        <v>0</v>
      </c>
      <c r="AU442" s="350">
        <f t="shared" si="460"/>
        <v>0</v>
      </c>
      <c r="AV442" s="350">
        <f t="shared" si="461"/>
        <v>0</v>
      </c>
      <c r="AW442" s="350">
        <f t="shared" si="462"/>
        <v>0</v>
      </c>
      <c r="AX442" s="350">
        <f t="shared" si="463"/>
        <v>0</v>
      </c>
      <c r="AY442" s="350">
        <f t="shared" si="464"/>
        <v>0</v>
      </c>
    </row>
    <row r="443" spans="1:51" x14ac:dyDescent="0.2">
      <c r="A443" s="347">
        <v>15900</v>
      </c>
      <c r="B443" s="349" t="str">
        <f t="shared" si="417"/>
        <v>Newcastle (C)</v>
      </c>
      <c r="C443" s="348" t="str">
        <f t="shared" si="418"/>
        <v>Hunter</v>
      </c>
      <c r="D443" s="470" t="str">
        <f t="shared" si="419"/>
        <v>E</v>
      </c>
      <c r="E443" s="470"/>
      <c r="F443"/>
      <c r="G443" s="350">
        <f t="shared" si="420"/>
        <v>164104</v>
      </c>
      <c r="H443" s="350">
        <f t="shared" si="421"/>
        <v>66688</v>
      </c>
      <c r="I443" s="350">
        <f t="shared" si="422"/>
        <v>347.91</v>
      </c>
      <c r="J443" s="350" t="str">
        <f t="shared" si="423"/>
        <v>Y</v>
      </c>
      <c r="K443" s="350">
        <f t="shared" si="424"/>
        <v>65694</v>
      </c>
      <c r="L443" s="350">
        <f t="shared" si="425"/>
        <v>0</v>
      </c>
      <c r="M443" s="350">
        <f t="shared" si="426"/>
        <v>65060</v>
      </c>
      <c r="N443" s="350">
        <f t="shared" si="427"/>
        <v>65050</v>
      </c>
      <c r="O443" s="350">
        <f t="shared" si="428"/>
        <v>0</v>
      </c>
      <c r="P443" s="350">
        <f t="shared" si="429"/>
        <v>65060</v>
      </c>
      <c r="Q443" s="350">
        <f t="shared" si="430"/>
        <v>66688</v>
      </c>
      <c r="R443" s="350" t="str">
        <f t="shared" si="431"/>
        <v>Summerhill Waste Management Centre</v>
      </c>
      <c r="S443" s="350" t="str">
        <f t="shared" si="432"/>
        <v>Battery Brokers, Hamilton</v>
      </c>
      <c r="T443" s="350" t="str">
        <f t="shared" si="433"/>
        <v>Matilda's Service Station, Wallsend</v>
      </c>
      <c r="U443" s="350" t="str">
        <f t="shared" si="434"/>
        <v>Council Libraries and Customer Enquiry Centre</v>
      </c>
      <c r="V443" s="350">
        <f t="shared" si="435"/>
        <v>0</v>
      </c>
      <c r="W443" s="350">
        <f t="shared" si="436"/>
        <v>0</v>
      </c>
      <c r="X443" s="350">
        <f t="shared" si="437"/>
        <v>0</v>
      </c>
      <c r="Y443" s="350">
        <f t="shared" si="438"/>
        <v>0</v>
      </c>
      <c r="Z443" s="350">
        <f t="shared" si="439"/>
        <v>0</v>
      </c>
      <c r="AA443" s="350">
        <f t="shared" si="440"/>
        <v>0</v>
      </c>
      <c r="AB443" s="350">
        <f t="shared" si="441"/>
        <v>0</v>
      </c>
      <c r="AC443" s="350">
        <f t="shared" si="442"/>
        <v>0</v>
      </c>
      <c r="AD443" s="350">
        <f t="shared" si="443"/>
        <v>0</v>
      </c>
      <c r="AE443" s="350">
        <f t="shared" si="444"/>
        <v>0</v>
      </c>
      <c r="AF443" s="350">
        <f t="shared" si="445"/>
        <v>0</v>
      </c>
      <c r="AG443" s="350">
        <f t="shared" si="446"/>
        <v>0</v>
      </c>
      <c r="AH443" s="350">
        <f t="shared" si="447"/>
        <v>0</v>
      </c>
      <c r="AI443" s="350">
        <f t="shared" si="448"/>
        <v>0</v>
      </c>
      <c r="AJ443" s="350">
        <f t="shared" si="449"/>
        <v>0</v>
      </c>
      <c r="AK443" s="350">
        <f t="shared" si="450"/>
        <v>0</v>
      </c>
      <c r="AL443" s="350">
        <f t="shared" si="451"/>
        <v>0</v>
      </c>
      <c r="AM443" s="350">
        <f t="shared" si="452"/>
        <v>0</v>
      </c>
      <c r="AN443" s="457">
        <f t="shared" si="453"/>
        <v>0</v>
      </c>
      <c r="AO443" s="350">
        <f t="shared" si="454"/>
        <v>0</v>
      </c>
      <c r="AP443" s="350">
        <f t="shared" si="455"/>
        <v>0</v>
      </c>
      <c r="AQ443" s="350">
        <f t="shared" si="456"/>
        <v>0</v>
      </c>
      <c r="AR443" s="350">
        <f t="shared" si="457"/>
        <v>0</v>
      </c>
      <c r="AS443" s="350">
        <f t="shared" si="458"/>
        <v>0</v>
      </c>
      <c r="AT443" s="350">
        <f t="shared" si="459"/>
        <v>0</v>
      </c>
      <c r="AU443" s="350">
        <f t="shared" si="460"/>
        <v>0</v>
      </c>
      <c r="AV443" s="350">
        <f t="shared" si="461"/>
        <v>0</v>
      </c>
      <c r="AW443" s="350">
        <f t="shared" si="462"/>
        <v>0</v>
      </c>
      <c r="AX443" s="350">
        <f t="shared" si="463"/>
        <v>0</v>
      </c>
      <c r="AY443" s="350">
        <f t="shared" si="464"/>
        <v>0</v>
      </c>
    </row>
    <row r="444" spans="1:51" x14ac:dyDescent="0.2">
      <c r="A444" s="347">
        <v>16400</v>
      </c>
      <c r="B444" s="349" t="str">
        <f t="shared" si="417"/>
        <v>Port Stephens (A)</v>
      </c>
      <c r="C444" s="348" t="str">
        <f t="shared" si="418"/>
        <v>Hunter</v>
      </c>
      <c r="D444" s="470" t="str">
        <f t="shared" si="419"/>
        <v>E</v>
      </c>
      <c r="E444" s="470"/>
      <c r="F444"/>
      <c r="G444" s="350">
        <f t="shared" si="420"/>
        <v>72695</v>
      </c>
      <c r="H444" s="350">
        <f t="shared" si="421"/>
        <v>36118</v>
      </c>
      <c r="I444" s="350">
        <f t="shared" si="422"/>
        <v>418</v>
      </c>
      <c r="J444" s="350" t="str">
        <f t="shared" si="423"/>
        <v>Y</v>
      </c>
      <c r="K444" s="350">
        <f t="shared" si="424"/>
        <v>34419</v>
      </c>
      <c r="L444" s="350">
        <f t="shared" si="425"/>
        <v>0</v>
      </c>
      <c r="M444" s="350">
        <f t="shared" si="426"/>
        <v>33956</v>
      </c>
      <c r="N444" s="350">
        <f t="shared" si="427"/>
        <v>0</v>
      </c>
      <c r="O444" s="350">
        <f t="shared" si="428"/>
        <v>0</v>
      </c>
      <c r="P444" s="350">
        <f t="shared" si="429"/>
        <v>13434</v>
      </c>
      <c r="Q444" s="350">
        <f t="shared" si="430"/>
        <v>36118</v>
      </c>
      <c r="R444" s="350" t="str">
        <f t="shared" si="431"/>
        <v>Salamander Bay Waste Transfer Station</v>
      </c>
      <c r="S444" s="350">
        <f t="shared" si="432"/>
        <v>0</v>
      </c>
      <c r="T444" s="350">
        <f t="shared" si="433"/>
        <v>0</v>
      </c>
      <c r="U444" s="350">
        <f t="shared" si="434"/>
        <v>0</v>
      </c>
      <c r="V444" s="350">
        <f t="shared" si="435"/>
        <v>0</v>
      </c>
      <c r="W444" s="350">
        <f t="shared" si="436"/>
        <v>0</v>
      </c>
      <c r="X444" s="350">
        <f t="shared" si="437"/>
        <v>0</v>
      </c>
      <c r="Y444" s="350">
        <f t="shared" si="438"/>
        <v>0</v>
      </c>
      <c r="Z444" s="350">
        <f t="shared" si="439"/>
        <v>0</v>
      </c>
      <c r="AA444" s="350">
        <f t="shared" si="440"/>
        <v>0</v>
      </c>
      <c r="AB444" s="350">
        <f t="shared" si="441"/>
        <v>0</v>
      </c>
      <c r="AC444" s="350">
        <f t="shared" si="442"/>
        <v>0</v>
      </c>
      <c r="AD444" s="350">
        <f t="shared" si="443"/>
        <v>0</v>
      </c>
      <c r="AE444" s="350">
        <f t="shared" si="444"/>
        <v>0</v>
      </c>
      <c r="AF444" s="350">
        <f t="shared" si="445"/>
        <v>0</v>
      </c>
      <c r="AG444" s="350">
        <f t="shared" si="446"/>
        <v>0</v>
      </c>
      <c r="AH444" s="350">
        <f t="shared" si="447"/>
        <v>0</v>
      </c>
      <c r="AI444" s="350">
        <f t="shared" si="448"/>
        <v>0</v>
      </c>
      <c r="AJ444" s="350">
        <f t="shared" si="449"/>
        <v>0</v>
      </c>
      <c r="AK444" s="350">
        <f t="shared" si="450"/>
        <v>0</v>
      </c>
      <c r="AL444" s="350">
        <f t="shared" si="451"/>
        <v>0</v>
      </c>
      <c r="AM444" s="350">
        <f t="shared" si="452"/>
        <v>0</v>
      </c>
      <c r="AN444" s="457">
        <f t="shared" si="453"/>
        <v>0</v>
      </c>
      <c r="AO444" s="350">
        <f t="shared" si="454"/>
        <v>0</v>
      </c>
      <c r="AP444" s="350">
        <f t="shared" si="455"/>
        <v>0</v>
      </c>
      <c r="AQ444" s="350">
        <f t="shared" si="456"/>
        <v>0</v>
      </c>
      <c r="AR444" s="350">
        <f t="shared" si="457"/>
        <v>0</v>
      </c>
      <c r="AS444" s="350">
        <f t="shared" si="458"/>
        <v>0</v>
      </c>
      <c r="AT444" s="350">
        <f t="shared" si="459"/>
        <v>0</v>
      </c>
      <c r="AU444" s="350">
        <f t="shared" si="460"/>
        <v>0</v>
      </c>
      <c r="AV444" s="350">
        <f t="shared" si="461"/>
        <v>0</v>
      </c>
      <c r="AW444" s="350">
        <f t="shared" si="462"/>
        <v>0</v>
      </c>
      <c r="AX444" s="350">
        <f t="shared" si="463"/>
        <v>0</v>
      </c>
      <c r="AY444" s="350">
        <f t="shared" si="464"/>
        <v>0</v>
      </c>
    </row>
    <row r="445" spans="1:51" x14ac:dyDescent="0.2">
      <c r="A445" s="347">
        <v>16900</v>
      </c>
      <c r="B445" s="349" t="str">
        <f t="shared" si="417"/>
        <v>Shellharbour (C)</v>
      </c>
      <c r="C445" s="348" t="str">
        <f t="shared" si="418"/>
        <v>ISJO</v>
      </c>
      <c r="D445" s="470" t="str">
        <f t="shared" si="419"/>
        <v>E</v>
      </c>
      <c r="E445" s="470"/>
      <c r="F445"/>
      <c r="G445" s="350">
        <f t="shared" si="420"/>
        <v>72240</v>
      </c>
      <c r="H445" s="350">
        <f t="shared" si="421"/>
        <v>29030</v>
      </c>
      <c r="I445" s="350">
        <f t="shared" si="422"/>
        <v>420</v>
      </c>
      <c r="J445" s="350" t="str">
        <f t="shared" si="423"/>
        <v>Y</v>
      </c>
      <c r="K445" s="350">
        <f t="shared" si="424"/>
        <v>26740</v>
      </c>
      <c r="L445" s="350">
        <f t="shared" si="425"/>
        <v>0</v>
      </c>
      <c r="M445" s="350">
        <f t="shared" si="426"/>
        <v>26740</v>
      </c>
      <c r="N445" s="350">
        <f t="shared" si="427"/>
        <v>0</v>
      </c>
      <c r="O445" s="350">
        <f t="shared" si="428"/>
        <v>26740</v>
      </c>
      <c r="P445" s="350">
        <f t="shared" si="429"/>
        <v>62743</v>
      </c>
      <c r="Q445" s="350">
        <f t="shared" si="430"/>
        <v>29030</v>
      </c>
      <c r="R445" s="350" t="str">
        <f t="shared" si="431"/>
        <v>Dunmore Recycling &amp; Waste Disposal Depot</v>
      </c>
      <c r="S445" s="350">
        <f t="shared" si="432"/>
        <v>0</v>
      </c>
      <c r="T445" s="350">
        <f t="shared" si="433"/>
        <v>0</v>
      </c>
      <c r="U445" s="350">
        <f t="shared" si="434"/>
        <v>0</v>
      </c>
      <c r="V445" s="350">
        <f t="shared" si="435"/>
        <v>0</v>
      </c>
      <c r="W445" s="350">
        <f t="shared" si="436"/>
        <v>0</v>
      </c>
      <c r="X445" s="350">
        <f t="shared" si="437"/>
        <v>0</v>
      </c>
      <c r="Y445" s="350">
        <f t="shared" si="438"/>
        <v>0</v>
      </c>
      <c r="Z445" s="350">
        <f t="shared" si="439"/>
        <v>0</v>
      </c>
      <c r="AA445" s="350">
        <f t="shared" si="440"/>
        <v>0</v>
      </c>
      <c r="AB445" s="350">
        <f t="shared" si="441"/>
        <v>0</v>
      </c>
      <c r="AC445" s="350">
        <f t="shared" si="442"/>
        <v>0</v>
      </c>
      <c r="AD445" s="350">
        <f t="shared" si="443"/>
        <v>0</v>
      </c>
      <c r="AE445" s="350">
        <f t="shared" si="444"/>
        <v>0</v>
      </c>
      <c r="AF445" s="350">
        <f t="shared" si="445"/>
        <v>0</v>
      </c>
      <c r="AG445" s="350">
        <f t="shared" si="446"/>
        <v>0</v>
      </c>
      <c r="AH445" s="350">
        <f t="shared" si="447"/>
        <v>0</v>
      </c>
      <c r="AI445" s="350">
        <f t="shared" si="448"/>
        <v>0</v>
      </c>
      <c r="AJ445" s="350">
        <f t="shared" si="449"/>
        <v>0</v>
      </c>
      <c r="AK445" s="350">
        <f t="shared" si="450"/>
        <v>0</v>
      </c>
      <c r="AL445" s="350">
        <f t="shared" si="451"/>
        <v>0</v>
      </c>
      <c r="AM445" s="350">
        <f t="shared" si="452"/>
        <v>0</v>
      </c>
      <c r="AN445" s="457">
        <f t="shared" si="453"/>
        <v>0</v>
      </c>
      <c r="AO445" s="350">
        <f t="shared" si="454"/>
        <v>0</v>
      </c>
      <c r="AP445" s="350">
        <f t="shared" si="455"/>
        <v>0</v>
      </c>
      <c r="AQ445" s="350">
        <f t="shared" si="456"/>
        <v>0</v>
      </c>
      <c r="AR445" s="350">
        <f t="shared" si="457"/>
        <v>0</v>
      </c>
      <c r="AS445" s="350">
        <f t="shared" si="458"/>
        <v>0</v>
      </c>
      <c r="AT445" s="350">
        <f t="shared" si="459"/>
        <v>0</v>
      </c>
      <c r="AU445" s="350">
        <f t="shared" si="460"/>
        <v>0</v>
      </c>
      <c r="AV445" s="350">
        <f t="shared" si="461"/>
        <v>0</v>
      </c>
      <c r="AW445" s="350">
        <f t="shared" si="462"/>
        <v>0</v>
      </c>
      <c r="AX445" s="350">
        <f t="shared" si="463"/>
        <v>0</v>
      </c>
      <c r="AY445" s="350">
        <f t="shared" si="464"/>
        <v>0</v>
      </c>
    </row>
    <row r="446" spans="1:51" x14ac:dyDescent="0.2">
      <c r="A446" s="347">
        <v>16950</v>
      </c>
      <c r="B446" s="349" t="str">
        <f t="shared" si="417"/>
        <v>Shoalhaven (C)</v>
      </c>
      <c r="C446" s="348" t="str">
        <f t="shared" si="418"/>
        <v>ISJO</v>
      </c>
      <c r="D446" s="470" t="str">
        <f t="shared" si="419"/>
        <v>E</v>
      </c>
      <c r="E446" s="470"/>
      <c r="F446"/>
      <c r="G446" s="350">
        <f t="shared" si="420"/>
        <v>104371</v>
      </c>
      <c r="H446" s="350">
        <f t="shared" si="421"/>
        <v>56313</v>
      </c>
      <c r="I446" s="350">
        <f t="shared" si="422"/>
        <v>343</v>
      </c>
      <c r="J446" s="350" t="str">
        <f t="shared" si="423"/>
        <v>Y</v>
      </c>
      <c r="K446" s="350">
        <f t="shared" si="424"/>
        <v>52602</v>
      </c>
      <c r="L446" s="350">
        <f t="shared" si="425"/>
        <v>0</v>
      </c>
      <c r="M446" s="350">
        <f t="shared" si="426"/>
        <v>52996</v>
      </c>
      <c r="N446" s="350">
        <f t="shared" si="427"/>
        <v>0</v>
      </c>
      <c r="O446" s="350">
        <f t="shared" si="428"/>
        <v>0</v>
      </c>
      <c r="P446" s="350">
        <f t="shared" si="429"/>
        <v>0</v>
      </c>
      <c r="Q446" s="350">
        <f t="shared" si="430"/>
        <v>56313</v>
      </c>
      <c r="R446" s="350" t="str">
        <f t="shared" si="431"/>
        <v>West Nowra Recycling ans Waste Facility</v>
      </c>
      <c r="S446" s="350" t="str">
        <f t="shared" si="432"/>
        <v>Ulladulla recycling and Waste Transfer Facility</v>
      </c>
      <c r="T446" s="350" t="str">
        <f t="shared" si="433"/>
        <v>Huskisson Recycling and Waste Transfer Facility</v>
      </c>
      <c r="U446" s="350" t="str">
        <f t="shared" si="434"/>
        <v>Berry Recycling and Waste transfer Facility</v>
      </c>
      <c r="V446" s="350" t="str">
        <f t="shared" si="435"/>
        <v>Callala Recycling and Waste transfer Facility</v>
      </c>
      <c r="W446" s="350" t="str">
        <f t="shared" si="436"/>
        <v>Sussex Inlet Recycling and Waste Transfer Facility</v>
      </c>
      <c r="X446" s="350">
        <f t="shared" si="437"/>
        <v>0</v>
      </c>
      <c r="Y446" s="350">
        <f t="shared" si="438"/>
        <v>0</v>
      </c>
      <c r="Z446" s="350">
        <f t="shared" si="439"/>
        <v>0</v>
      </c>
      <c r="AA446" s="350">
        <f t="shared" si="440"/>
        <v>0</v>
      </c>
      <c r="AB446" s="350">
        <f t="shared" si="441"/>
        <v>0</v>
      </c>
      <c r="AC446" s="350">
        <f t="shared" si="442"/>
        <v>0</v>
      </c>
      <c r="AD446" s="350">
        <f t="shared" si="443"/>
        <v>0</v>
      </c>
      <c r="AE446" s="350">
        <f t="shared" si="444"/>
        <v>0</v>
      </c>
      <c r="AF446" s="350">
        <f t="shared" si="445"/>
        <v>0</v>
      </c>
      <c r="AG446" s="350">
        <f t="shared" si="446"/>
        <v>0</v>
      </c>
      <c r="AH446" s="350">
        <f t="shared" si="447"/>
        <v>0</v>
      </c>
      <c r="AI446" s="350">
        <f t="shared" si="448"/>
        <v>0</v>
      </c>
      <c r="AJ446" s="350">
        <f t="shared" si="449"/>
        <v>0</v>
      </c>
      <c r="AK446" s="350">
        <f t="shared" si="450"/>
        <v>0</v>
      </c>
      <c r="AL446" s="350">
        <f t="shared" si="451"/>
        <v>0</v>
      </c>
      <c r="AM446" s="350">
        <f t="shared" si="452"/>
        <v>0</v>
      </c>
      <c r="AN446" s="457">
        <f t="shared" si="453"/>
        <v>0</v>
      </c>
      <c r="AO446" s="350">
        <f t="shared" si="454"/>
        <v>0</v>
      </c>
      <c r="AP446" s="350">
        <f t="shared" si="455"/>
        <v>0</v>
      </c>
      <c r="AQ446" s="350">
        <f t="shared" si="456"/>
        <v>0</v>
      </c>
      <c r="AR446" s="350">
        <f t="shared" si="457"/>
        <v>0</v>
      </c>
      <c r="AS446" s="350">
        <f t="shared" si="458"/>
        <v>0</v>
      </c>
      <c r="AT446" s="350">
        <f t="shared" si="459"/>
        <v>0</v>
      </c>
      <c r="AU446" s="350">
        <f t="shared" si="460"/>
        <v>0</v>
      </c>
      <c r="AV446" s="350">
        <f t="shared" si="461"/>
        <v>0</v>
      </c>
      <c r="AW446" s="350">
        <f t="shared" si="462"/>
        <v>0</v>
      </c>
      <c r="AX446" s="350">
        <f t="shared" si="463"/>
        <v>0</v>
      </c>
      <c r="AY446" s="350">
        <f t="shared" si="464"/>
        <v>0</v>
      </c>
    </row>
    <row r="447" spans="1:51" x14ac:dyDescent="0.2">
      <c r="A447" s="347">
        <v>18350</v>
      </c>
      <c r="B447" s="349" t="str">
        <f t="shared" si="417"/>
        <v>Wingecarribee (A)</v>
      </c>
      <c r="C447" s="348" t="str">
        <f t="shared" si="418"/>
        <v>ISJO</v>
      </c>
      <c r="D447" s="470" t="str">
        <f t="shared" si="419"/>
        <v>E</v>
      </c>
      <c r="E447" s="470"/>
      <c r="F447"/>
      <c r="G447" s="350">
        <f t="shared" si="420"/>
        <v>50493</v>
      </c>
      <c r="H447" s="350">
        <f t="shared" si="421"/>
        <v>20657</v>
      </c>
      <c r="I447" s="350">
        <f t="shared" si="422"/>
        <v>422</v>
      </c>
      <c r="J447" s="350" t="str">
        <f t="shared" si="423"/>
        <v>Y</v>
      </c>
      <c r="K447" s="350">
        <f t="shared" si="424"/>
        <v>19100</v>
      </c>
      <c r="L447" s="350">
        <f t="shared" si="425"/>
        <v>0</v>
      </c>
      <c r="M447" s="350">
        <f t="shared" si="426"/>
        <v>19100</v>
      </c>
      <c r="N447" s="350">
        <f t="shared" si="427"/>
        <v>18563</v>
      </c>
      <c r="O447" s="350">
        <f t="shared" si="428"/>
        <v>0</v>
      </c>
      <c r="P447" s="350">
        <f t="shared" si="429"/>
        <v>2047</v>
      </c>
      <c r="Q447" s="350">
        <f t="shared" si="430"/>
        <v>20657</v>
      </c>
      <c r="R447" s="350" t="str">
        <f t="shared" si="431"/>
        <v>Resource Recovery Centre</v>
      </c>
      <c r="S447" s="350">
        <f t="shared" si="432"/>
        <v>0</v>
      </c>
      <c r="T447" s="350">
        <f t="shared" si="433"/>
        <v>0</v>
      </c>
      <c r="U447" s="350">
        <f t="shared" si="434"/>
        <v>0</v>
      </c>
      <c r="V447" s="350">
        <f t="shared" si="435"/>
        <v>0</v>
      </c>
      <c r="W447" s="350">
        <f t="shared" si="436"/>
        <v>0</v>
      </c>
      <c r="X447" s="350">
        <f t="shared" si="437"/>
        <v>0</v>
      </c>
      <c r="Y447" s="350">
        <f t="shared" si="438"/>
        <v>0</v>
      </c>
      <c r="Z447" s="350">
        <f t="shared" si="439"/>
        <v>0</v>
      </c>
      <c r="AA447" s="350">
        <f t="shared" si="440"/>
        <v>0</v>
      </c>
      <c r="AB447" s="350">
        <f t="shared" si="441"/>
        <v>0</v>
      </c>
      <c r="AC447" s="350">
        <f t="shared" si="442"/>
        <v>0</v>
      </c>
      <c r="AD447" s="350">
        <f t="shared" si="443"/>
        <v>0</v>
      </c>
      <c r="AE447" s="350">
        <f t="shared" si="444"/>
        <v>0</v>
      </c>
      <c r="AF447" s="350">
        <f t="shared" si="445"/>
        <v>0</v>
      </c>
      <c r="AG447" s="350">
        <f t="shared" si="446"/>
        <v>0</v>
      </c>
      <c r="AH447" s="350">
        <f t="shared" si="447"/>
        <v>0</v>
      </c>
      <c r="AI447" s="350">
        <f t="shared" si="448"/>
        <v>0</v>
      </c>
      <c r="AJ447" s="350">
        <f t="shared" si="449"/>
        <v>0</v>
      </c>
      <c r="AK447" s="350">
        <f t="shared" si="450"/>
        <v>0</v>
      </c>
      <c r="AL447" s="350">
        <f t="shared" si="451"/>
        <v>0</v>
      </c>
      <c r="AM447" s="350">
        <f t="shared" si="452"/>
        <v>0</v>
      </c>
      <c r="AN447" s="457">
        <f t="shared" si="453"/>
        <v>0</v>
      </c>
      <c r="AO447" s="350">
        <f t="shared" si="454"/>
        <v>0</v>
      </c>
      <c r="AP447" s="350">
        <f t="shared" si="455"/>
        <v>0</v>
      </c>
      <c r="AQ447" s="350">
        <f t="shared" si="456"/>
        <v>0</v>
      </c>
      <c r="AR447" s="350">
        <f t="shared" si="457"/>
        <v>0</v>
      </c>
      <c r="AS447" s="350">
        <f t="shared" si="458"/>
        <v>0</v>
      </c>
      <c r="AT447" s="350">
        <f t="shared" si="459"/>
        <v>0</v>
      </c>
      <c r="AU447" s="350">
        <f t="shared" si="460"/>
        <v>0</v>
      </c>
      <c r="AV447" s="350">
        <f t="shared" si="461"/>
        <v>0</v>
      </c>
      <c r="AW447" s="350">
        <f t="shared" si="462"/>
        <v>0</v>
      </c>
      <c r="AX447" s="350">
        <f t="shared" si="463"/>
        <v>0</v>
      </c>
      <c r="AY447" s="350">
        <f t="shared" si="464"/>
        <v>0</v>
      </c>
    </row>
    <row r="448" spans="1:51" ht="13.5" thickBot="1" x14ac:dyDescent="0.25">
      <c r="A448" s="347">
        <v>18450</v>
      </c>
      <c r="B448" s="349" t="str">
        <f t="shared" si="417"/>
        <v>Wollongong (C)</v>
      </c>
      <c r="C448" s="348" t="str">
        <f t="shared" si="418"/>
        <v>ISJO</v>
      </c>
      <c r="D448" s="470" t="str">
        <f t="shared" si="419"/>
        <v>E</v>
      </c>
      <c r="E448" s="470"/>
      <c r="F448"/>
      <c r="G448" s="350">
        <f t="shared" si="420"/>
        <v>216071</v>
      </c>
      <c r="H448" s="350">
        <f t="shared" si="421"/>
        <v>85000</v>
      </c>
      <c r="I448" s="350">
        <f t="shared" si="422"/>
        <v>411</v>
      </c>
      <c r="J448" s="350" t="str">
        <f t="shared" si="423"/>
        <v>Y</v>
      </c>
      <c r="K448" s="350">
        <f t="shared" si="424"/>
        <v>84141</v>
      </c>
      <c r="L448" s="350">
        <f t="shared" si="425"/>
        <v>0</v>
      </c>
      <c r="M448" s="350">
        <f t="shared" si="426"/>
        <v>84748</v>
      </c>
      <c r="N448" s="350">
        <f t="shared" si="427"/>
        <v>84748</v>
      </c>
      <c r="O448" s="350">
        <f t="shared" si="428"/>
        <v>0</v>
      </c>
      <c r="P448" s="350">
        <f t="shared" si="429"/>
        <v>0</v>
      </c>
      <c r="Q448" s="350">
        <f t="shared" si="430"/>
        <v>0</v>
      </c>
      <c r="R448" s="350" t="str">
        <f t="shared" si="431"/>
        <v>Whytes Gully Community droppff</v>
      </c>
      <c r="S448" s="350">
        <f t="shared" si="432"/>
        <v>0</v>
      </c>
      <c r="T448" s="350">
        <f t="shared" si="433"/>
        <v>0</v>
      </c>
      <c r="U448" s="350">
        <f t="shared" si="434"/>
        <v>0</v>
      </c>
      <c r="V448" s="350">
        <f t="shared" si="435"/>
        <v>0</v>
      </c>
      <c r="W448" s="350">
        <f t="shared" si="436"/>
        <v>0</v>
      </c>
      <c r="X448" s="350">
        <f t="shared" si="437"/>
        <v>0</v>
      </c>
      <c r="Y448" s="350">
        <f t="shared" si="438"/>
        <v>0</v>
      </c>
      <c r="Z448" s="350">
        <f t="shared" si="439"/>
        <v>0</v>
      </c>
      <c r="AA448" s="350">
        <f t="shared" si="440"/>
        <v>0</v>
      </c>
      <c r="AB448" s="350">
        <f t="shared" si="441"/>
        <v>0</v>
      </c>
      <c r="AC448" s="350">
        <f t="shared" si="442"/>
        <v>0</v>
      </c>
      <c r="AD448" s="350">
        <f t="shared" si="443"/>
        <v>0</v>
      </c>
      <c r="AE448" s="350">
        <f t="shared" si="444"/>
        <v>0</v>
      </c>
      <c r="AF448" s="350">
        <f t="shared" si="445"/>
        <v>0</v>
      </c>
      <c r="AG448" s="350">
        <f t="shared" si="446"/>
        <v>0</v>
      </c>
      <c r="AH448" s="350">
        <f t="shared" si="447"/>
        <v>0</v>
      </c>
      <c r="AI448" s="350">
        <f t="shared" si="448"/>
        <v>0</v>
      </c>
      <c r="AJ448" s="350">
        <f t="shared" si="449"/>
        <v>0</v>
      </c>
      <c r="AK448" s="350">
        <f t="shared" si="450"/>
        <v>0</v>
      </c>
      <c r="AL448" s="350">
        <f t="shared" si="451"/>
        <v>0</v>
      </c>
      <c r="AM448" s="350">
        <f t="shared" si="452"/>
        <v>0</v>
      </c>
      <c r="AN448" s="457">
        <f t="shared" si="453"/>
        <v>0</v>
      </c>
      <c r="AO448" s="350">
        <f t="shared" si="454"/>
        <v>0</v>
      </c>
      <c r="AP448" s="350">
        <f t="shared" si="455"/>
        <v>0</v>
      </c>
      <c r="AQ448" s="350">
        <f t="shared" si="456"/>
        <v>0</v>
      </c>
      <c r="AR448" s="350">
        <f t="shared" si="457"/>
        <v>0</v>
      </c>
      <c r="AS448" s="350">
        <f t="shared" si="458"/>
        <v>0</v>
      </c>
      <c r="AT448" s="350">
        <f t="shared" si="459"/>
        <v>0</v>
      </c>
      <c r="AU448" s="350">
        <f t="shared" si="460"/>
        <v>0</v>
      </c>
      <c r="AV448" s="350">
        <f t="shared" si="461"/>
        <v>0</v>
      </c>
      <c r="AW448" s="350">
        <f t="shared" si="462"/>
        <v>0</v>
      </c>
      <c r="AX448" s="350">
        <f t="shared" si="463"/>
        <v>0</v>
      </c>
      <c r="AY448" s="350">
        <f t="shared" si="464"/>
        <v>0</v>
      </c>
    </row>
    <row r="449" spans="1:51" ht="13.5" thickTop="1" x14ac:dyDescent="0.2">
      <c r="A449" s="351"/>
      <c r="B449" s="362"/>
      <c r="C449" s="351" t="s">
        <v>263</v>
      </c>
      <c r="D449" s="351"/>
      <c r="E449" s="451"/>
      <c r="F449" s="352"/>
      <c r="G449" s="353">
        <f t="shared" ref="G449:AY449" si="465">COUNTIF(G407:G448,"&gt;0")</f>
        <v>42</v>
      </c>
      <c r="H449" s="353">
        <f t="shared" si="465"/>
        <v>42</v>
      </c>
      <c r="I449" s="353">
        <f t="shared" si="465"/>
        <v>42</v>
      </c>
      <c r="J449" s="353">
        <f t="shared" si="465"/>
        <v>0</v>
      </c>
      <c r="K449" s="353">
        <f t="shared" si="465"/>
        <v>42</v>
      </c>
      <c r="L449" s="353">
        <f t="shared" si="465"/>
        <v>0</v>
      </c>
      <c r="M449" s="353">
        <f t="shared" si="465"/>
        <v>42</v>
      </c>
      <c r="N449" s="353">
        <f t="shared" si="465"/>
        <v>33</v>
      </c>
      <c r="O449" s="353">
        <f t="shared" si="465"/>
        <v>6</v>
      </c>
      <c r="P449" s="353">
        <f t="shared" si="465"/>
        <v>34</v>
      </c>
      <c r="Q449" s="353">
        <f t="shared" si="465"/>
        <v>32</v>
      </c>
      <c r="R449" s="353">
        <f t="shared" si="465"/>
        <v>0</v>
      </c>
      <c r="S449" s="353">
        <f t="shared" si="465"/>
        <v>0</v>
      </c>
      <c r="T449" s="353">
        <f t="shared" si="465"/>
        <v>0</v>
      </c>
      <c r="U449" s="353">
        <f t="shared" si="465"/>
        <v>0</v>
      </c>
      <c r="V449" s="353">
        <f t="shared" si="465"/>
        <v>0</v>
      </c>
      <c r="W449" s="353">
        <f t="shared" si="465"/>
        <v>0</v>
      </c>
      <c r="X449" s="353">
        <f t="shared" si="465"/>
        <v>0</v>
      </c>
      <c r="Y449" s="353">
        <f t="shared" si="465"/>
        <v>0</v>
      </c>
      <c r="Z449" s="353">
        <f t="shared" si="465"/>
        <v>0</v>
      </c>
      <c r="AA449" s="353">
        <f t="shared" si="465"/>
        <v>0</v>
      </c>
      <c r="AB449" s="353">
        <f t="shared" si="465"/>
        <v>0</v>
      </c>
      <c r="AC449" s="353">
        <f t="shared" si="465"/>
        <v>0</v>
      </c>
      <c r="AD449" s="353">
        <f t="shared" si="465"/>
        <v>0</v>
      </c>
      <c r="AE449" s="353">
        <f t="shared" si="465"/>
        <v>0</v>
      </c>
      <c r="AF449" s="353">
        <f t="shared" si="465"/>
        <v>0</v>
      </c>
      <c r="AG449" s="353">
        <f t="shared" si="465"/>
        <v>0</v>
      </c>
      <c r="AH449" s="353">
        <f t="shared" si="465"/>
        <v>0</v>
      </c>
      <c r="AI449" s="353">
        <f t="shared" si="465"/>
        <v>0</v>
      </c>
      <c r="AJ449" s="353">
        <f t="shared" si="465"/>
        <v>0</v>
      </c>
      <c r="AK449" s="353">
        <f t="shared" si="465"/>
        <v>0</v>
      </c>
      <c r="AL449" s="353">
        <f t="shared" si="465"/>
        <v>0</v>
      </c>
      <c r="AM449" s="353">
        <f t="shared" si="465"/>
        <v>0</v>
      </c>
      <c r="AN449" s="452">
        <f t="shared" si="465"/>
        <v>0</v>
      </c>
      <c r="AO449" s="353">
        <f t="shared" si="465"/>
        <v>0</v>
      </c>
      <c r="AP449" s="353">
        <f t="shared" si="465"/>
        <v>0</v>
      </c>
      <c r="AQ449" s="353">
        <f t="shared" si="465"/>
        <v>0</v>
      </c>
      <c r="AR449" s="353">
        <f t="shared" si="465"/>
        <v>0</v>
      </c>
      <c r="AS449" s="353">
        <f t="shared" si="465"/>
        <v>0</v>
      </c>
      <c r="AT449" s="353">
        <f t="shared" si="465"/>
        <v>0</v>
      </c>
      <c r="AU449" s="353">
        <f t="shared" si="465"/>
        <v>0</v>
      </c>
      <c r="AV449" s="353">
        <f t="shared" si="465"/>
        <v>0</v>
      </c>
      <c r="AW449" s="353">
        <f t="shared" si="465"/>
        <v>0</v>
      </c>
      <c r="AX449" s="353">
        <f t="shared" si="465"/>
        <v>0</v>
      </c>
      <c r="AY449" s="353">
        <f t="shared" si="465"/>
        <v>0</v>
      </c>
    </row>
    <row r="450" spans="1:51" x14ac:dyDescent="0.2">
      <c r="A450" s="347"/>
      <c r="B450" s="354" t="s">
        <v>295</v>
      </c>
      <c r="C450" s="347" t="s">
        <v>264</v>
      </c>
      <c r="D450" s="347"/>
      <c r="E450" s="455"/>
      <c r="F450" s="355"/>
      <c r="G450" s="356">
        <f t="shared" ref="G450:AY450" si="466">SUM(G407:G448)</f>
        <v>6148985</v>
      </c>
      <c r="H450" s="356">
        <f t="shared" si="466"/>
        <v>2336509</v>
      </c>
      <c r="I450" s="356">
        <f t="shared" si="466"/>
        <v>19478.120000000003</v>
      </c>
      <c r="J450" s="356">
        <f t="shared" si="466"/>
        <v>0</v>
      </c>
      <c r="K450" s="356">
        <f t="shared" si="466"/>
        <v>2178528</v>
      </c>
      <c r="L450" s="356">
        <f t="shared" si="466"/>
        <v>0</v>
      </c>
      <c r="M450" s="356">
        <f t="shared" si="466"/>
        <v>2143736</v>
      </c>
      <c r="N450" s="356">
        <f t="shared" si="466"/>
        <v>1280987</v>
      </c>
      <c r="O450" s="356">
        <f t="shared" si="466"/>
        <v>207789</v>
      </c>
      <c r="P450" s="356">
        <f t="shared" si="466"/>
        <v>1689202</v>
      </c>
      <c r="Q450" s="356">
        <f t="shared" si="466"/>
        <v>1714872</v>
      </c>
      <c r="R450" s="356">
        <f t="shared" si="466"/>
        <v>0</v>
      </c>
      <c r="S450" s="356">
        <f t="shared" si="466"/>
        <v>0</v>
      </c>
      <c r="T450" s="356">
        <f t="shared" si="466"/>
        <v>0</v>
      </c>
      <c r="U450" s="356">
        <f t="shared" si="466"/>
        <v>0</v>
      </c>
      <c r="V450" s="356">
        <f t="shared" si="466"/>
        <v>0</v>
      </c>
      <c r="W450" s="356">
        <f t="shared" si="466"/>
        <v>0</v>
      </c>
      <c r="X450" s="356">
        <f t="shared" si="466"/>
        <v>0</v>
      </c>
      <c r="Y450" s="356">
        <f t="shared" si="466"/>
        <v>0</v>
      </c>
      <c r="Z450" s="356">
        <f t="shared" si="466"/>
        <v>0</v>
      </c>
      <c r="AA450" s="356">
        <f t="shared" si="466"/>
        <v>0</v>
      </c>
      <c r="AB450" s="356">
        <f t="shared" si="466"/>
        <v>0</v>
      </c>
      <c r="AC450" s="356">
        <f t="shared" si="466"/>
        <v>0</v>
      </c>
      <c r="AD450" s="356">
        <f t="shared" si="466"/>
        <v>0</v>
      </c>
      <c r="AE450" s="356">
        <f t="shared" si="466"/>
        <v>0</v>
      </c>
      <c r="AF450" s="356">
        <f t="shared" si="466"/>
        <v>0</v>
      </c>
      <c r="AG450" s="356">
        <f t="shared" si="466"/>
        <v>0</v>
      </c>
      <c r="AH450" s="356">
        <f t="shared" si="466"/>
        <v>0</v>
      </c>
      <c r="AI450" s="356">
        <f t="shared" si="466"/>
        <v>0</v>
      </c>
      <c r="AJ450" s="356">
        <f t="shared" si="466"/>
        <v>0</v>
      </c>
      <c r="AK450" s="356">
        <f t="shared" si="466"/>
        <v>0</v>
      </c>
      <c r="AL450" s="356">
        <f t="shared" si="466"/>
        <v>0</v>
      </c>
      <c r="AM450" s="356">
        <f t="shared" si="466"/>
        <v>0</v>
      </c>
      <c r="AN450" s="456">
        <f t="shared" si="466"/>
        <v>0</v>
      </c>
      <c r="AO450" s="356">
        <f t="shared" si="466"/>
        <v>0</v>
      </c>
      <c r="AP450" s="356">
        <f t="shared" si="466"/>
        <v>0</v>
      </c>
      <c r="AQ450" s="356">
        <f t="shared" si="466"/>
        <v>0</v>
      </c>
      <c r="AR450" s="356">
        <f t="shared" si="466"/>
        <v>0</v>
      </c>
      <c r="AS450" s="356">
        <f t="shared" si="466"/>
        <v>0</v>
      </c>
      <c r="AT450" s="356">
        <f t="shared" si="466"/>
        <v>0</v>
      </c>
      <c r="AU450" s="356">
        <f t="shared" si="466"/>
        <v>0</v>
      </c>
      <c r="AV450" s="356">
        <f t="shared" si="466"/>
        <v>0</v>
      </c>
      <c r="AW450" s="356">
        <f t="shared" si="466"/>
        <v>0</v>
      </c>
      <c r="AX450" s="356">
        <f t="shared" si="466"/>
        <v>0</v>
      </c>
      <c r="AY450" s="356">
        <f t="shared" si="466"/>
        <v>0</v>
      </c>
    </row>
    <row r="451" spans="1:51" x14ac:dyDescent="0.2">
      <c r="A451" s="347"/>
      <c r="B451" s="354"/>
      <c r="C451" s="347" t="s">
        <v>265</v>
      </c>
      <c r="D451" s="347"/>
      <c r="E451" s="455"/>
      <c r="F451" s="355"/>
      <c r="G451" s="350">
        <f t="shared" ref="G451:AY451" si="467">MIN(G407:G448)</f>
        <v>14909</v>
      </c>
      <c r="H451" s="350">
        <f t="shared" si="467"/>
        <v>4978</v>
      </c>
      <c r="I451" s="350">
        <f t="shared" si="467"/>
        <v>343</v>
      </c>
      <c r="J451" s="350">
        <f t="shared" si="467"/>
        <v>0</v>
      </c>
      <c r="K451" s="350">
        <f t="shared" si="467"/>
        <v>4415</v>
      </c>
      <c r="L451" s="350">
        <f t="shared" si="467"/>
        <v>0</v>
      </c>
      <c r="M451" s="350">
        <f t="shared" si="467"/>
        <v>4344</v>
      </c>
      <c r="N451" s="350">
        <f t="shared" si="467"/>
        <v>0</v>
      </c>
      <c r="O451" s="350">
        <f t="shared" si="467"/>
        <v>0</v>
      </c>
      <c r="P451" s="350">
        <f t="shared" si="467"/>
        <v>0</v>
      </c>
      <c r="Q451" s="350">
        <f t="shared" si="467"/>
        <v>0</v>
      </c>
      <c r="R451" s="350">
        <f t="shared" si="467"/>
        <v>0</v>
      </c>
      <c r="S451" s="350">
        <f t="shared" si="467"/>
        <v>0</v>
      </c>
      <c r="T451" s="350">
        <f t="shared" si="467"/>
        <v>0</v>
      </c>
      <c r="U451" s="350">
        <f t="shared" si="467"/>
        <v>0</v>
      </c>
      <c r="V451" s="350">
        <f t="shared" si="467"/>
        <v>0</v>
      </c>
      <c r="W451" s="350">
        <f t="shared" si="467"/>
        <v>0</v>
      </c>
      <c r="X451" s="350">
        <f t="shared" si="467"/>
        <v>0</v>
      </c>
      <c r="Y451" s="350">
        <f t="shared" si="467"/>
        <v>0</v>
      </c>
      <c r="Z451" s="350">
        <f t="shared" si="467"/>
        <v>0</v>
      </c>
      <c r="AA451" s="350">
        <f t="shared" si="467"/>
        <v>0</v>
      </c>
      <c r="AB451" s="350">
        <f t="shared" si="467"/>
        <v>0</v>
      </c>
      <c r="AC451" s="350">
        <f t="shared" si="467"/>
        <v>0</v>
      </c>
      <c r="AD451" s="350">
        <f t="shared" si="467"/>
        <v>0</v>
      </c>
      <c r="AE451" s="350">
        <f t="shared" si="467"/>
        <v>0</v>
      </c>
      <c r="AF451" s="350">
        <f t="shared" si="467"/>
        <v>0</v>
      </c>
      <c r="AG451" s="350">
        <f t="shared" si="467"/>
        <v>0</v>
      </c>
      <c r="AH451" s="350">
        <f t="shared" si="467"/>
        <v>0</v>
      </c>
      <c r="AI451" s="350">
        <f t="shared" si="467"/>
        <v>0</v>
      </c>
      <c r="AJ451" s="350">
        <f t="shared" si="467"/>
        <v>0</v>
      </c>
      <c r="AK451" s="350">
        <f t="shared" si="467"/>
        <v>0</v>
      </c>
      <c r="AL451" s="350">
        <f t="shared" si="467"/>
        <v>0</v>
      </c>
      <c r="AM451" s="350">
        <f t="shared" si="467"/>
        <v>0</v>
      </c>
      <c r="AN451" s="457">
        <f t="shared" si="467"/>
        <v>0</v>
      </c>
      <c r="AO451" s="350">
        <f t="shared" si="467"/>
        <v>0</v>
      </c>
      <c r="AP451" s="350">
        <f t="shared" si="467"/>
        <v>0</v>
      </c>
      <c r="AQ451" s="350">
        <f t="shared" si="467"/>
        <v>0</v>
      </c>
      <c r="AR451" s="350">
        <f t="shared" si="467"/>
        <v>0</v>
      </c>
      <c r="AS451" s="350">
        <f t="shared" si="467"/>
        <v>0</v>
      </c>
      <c r="AT451" s="350">
        <f t="shared" si="467"/>
        <v>0</v>
      </c>
      <c r="AU451" s="350">
        <f t="shared" si="467"/>
        <v>0</v>
      </c>
      <c r="AV451" s="350">
        <f t="shared" si="467"/>
        <v>0</v>
      </c>
      <c r="AW451" s="350">
        <f t="shared" si="467"/>
        <v>0</v>
      </c>
      <c r="AX451" s="350">
        <f t="shared" si="467"/>
        <v>0</v>
      </c>
      <c r="AY451" s="350">
        <f t="shared" si="467"/>
        <v>0</v>
      </c>
    </row>
    <row r="452" spans="1:51" x14ac:dyDescent="0.2">
      <c r="A452" s="347"/>
      <c r="B452" s="354"/>
      <c r="C452" s="347" t="s">
        <v>266</v>
      </c>
      <c r="D452" s="347"/>
      <c r="E452" s="455"/>
      <c r="F452" s="355"/>
      <c r="G452" s="350">
        <f t="shared" ref="G452:AY452" si="468">MAX(G407:G448)</f>
        <v>373931</v>
      </c>
      <c r="H452" s="350">
        <f t="shared" si="468"/>
        <v>134640</v>
      </c>
      <c r="I452" s="350">
        <f t="shared" si="468"/>
        <v>740</v>
      </c>
      <c r="J452" s="350">
        <f t="shared" si="468"/>
        <v>0</v>
      </c>
      <c r="K452" s="350">
        <f t="shared" si="468"/>
        <v>132882</v>
      </c>
      <c r="L452" s="350">
        <f t="shared" si="468"/>
        <v>0</v>
      </c>
      <c r="M452" s="350">
        <f t="shared" si="468"/>
        <v>132882</v>
      </c>
      <c r="N452" s="350">
        <f t="shared" si="468"/>
        <v>126833</v>
      </c>
      <c r="O452" s="350">
        <f t="shared" si="468"/>
        <v>80122</v>
      </c>
      <c r="P452" s="350">
        <f t="shared" si="468"/>
        <v>130370</v>
      </c>
      <c r="Q452" s="350">
        <f t="shared" si="468"/>
        <v>132882</v>
      </c>
      <c r="R452" s="350">
        <f t="shared" si="468"/>
        <v>0</v>
      </c>
      <c r="S452" s="350">
        <f t="shared" si="468"/>
        <v>0</v>
      </c>
      <c r="T452" s="350">
        <f t="shared" si="468"/>
        <v>0</v>
      </c>
      <c r="U452" s="350">
        <f t="shared" si="468"/>
        <v>0</v>
      </c>
      <c r="V452" s="350">
        <f t="shared" si="468"/>
        <v>0</v>
      </c>
      <c r="W452" s="350">
        <f t="shared" si="468"/>
        <v>0</v>
      </c>
      <c r="X452" s="350">
        <f t="shared" si="468"/>
        <v>0</v>
      </c>
      <c r="Y452" s="350">
        <f t="shared" si="468"/>
        <v>0</v>
      </c>
      <c r="Z452" s="350">
        <f t="shared" si="468"/>
        <v>0</v>
      </c>
      <c r="AA452" s="350">
        <f t="shared" si="468"/>
        <v>0</v>
      </c>
      <c r="AB452" s="350">
        <f t="shared" si="468"/>
        <v>0</v>
      </c>
      <c r="AC452" s="350">
        <f t="shared" si="468"/>
        <v>0</v>
      </c>
      <c r="AD452" s="350">
        <f t="shared" si="468"/>
        <v>0</v>
      </c>
      <c r="AE452" s="350">
        <f t="shared" si="468"/>
        <v>0</v>
      </c>
      <c r="AF452" s="350">
        <f t="shared" si="468"/>
        <v>0</v>
      </c>
      <c r="AG452" s="350">
        <f t="shared" si="468"/>
        <v>0</v>
      </c>
      <c r="AH452" s="350">
        <f t="shared" si="468"/>
        <v>0</v>
      </c>
      <c r="AI452" s="350">
        <f t="shared" si="468"/>
        <v>0</v>
      </c>
      <c r="AJ452" s="350">
        <f t="shared" si="468"/>
        <v>0</v>
      </c>
      <c r="AK452" s="350">
        <f t="shared" si="468"/>
        <v>0</v>
      </c>
      <c r="AL452" s="350">
        <f t="shared" si="468"/>
        <v>0</v>
      </c>
      <c r="AM452" s="350">
        <f t="shared" si="468"/>
        <v>0</v>
      </c>
      <c r="AN452" s="457">
        <f t="shared" si="468"/>
        <v>0</v>
      </c>
      <c r="AO452" s="350">
        <f t="shared" si="468"/>
        <v>0</v>
      </c>
      <c r="AP452" s="350">
        <f t="shared" si="468"/>
        <v>0</v>
      </c>
      <c r="AQ452" s="350">
        <f t="shared" si="468"/>
        <v>0</v>
      </c>
      <c r="AR452" s="350">
        <f t="shared" si="468"/>
        <v>0</v>
      </c>
      <c r="AS452" s="350">
        <f t="shared" si="468"/>
        <v>0</v>
      </c>
      <c r="AT452" s="350">
        <f t="shared" si="468"/>
        <v>0</v>
      </c>
      <c r="AU452" s="350">
        <f t="shared" si="468"/>
        <v>0</v>
      </c>
      <c r="AV452" s="350">
        <f t="shared" si="468"/>
        <v>0</v>
      </c>
      <c r="AW452" s="350">
        <f t="shared" si="468"/>
        <v>0</v>
      </c>
      <c r="AX452" s="350">
        <f t="shared" si="468"/>
        <v>0</v>
      </c>
      <c r="AY452" s="350">
        <f t="shared" si="468"/>
        <v>0</v>
      </c>
    </row>
    <row r="453" spans="1:51" x14ac:dyDescent="0.2">
      <c r="A453" s="347"/>
      <c r="B453" s="354"/>
      <c r="C453" s="347" t="s">
        <v>267</v>
      </c>
      <c r="D453" s="347"/>
      <c r="E453" s="455"/>
      <c r="F453" s="355"/>
      <c r="G453" s="350">
        <f t="shared" ref="G453:AY453" si="469">AVERAGE(G407:G448)</f>
        <v>146404.40476190476</v>
      </c>
      <c r="H453" s="350">
        <f t="shared" si="469"/>
        <v>55631.166666666664</v>
      </c>
      <c r="I453" s="350">
        <f t="shared" si="469"/>
        <v>463.76476190476194</v>
      </c>
      <c r="J453" s="350" t="e">
        <f t="shared" si="469"/>
        <v>#DIV/0!</v>
      </c>
      <c r="K453" s="350">
        <f t="shared" si="469"/>
        <v>51869.714285714283</v>
      </c>
      <c r="L453" s="350">
        <f t="shared" si="469"/>
        <v>0</v>
      </c>
      <c r="M453" s="350">
        <f t="shared" si="469"/>
        <v>51041.333333333336</v>
      </c>
      <c r="N453" s="350">
        <f t="shared" si="469"/>
        <v>30499.690476190477</v>
      </c>
      <c r="O453" s="350">
        <f t="shared" si="469"/>
        <v>4947.3571428571431</v>
      </c>
      <c r="P453" s="350">
        <f t="shared" si="469"/>
        <v>40219.095238095237</v>
      </c>
      <c r="Q453" s="350">
        <f t="shared" si="469"/>
        <v>40830.285714285717</v>
      </c>
      <c r="R453" s="350">
        <f t="shared" si="469"/>
        <v>0</v>
      </c>
      <c r="S453" s="350">
        <f t="shared" si="469"/>
        <v>0</v>
      </c>
      <c r="T453" s="350">
        <f t="shared" si="469"/>
        <v>0</v>
      </c>
      <c r="U453" s="350">
        <f t="shared" si="469"/>
        <v>0</v>
      </c>
      <c r="V453" s="350">
        <f t="shared" si="469"/>
        <v>0</v>
      </c>
      <c r="W453" s="350">
        <f t="shared" si="469"/>
        <v>0</v>
      </c>
      <c r="X453" s="350">
        <f t="shared" si="469"/>
        <v>0</v>
      </c>
      <c r="Y453" s="350">
        <f t="shared" si="469"/>
        <v>0</v>
      </c>
      <c r="Z453" s="350">
        <f t="shared" si="469"/>
        <v>0</v>
      </c>
      <c r="AA453" s="350">
        <f t="shared" si="469"/>
        <v>0</v>
      </c>
      <c r="AB453" s="350">
        <f t="shared" si="469"/>
        <v>0</v>
      </c>
      <c r="AC453" s="350">
        <f t="shared" si="469"/>
        <v>0</v>
      </c>
      <c r="AD453" s="350">
        <f t="shared" si="469"/>
        <v>0</v>
      </c>
      <c r="AE453" s="350">
        <f t="shared" si="469"/>
        <v>0</v>
      </c>
      <c r="AF453" s="350">
        <f t="shared" si="469"/>
        <v>0</v>
      </c>
      <c r="AG453" s="350">
        <f t="shared" si="469"/>
        <v>0</v>
      </c>
      <c r="AH453" s="350">
        <f t="shared" si="469"/>
        <v>0</v>
      </c>
      <c r="AI453" s="350">
        <f t="shared" si="469"/>
        <v>0</v>
      </c>
      <c r="AJ453" s="350">
        <f t="shared" si="469"/>
        <v>0</v>
      </c>
      <c r="AK453" s="350">
        <f t="shared" si="469"/>
        <v>0</v>
      </c>
      <c r="AL453" s="350">
        <f t="shared" si="469"/>
        <v>0</v>
      </c>
      <c r="AM453" s="350">
        <f t="shared" si="469"/>
        <v>0</v>
      </c>
      <c r="AN453" s="457">
        <f t="shared" si="469"/>
        <v>0</v>
      </c>
      <c r="AO453" s="350">
        <f t="shared" si="469"/>
        <v>0</v>
      </c>
      <c r="AP453" s="350">
        <f t="shared" si="469"/>
        <v>0</v>
      </c>
      <c r="AQ453" s="350">
        <f t="shared" si="469"/>
        <v>0</v>
      </c>
      <c r="AR453" s="350">
        <f t="shared" si="469"/>
        <v>0</v>
      </c>
      <c r="AS453" s="350">
        <f t="shared" si="469"/>
        <v>0</v>
      </c>
      <c r="AT453" s="350">
        <f t="shared" si="469"/>
        <v>0</v>
      </c>
      <c r="AU453" s="350">
        <f t="shared" si="469"/>
        <v>0</v>
      </c>
      <c r="AV453" s="350">
        <f t="shared" si="469"/>
        <v>0</v>
      </c>
      <c r="AW453" s="350">
        <f t="shared" si="469"/>
        <v>0</v>
      </c>
      <c r="AX453" s="350">
        <f t="shared" si="469"/>
        <v>0</v>
      </c>
      <c r="AY453" s="350">
        <f t="shared" si="469"/>
        <v>0</v>
      </c>
    </row>
    <row r="454" spans="1:51" ht="13.5" thickBot="1" x14ac:dyDescent="0.25">
      <c r="A454" s="357"/>
      <c r="B454" s="358"/>
      <c r="C454" s="357" t="s">
        <v>268</v>
      </c>
      <c r="D454" s="357"/>
      <c r="E454" s="458"/>
      <c r="F454" s="355"/>
      <c r="G454" s="359">
        <f t="shared" ref="G454:AY454" si="470">MEDIAN(G407:G448)</f>
        <v>139099</v>
      </c>
      <c r="H454" s="359">
        <f t="shared" si="470"/>
        <v>51359.5</v>
      </c>
      <c r="I454" s="359">
        <f t="shared" si="470"/>
        <v>450.5</v>
      </c>
      <c r="J454" s="359" t="e">
        <f t="shared" si="470"/>
        <v>#NUM!</v>
      </c>
      <c r="K454" s="359">
        <f t="shared" si="470"/>
        <v>51086.5</v>
      </c>
      <c r="L454" s="359">
        <f t="shared" si="470"/>
        <v>0</v>
      </c>
      <c r="M454" s="359">
        <f t="shared" si="470"/>
        <v>49805.5</v>
      </c>
      <c r="N454" s="359">
        <f t="shared" si="470"/>
        <v>18880.5</v>
      </c>
      <c r="O454" s="359">
        <f t="shared" si="470"/>
        <v>0</v>
      </c>
      <c r="P454" s="359">
        <f t="shared" si="470"/>
        <v>33577</v>
      </c>
      <c r="Q454" s="359">
        <f t="shared" si="470"/>
        <v>36512.5</v>
      </c>
      <c r="R454" s="359">
        <f t="shared" si="470"/>
        <v>0</v>
      </c>
      <c r="S454" s="359">
        <f t="shared" si="470"/>
        <v>0</v>
      </c>
      <c r="T454" s="359">
        <f t="shared" si="470"/>
        <v>0</v>
      </c>
      <c r="U454" s="359">
        <f t="shared" si="470"/>
        <v>0</v>
      </c>
      <c r="V454" s="359">
        <f t="shared" si="470"/>
        <v>0</v>
      </c>
      <c r="W454" s="359">
        <f t="shared" si="470"/>
        <v>0</v>
      </c>
      <c r="X454" s="359">
        <f t="shared" si="470"/>
        <v>0</v>
      </c>
      <c r="Y454" s="359">
        <f t="shared" si="470"/>
        <v>0</v>
      </c>
      <c r="Z454" s="359">
        <f t="shared" si="470"/>
        <v>0</v>
      </c>
      <c r="AA454" s="359">
        <f t="shared" si="470"/>
        <v>0</v>
      </c>
      <c r="AB454" s="359">
        <f t="shared" si="470"/>
        <v>0</v>
      </c>
      <c r="AC454" s="359">
        <f t="shared" si="470"/>
        <v>0</v>
      </c>
      <c r="AD454" s="359">
        <f t="shared" si="470"/>
        <v>0</v>
      </c>
      <c r="AE454" s="359">
        <f t="shared" si="470"/>
        <v>0</v>
      </c>
      <c r="AF454" s="359">
        <f t="shared" si="470"/>
        <v>0</v>
      </c>
      <c r="AG454" s="359">
        <f t="shared" si="470"/>
        <v>0</v>
      </c>
      <c r="AH454" s="359">
        <f t="shared" si="470"/>
        <v>0</v>
      </c>
      <c r="AI454" s="359">
        <f t="shared" si="470"/>
        <v>0</v>
      </c>
      <c r="AJ454" s="359">
        <f t="shared" si="470"/>
        <v>0</v>
      </c>
      <c r="AK454" s="359">
        <f t="shared" si="470"/>
        <v>0</v>
      </c>
      <c r="AL454" s="359">
        <f t="shared" si="470"/>
        <v>0</v>
      </c>
      <c r="AM454" s="359">
        <f t="shared" si="470"/>
        <v>0</v>
      </c>
      <c r="AN454" s="459">
        <f t="shared" si="470"/>
        <v>0</v>
      </c>
      <c r="AO454" s="359">
        <f t="shared" si="470"/>
        <v>0</v>
      </c>
      <c r="AP454" s="359">
        <f t="shared" si="470"/>
        <v>0</v>
      </c>
      <c r="AQ454" s="359">
        <f t="shared" si="470"/>
        <v>0</v>
      </c>
      <c r="AR454" s="359">
        <f t="shared" si="470"/>
        <v>0</v>
      </c>
      <c r="AS454" s="359">
        <f t="shared" si="470"/>
        <v>0</v>
      </c>
      <c r="AT454" s="359">
        <f t="shared" si="470"/>
        <v>0</v>
      </c>
      <c r="AU454" s="359">
        <f t="shared" si="470"/>
        <v>0</v>
      </c>
      <c r="AV454" s="359">
        <f t="shared" si="470"/>
        <v>0</v>
      </c>
      <c r="AW454" s="359">
        <f t="shared" si="470"/>
        <v>0</v>
      </c>
      <c r="AX454" s="359">
        <f t="shared" si="470"/>
        <v>0</v>
      </c>
      <c r="AY454" s="359">
        <f t="shared" si="470"/>
        <v>0</v>
      </c>
    </row>
    <row r="455" spans="1:51" ht="13.5" thickTop="1" x14ac:dyDescent="0.2">
      <c r="B455" s="460" t="s">
        <v>260</v>
      </c>
      <c r="G455"/>
      <c r="H455"/>
      <c r="I455"/>
      <c r="J455"/>
      <c r="K455"/>
      <c r="L455" s="254"/>
    </row>
    <row r="456" spans="1:51" x14ac:dyDescent="0.2">
      <c r="A456" s="460"/>
      <c r="B456" s="363" t="s">
        <v>16</v>
      </c>
      <c r="C456" s="475"/>
      <c r="D456" s="341"/>
      <c r="E456" s="339"/>
      <c r="F456" s="339"/>
      <c r="G456" s="350">
        <f t="shared" ref="G456:AY456" si="471">G175</f>
        <v>4689657</v>
      </c>
      <c r="H456" s="350">
        <f t="shared" si="471"/>
        <v>1733134</v>
      </c>
      <c r="I456" s="350">
        <f t="shared" si="471"/>
        <v>13939.75</v>
      </c>
      <c r="J456" s="350">
        <f t="shared" si="471"/>
        <v>0</v>
      </c>
      <c r="K456" s="350">
        <f t="shared" si="471"/>
        <v>1594929</v>
      </c>
      <c r="L456" s="350">
        <f t="shared" si="471"/>
        <v>0</v>
      </c>
      <c r="M456" s="350">
        <f t="shared" si="471"/>
        <v>1559462</v>
      </c>
      <c r="N456" s="350">
        <f t="shared" si="471"/>
        <v>919574</v>
      </c>
      <c r="O456" s="350">
        <f t="shared" si="471"/>
        <v>91593</v>
      </c>
      <c r="P456" s="350">
        <f t="shared" si="471"/>
        <v>5691</v>
      </c>
      <c r="Q456" s="350">
        <f t="shared" si="471"/>
        <v>1196497</v>
      </c>
      <c r="R456" s="350">
        <f t="shared" si="471"/>
        <v>0</v>
      </c>
      <c r="S456" s="350">
        <f t="shared" si="471"/>
        <v>0</v>
      </c>
      <c r="T456" s="350">
        <f t="shared" si="471"/>
        <v>0</v>
      </c>
      <c r="U456" s="350">
        <f t="shared" si="471"/>
        <v>0</v>
      </c>
      <c r="V456" s="350">
        <f t="shared" si="471"/>
        <v>0</v>
      </c>
      <c r="W456" s="350">
        <f t="shared" si="471"/>
        <v>0</v>
      </c>
      <c r="X456" s="350">
        <f t="shared" si="471"/>
        <v>0</v>
      </c>
      <c r="Y456" s="350">
        <f t="shared" si="471"/>
        <v>0</v>
      </c>
      <c r="Z456" s="350">
        <f t="shared" si="471"/>
        <v>0</v>
      </c>
      <c r="AA456" s="350">
        <f t="shared" si="471"/>
        <v>0</v>
      </c>
      <c r="AB456" s="350">
        <f t="shared" si="471"/>
        <v>0</v>
      </c>
      <c r="AC456" s="350">
        <f t="shared" si="471"/>
        <v>0</v>
      </c>
      <c r="AD456" s="350">
        <f t="shared" si="471"/>
        <v>0</v>
      </c>
      <c r="AE456" s="350">
        <f t="shared" si="471"/>
        <v>0</v>
      </c>
      <c r="AF456" s="350">
        <f t="shared" si="471"/>
        <v>0</v>
      </c>
      <c r="AG456" s="350">
        <f t="shared" si="471"/>
        <v>0</v>
      </c>
      <c r="AH456" s="350">
        <f t="shared" si="471"/>
        <v>0</v>
      </c>
      <c r="AI456" s="350">
        <f t="shared" si="471"/>
        <v>0</v>
      </c>
      <c r="AJ456" s="350">
        <f t="shared" si="471"/>
        <v>0</v>
      </c>
      <c r="AK456" s="350">
        <f t="shared" si="471"/>
        <v>0</v>
      </c>
      <c r="AL456" s="350">
        <f t="shared" si="471"/>
        <v>0</v>
      </c>
      <c r="AM456" s="350">
        <f t="shared" si="471"/>
        <v>0</v>
      </c>
      <c r="AN456" s="457">
        <f t="shared" si="471"/>
        <v>0</v>
      </c>
      <c r="AO456" s="350">
        <f t="shared" si="471"/>
        <v>0</v>
      </c>
      <c r="AP456" s="350">
        <f t="shared" si="471"/>
        <v>0</v>
      </c>
      <c r="AQ456" s="350">
        <f t="shared" si="471"/>
        <v>0</v>
      </c>
      <c r="AR456" s="350">
        <f t="shared" si="471"/>
        <v>0</v>
      </c>
      <c r="AS456" s="350">
        <f t="shared" si="471"/>
        <v>0</v>
      </c>
      <c r="AT456" s="350">
        <f t="shared" si="471"/>
        <v>0</v>
      </c>
      <c r="AU456" s="350">
        <f t="shared" si="471"/>
        <v>0</v>
      </c>
      <c r="AV456" s="350">
        <f t="shared" si="471"/>
        <v>0</v>
      </c>
      <c r="AW456" s="350">
        <f t="shared" si="471"/>
        <v>0</v>
      </c>
      <c r="AX456" s="350">
        <f t="shared" si="471"/>
        <v>0</v>
      </c>
      <c r="AY456" s="350">
        <f t="shared" si="471"/>
        <v>0</v>
      </c>
    </row>
    <row r="457" spans="1:51" x14ac:dyDescent="0.2">
      <c r="A457" s="460"/>
      <c r="B457" s="363" t="s">
        <v>17</v>
      </c>
      <c r="C457" s="475"/>
      <c r="D457" s="341"/>
      <c r="E457" s="339"/>
      <c r="F457" s="339"/>
      <c r="G457" s="350">
        <f t="shared" ref="G457:AY457" si="472">G197</f>
        <v>1459328</v>
      </c>
      <c r="H457" s="350">
        <f t="shared" si="472"/>
        <v>603375</v>
      </c>
      <c r="I457" s="350">
        <f t="shared" si="472"/>
        <v>5538.37</v>
      </c>
      <c r="J457" s="350">
        <f t="shared" si="472"/>
        <v>0</v>
      </c>
      <c r="K457" s="350">
        <f t="shared" si="472"/>
        <v>583599</v>
      </c>
      <c r="L457" s="350">
        <f t="shared" si="472"/>
        <v>0</v>
      </c>
      <c r="M457" s="350">
        <f t="shared" si="472"/>
        <v>584274</v>
      </c>
      <c r="N457" s="350">
        <f t="shared" si="472"/>
        <v>361413</v>
      </c>
      <c r="O457" s="350">
        <f t="shared" si="472"/>
        <v>116196</v>
      </c>
      <c r="P457" s="350">
        <f t="shared" si="472"/>
        <v>0</v>
      </c>
      <c r="Q457" s="350">
        <f t="shared" si="472"/>
        <v>518375</v>
      </c>
      <c r="R457" s="350">
        <f t="shared" si="472"/>
        <v>0</v>
      </c>
      <c r="S457" s="350">
        <f t="shared" si="472"/>
        <v>0</v>
      </c>
      <c r="T457" s="350">
        <f t="shared" si="472"/>
        <v>0</v>
      </c>
      <c r="U457" s="350">
        <f t="shared" si="472"/>
        <v>0</v>
      </c>
      <c r="V457" s="350">
        <f t="shared" si="472"/>
        <v>0</v>
      </c>
      <c r="W457" s="350">
        <f t="shared" si="472"/>
        <v>0</v>
      </c>
      <c r="X457" s="350">
        <f t="shared" si="472"/>
        <v>0</v>
      </c>
      <c r="Y457" s="350">
        <f t="shared" si="472"/>
        <v>0</v>
      </c>
      <c r="Z457" s="350">
        <f t="shared" si="472"/>
        <v>0</v>
      </c>
      <c r="AA457" s="350">
        <f t="shared" si="472"/>
        <v>0</v>
      </c>
      <c r="AB457" s="350">
        <f t="shared" si="472"/>
        <v>0</v>
      </c>
      <c r="AC457" s="350">
        <f t="shared" si="472"/>
        <v>0</v>
      </c>
      <c r="AD457" s="350">
        <f t="shared" si="472"/>
        <v>0</v>
      </c>
      <c r="AE457" s="350">
        <f t="shared" si="472"/>
        <v>0</v>
      </c>
      <c r="AF457" s="350">
        <f t="shared" si="472"/>
        <v>0</v>
      </c>
      <c r="AG457" s="350">
        <f t="shared" si="472"/>
        <v>0</v>
      </c>
      <c r="AH457" s="350">
        <f t="shared" si="472"/>
        <v>0</v>
      </c>
      <c r="AI457" s="350">
        <f t="shared" si="472"/>
        <v>0</v>
      </c>
      <c r="AJ457" s="350">
        <f t="shared" si="472"/>
        <v>0</v>
      </c>
      <c r="AK457" s="350">
        <f t="shared" si="472"/>
        <v>0</v>
      </c>
      <c r="AL457" s="350">
        <f t="shared" si="472"/>
        <v>0</v>
      </c>
      <c r="AM457" s="350">
        <f t="shared" si="472"/>
        <v>0</v>
      </c>
      <c r="AN457" s="457">
        <f t="shared" si="472"/>
        <v>0</v>
      </c>
      <c r="AO457" s="350">
        <f t="shared" si="472"/>
        <v>0</v>
      </c>
      <c r="AP457" s="350">
        <f t="shared" si="472"/>
        <v>0</v>
      </c>
      <c r="AQ457" s="350">
        <f t="shared" si="472"/>
        <v>0</v>
      </c>
      <c r="AR457" s="350">
        <f t="shared" si="472"/>
        <v>0</v>
      </c>
      <c r="AS457" s="350">
        <f t="shared" si="472"/>
        <v>0</v>
      </c>
      <c r="AT457" s="350">
        <f t="shared" si="472"/>
        <v>0</v>
      </c>
      <c r="AU457" s="350">
        <f t="shared" si="472"/>
        <v>0</v>
      </c>
      <c r="AV457" s="350">
        <f t="shared" si="472"/>
        <v>0</v>
      </c>
      <c r="AW457" s="350">
        <f t="shared" si="472"/>
        <v>0</v>
      </c>
      <c r="AX457" s="350">
        <f t="shared" si="472"/>
        <v>0</v>
      </c>
      <c r="AY457" s="350">
        <f t="shared" si="472"/>
        <v>0</v>
      </c>
    </row>
    <row r="458" spans="1:51" x14ac:dyDescent="0.2">
      <c r="A458" s="460"/>
      <c r="B458" s="364" t="s">
        <v>18</v>
      </c>
      <c r="C458" s="476"/>
      <c r="D458" s="341"/>
      <c r="E458" s="339"/>
      <c r="F458" s="339"/>
      <c r="G458" s="350">
        <f t="shared" ref="G458:AY458" si="473">G226</f>
        <v>812881</v>
      </c>
      <c r="H458" s="350">
        <f t="shared" si="473"/>
        <v>381801</v>
      </c>
      <c r="I458" s="350">
        <f t="shared" si="473"/>
        <v>8678.8499999999985</v>
      </c>
      <c r="J458" s="350">
        <f t="shared" si="473"/>
        <v>0</v>
      </c>
      <c r="K458" s="350">
        <f t="shared" si="473"/>
        <v>320368</v>
      </c>
      <c r="L458" s="350">
        <f t="shared" si="473"/>
        <v>0</v>
      </c>
      <c r="M458" s="350">
        <f t="shared" si="473"/>
        <v>322614</v>
      </c>
      <c r="N458" s="350">
        <f t="shared" si="473"/>
        <v>95311</v>
      </c>
      <c r="O458" s="350">
        <f t="shared" si="473"/>
        <v>169067</v>
      </c>
      <c r="P458" s="350">
        <f t="shared" si="473"/>
        <v>296453</v>
      </c>
      <c r="Q458" s="350">
        <f t="shared" si="473"/>
        <v>304262</v>
      </c>
      <c r="R458" s="350">
        <f t="shared" si="473"/>
        <v>0</v>
      </c>
      <c r="S458" s="350">
        <f t="shared" si="473"/>
        <v>0</v>
      </c>
      <c r="T458" s="350">
        <f t="shared" si="473"/>
        <v>0</v>
      </c>
      <c r="U458" s="350">
        <f t="shared" si="473"/>
        <v>0</v>
      </c>
      <c r="V458" s="350">
        <f t="shared" si="473"/>
        <v>0</v>
      </c>
      <c r="W458" s="350">
        <f t="shared" si="473"/>
        <v>0</v>
      </c>
      <c r="X458" s="350">
        <f t="shared" si="473"/>
        <v>0</v>
      </c>
      <c r="Y458" s="350">
        <f t="shared" si="473"/>
        <v>0</v>
      </c>
      <c r="Z458" s="350">
        <f t="shared" si="473"/>
        <v>0</v>
      </c>
      <c r="AA458" s="350">
        <f t="shared" si="473"/>
        <v>0</v>
      </c>
      <c r="AB458" s="350">
        <f t="shared" si="473"/>
        <v>0</v>
      </c>
      <c r="AC458" s="350">
        <f t="shared" si="473"/>
        <v>0</v>
      </c>
      <c r="AD458" s="350">
        <f t="shared" si="473"/>
        <v>0</v>
      </c>
      <c r="AE458" s="350">
        <f t="shared" si="473"/>
        <v>0</v>
      </c>
      <c r="AF458" s="350">
        <f t="shared" si="473"/>
        <v>0</v>
      </c>
      <c r="AG458" s="350">
        <f t="shared" si="473"/>
        <v>0</v>
      </c>
      <c r="AH458" s="350">
        <f t="shared" si="473"/>
        <v>0</v>
      </c>
      <c r="AI458" s="350">
        <f t="shared" si="473"/>
        <v>0</v>
      </c>
      <c r="AJ458" s="350">
        <f t="shared" si="473"/>
        <v>0</v>
      </c>
      <c r="AK458" s="350">
        <f t="shared" si="473"/>
        <v>0</v>
      </c>
      <c r="AL458" s="350">
        <f t="shared" si="473"/>
        <v>0</v>
      </c>
      <c r="AM458" s="350">
        <f t="shared" si="473"/>
        <v>0</v>
      </c>
      <c r="AN458" s="457">
        <f t="shared" si="473"/>
        <v>0</v>
      </c>
      <c r="AO458" s="350">
        <f t="shared" si="473"/>
        <v>0</v>
      </c>
      <c r="AP458" s="350">
        <f t="shared" si="473"/>
        <v>0</v>
      </c>
      <c r="AQ458" s="350">
        <f t="shared" si="473"/>
        <v>0</v>
      </c>
      <c r="AR458" s="350">
        <f t="shared" si="473"/>
        <v>0</v>
      </c>
      <c r="AS458" s="350">
        <f t="shared" si="473"/>
        <v>0</v>
      </c>
      <c r="AT458" s="350">
        <f t="shared" si="473"/>
        <v>0</v>
      </c>
      <c r="AU458" s="350">
        <f t="shared" si="473"/>
        <v>0</v>
      </c>
      <c r="AV458" s="350">
        <f t="shared" si="473"/>
        <v>0</v>
      </c>
      <c r="AW458" s="350">
        <f t="shared" si="473"/>
        <v>0</v>
      </c>
      <c r="AX458" s="350">
        <f t="shared" si="473"/>
        <v>0</v>
      </c>
      <c r="AY458" s="350">
        <f t="shared" si="473"/>
        <v>0</v>
      </c>
    </row>
    <row r="459" spans="1:51" x14ac:dyDescent="0.2">
      <c r="A459" s="460"/>
      <c r="B459" s="477" t="s">
        <v>294</v>
      </c>
      <c r="C459" s="476"/>
      <c r="D459" s="341"/>
      <c r="E459" s="339"/>
      <c r="F459" s="339"/>
      <c r="G459" s="350">
        <f t="shared" ref="G459:AY459" si="474">G303</f>
        <v>1025295</v>
      </c>
      <c r="H459" s="350">
        <f t="shared" si="474"/>
        <v>514249</v>
      </c>
      <c r="I459" s="350">
        <f t="shared" si="474"/>
        <v>23692.179999999997</v>
      </c>
      <c r="J459" s="350">
        <f t="shared" si="474"/>
        <v>0</v>
      </c>
      <c r="K459" s="350">
        <f t="shared" si="474"/>
        <v>385772</v>
      </c>
      <c r="L459" s="350">
        <f t="shared" si="474"/>
        <v>0</v>
      </c>
      <c r="M459" s="350">
        <f t="shared" si="474"/>
        <v>349713</v>
      </c>
      <c r="N459" s="350">
        <f t="shared" si="474"/>
        <v>77557</v>
      </c>
      <c r="O459" s="350">
        <f t="shared" si="474"/>
        <v>170376</v>
      </c>
      <c r="P459" s="350">
        <f t="shared" si="474"/>
        <v>636172</v>
      </c>
      <c r="Q459" s="350">
        <f t="shared" si="474"/>
        <v>396065</v>
      </c>
      <c r="R459" s="350">
        <f t="shared" si="474"/>
        <v>0</v>
      </c>
      <c r="S459" s="350">
        <f t="shared" si="474"/>
        <v>0</v>
      </c>
      <c r="T459" s="350">
        <f t="shared" si="474"/>
        <v>0</v>
      </c>
      <c r="U459" s="350">
        <f t="shared" si="474"/>
        <v>0</v>
      </c>
      <c r="V459" s="350">
        <f t="shared" si="474"/>
        <v>0</v>
      </c>
      <c r="W459" s="350">
        <f t="shared" si="474"/>
        <v>0</v>
      </c>
      <c r="X459" s="350">
        <f t="shared" si="474"/>
        <v>0</v>
      </c>
      <c r="Y459" s="350">
        <f t="shared" si="474"/>
        <v>0</v>
      </c>
      <c r="Z459" s="350">
        <f t="shared" si="474"/>
        <v>0</v>
      </c>
      <c r="AA459" s="350">
        <f t="shared" si="474"/>
        <v>0</v>
      </c>
      <c r="AB459" s="350">
        <f t="shared" si="474"/>
        <v>0</v>
      </c>
      <c r="AC459" s="350">
        <f t="shared" si="474"/>
        <v>0</v>
      </c>
      <c r="AD459" s="350">
        <f t="shared" si="474"/>
        <v>0</v>
      </c>
      <c r="AE459" s="350">
        <f t="shared" si="474"/>
        <v>0</v>
      </c>
      <c r="AF459" s="350">
        <f t="shared" si="474"/>
        <v>0</v>
      </c>
      <c r="AG459" s="350">
        <f t="shared" si="474"/>
        <v>0</v>
      </c>
      <c r="AH459" s="350">
        <f t="shared" si="474"/>
        <v>0</v>
      </c>
      <c r="AI459" s="350">
        <f t="shared" si="474"/>
        <v>0</v>
      </c>
      <c r="AJ459" s="350">
        <f t="shared" si="474"/>
        <v>0</v>
      </c>
      <c r="AK459" s="350">
        <f t="shared" si="474"/>
        <v>0</v>
      </c>
      <c r="AL459" s="350">
        <f t="shared" si="474"/>
        <v>0</v>
      </c>
      <c r="AM459" s="350">
        <f t="shared" si="474"/>
        <v>0</v>
      </c>
      <c r="AN459" s="457">
        <f t="shared" si="474"/>
        <v>0</v>
      </c>
      <c r="AO459" s="350">
        <f t="shared" si="474"/>
        <v>0</v>
      </c>
      <c r="AP459" s="350">
        <f t="shared" si="474"/>
        <v>0</v>
      </c>
      <c r="AQ459" s="350">
        <f t="shared" si="474"/>
        <v>0</v>
      </c>
      <c r="AR459" s="350">
        <f t="shared" si="474"/>
        <v>0</v>
      </c>
      <c r="AS459" s="350">
        <f t="shared" si="474"/>
        <v>0</v>
      </c>
      <c r="AT459" s="350">
        <f t="shared" si="474"/>
        <v>0</v>
      </c>
      <c r="AU459" s="350">
        <f t="shared" si="474"/>
        <v>0</v>
      </c>
      <c r="AV459" s="350">
        <f t="shared" si="474"/>
        <v>0</v>
      </c>
      <c r="AW459" s="350">
        <f t="shared" si="474"/>
        <v>0</v>
      </c>
      <c r="AX459" s="350">
        <f t="shared" si="474"/>
        <v>0</v>
      </c>
      <c r="AY459" s="350">
        <f t="shared" si="474"/>
        <v>0</v>
      </c>
    </row>
    <row r="460" spans="1:51" x14ac:dyDescent="0.2">
      <c r="A460" s="460"/>
      <c r="B460" s="364" t="s">
        <v>261</v>
      </c>
      <c r="C460" s="476"/>
      <c r="D460" s="341"/>
      <c r="E460" s="339"/>
      <c r="F460" s="339"/>
      <c r="G460" s="350">
        <f t="shared" ref="G460:AY460" si="475">G398</f>
        <v>1838176</v>
      </c>
      <c r="H460" s="350">
        <f t="shared" si="475"/>
        <v>896050</v>
      </c>
      <c r="I460" s="350">
        <f t="shared" si="475"/>
        <v>32371.030000000002</v>
      </c>
      <c r="J460" s="350">
        <f t="shared" si="475"/>
        <v>0</v>
      </c>
      <c r="K460" s="350">
        <f t="shared" si="475"/>
        <v>706140</v>
      </c>
      <c r="L460" s="350">
        <f t="shared" si="475"/>
        <v>0</v>
      </c>
      <c r="M460" s="350">
        <f t="shared" si="475"/>
        <v>672327</v>
      </c>
      <c r="N460" s="350">
        <f t="shared" si="475"/>
        <v>172868</v>
      </c>
      <c r="O460" s="350">
        <f t="shared" si="475"/>
        <v>339443</v>
      </c>
      <c r="P460" s="350">
        <f t="shared" si="475"/>
        <v>828180</v>
      </c>
      <c r="Q460" s="350">
        <f t="shared" si="475"/>
        <v>700327</v>
      </c>
      <c r="R460" s="350">
        <f t="shared" si="475"/>
        <v>0</v>
      </c>
      <c r="S460" s="350">
        <f t="shared" si="475"/>
        <v>0</v>
      </c>
      <c r="T460" s="350">
        <f t="shared" si="475"/>
        <v>0</v>
      </c>
      <c r="U460" s="350">
        <f t="shared" si="475"/>
        <v>0</v>
      </c>
      <c r="V460" s="350">
        <f t="shared" si="475"/>
        <v>0</v>
      </c>
      <c r="W460" s="350">
        <f t="shared" si="475"/>
        <v>0</v>
      </c>
      <c r="X460" s="350">
        <f t="shared" si="475"/>
        <v>0</v>
      </c>
      <c r="Y460" s="350">
        <f t="shared" si="475"/>
        <v>0</v>
      </c>
      <c r="Z460" s="350">
        <f t="shared" si="475"/>
        <v>0</v>
      </c>
      <c r="AA460" s="350">
        <f t="shared" si="475"/>
        <v>0</v>
      </c>
      <c r="AB460" s="350">
        <f t="shared" si="475"/>
        <v>0</v>
      </c>
      <c r="AC460" s="350">
        <f t="shared" si="475"/>
        <v>0</v>
      </c>
      <c r="AD460" s="350">
        <f t="shared" si="475"/>
        <v>0</v>
      </c>
      <c r="AE460" s="350">
        <f t="shared" si="475"/>
        <v>0</v>
      </c>
      <c r="AF460" s="350">
        <f t="shared" si="475"/>
        <v>0</v>
      </c>
      <c r="AG460" s="350">
        <f t="shared" si="475"/>
        <v>0</v>
      </c>
      <c r="AH460" s="350">
        <f t="shared" si="475"/>
        <v>0</v>
      </c>
      <c r="AI460" s="350">
        <f t="shared" si="475"/>
        <v>0</v>
      </c>
      <c r="AJ460" s="350">
        <f t="shared" si="475"/>
        <v>0</v>
      </c>
      <c r="AK460" s="350">
        <f t="shared" si="475"/>
        <v>0</v>
      </c>
      <c r="AL460" s="350">
        <f t="shared" si="475"/>
        <v>0</v>
      </c>
      <c r="AM460" s="350">
        <f t="shared" si="475"/>
        <v>0</v>
      </c>
      <c r="AN460" s="457">
        <f t="shared" si="475"/>
        <v>0</v>
      </c>
      <c r="AO460" s="350">
        <f t="shared" si="475"/>
        <v>0</v>
      </c>
      <c r="AP460" s="350">
        <f t="shared" si="475"/>
        <v>0</v>
      </c>
      <c r="AQ460" s="350">
        <f t="shared" si="475"/>
        <v>0</v>
      </c>
      <c r="AR460" s="350">
        <f t="shared" si="475"/>
        <v>0</v>
      </c>
      <c r="AS460" s="350">
        <f t="shared" si="475"/>
        <v>0</v>
      </c>
      <c r="AT460" s="350">
        <f t="shared" si="475"/>
        <v>0</v>
      </c>
      <c r="AU460" s="350">
        <f t="shared" si="475"/>
        <v>0</v>
      </c>
      <c r="AV460" s="350">
        <f t="shared" si="475"/>
        <v>0</v>
      </c>
      <c r="AW460" s="350">
        <f t="shared" si="475"/>
        <v>0</v>
      </c>
      <c r="AX460" s="350">
        <f t="shared" si="475"/>
        <v>0</v>
      </c>
      <c r="AY460" s="350">
        <f t="shared" si="475"/>
        <v>0</v>
      </c>
    </row>
    <row r="461" spans="1:51" x14ac:dyDescent="0.2">
      <c r="A461" s="460"/>
      <c r="B461" s="364" t="s">
        <v>295</v>
      </c>
      <c r="C461" s="476"/>
      <c r="D461" s="341"/>
      <c r="E461" s="339"/>
      <c r="F461" s="339"/>
      <c r="G461" s="350">
        <f t="shared" ref="G461:AY461" si="476">G450</f>
        <v>6148985</v>
      </c>
      <c r="H461" s="350">
        <f t="shared" si="476"/>
        <v>2336509</v>
      </c>
      <c r="I461" s="350">
        <f t="shared" si="476"/>
        <v>19478.120000000003</v>
      </c>
      <c r="J461" s="350">
        <f t="shared" si="476"/>
        <v>0</v>
      </c>
      <c r="K461" s="350">
        <f t="shared" si="476"/>
        <v>2178528</v>
      </c>
      <c r="L461" s="350">
        <f t="shared" si="476"/>
        <v>0</v>
      </c>
      <c r="M461" s="350">
        <f t="shared" si="476"/>
        <v>2143736</v>
      </c>
      <c r="N461" s="350">
        <f t="shared" si="476"/>
        <v>1280987</v>
      </c>
      <c r="O461" s="350">
        <f t="shared" si="476"/>
        <v>207789</v>
      </c>
      <c r="P461" s="350">
        <f t="shared" si="476"/>
        <v>1689202</v>
      </c>
      <c r="Q461" s="350">
        <f t="shared" si="476"/>
        <v>1714872</v>
      </c>
      <c r="R461" s="350">
        <f t="shared" si="476"/>
        <v>0</v>
      </c>
      <c r="S461" s="350">
        <f t="shared" si="476"/>
        <v>0</v>
      </c>
      <c r="T461" s="350">
        <f t="shared" si="476"/>
        <v>0</v>
      </c>
      <c r="U461" s="350">
        <f t="shared" si="476"/>
        <v>0</v>
      </c>
      <c r="V461" s="350">
        <f t="shared" si="476"/>
        <v>0</v>
      </c>
      <c r="W461" s="350">
        <f t="shared" si="476"/>
        <v>0</v>
      </c>
      <c r="X461" s="350">
        <f t="shared" si="476"/>
        <v>0</v>
      </c>
      <c r="Y461" s="350">
        <f t="shared" si="476"/>
        <v>0</v>
      </c>
      <c r="Z461" s="350">
        <f t="shared" si="476"/>
        <v>0</v>
      </c>
      <c r="AA461" s="350">
        <f t="shared" si="476"/>
        <v>0</v>
      </c>
      <c r="AB461" s="350">
        <f t="shared" si="476"/>
        <v>0</v>
      </c>
      <c r="AC461" s="350">
        <f t="shared" si="476"/>
        <v>0</v>
      </c>
      <c r="AD461" s="350">
        <f t="shared" si="476"/>
        <v>0</v>
      </c>
      <c r="AE461" s="350">
        <f t="shared" si="476"/>
        <v>0</v>
      </c>
      <c r="AF461" s="350">
        <f t="shared" si="476"/>
        <v>0</v>
      </c>
      <c r="AG461" s="350">
        <f t="shared" si="476"/>
        <v>0</v>
      </c>
      <c r="AH461" s="350">
        <f t="shared" si="476"/>
        <v>0</v>
      </c>
      <c r="AI461" s="350">
        <f t="shared" si="476"/>
        <v>0</v>
      </c>
      <c r="AJ461" s="350">
        <f t="shared" si="476"/>
        <v>0</v>
      </c>
      <c r="AK461" s="350">
        <f t="shared" si="476"/>
        <v>0</v>
      </c>
      <c r="AL461" s="350">
        <f t="shared" si="476"/>
        <v>0</v>
      </c>
      <c r="AM461" s="350">
        <f t="shared" si="476"/>
        <v>0</v>
      </c>
      <c r="AN461" s="457">
        <f t="shared" si="476"/>
        <v>0</v>
      </c>
      <c r="AO461" s="350">
        <f t="shared" si="476"/>
        <v>0</v>
      </c>
      <c r="AP461" s="350">
        <f t="shared" si="476"/>
        <v>0</v>
      </c>
      <c r="AQ461" s="350">
        <f t="shared" si="476"/>
        <v>0</v>
      </c>
      <c r="AR461" s="350">
        <f t="shared" si="476"/>
        <v>0</v>
      </c>
      <c r="AS461" s="350">
        <f t="shared" si="476"/>
        <v>0</v>
      </c>
      <c r="AT461" s="350">
        <f t="shared" si="476"/>
        <v>0</v>
      </c>
      <c r="AU461" s="350">
        <f t="shared" si="476"/>
        <v>0</v>
      </c>
      <c r="AV461" s="350">
        <f t="shared" si="476"/>
        <v>0</v>
      </c>
      <c r="AW461" s="350">
        <f t="shared" si="476"/>
        <v>0</v>
      </c>
      <c r="AX461" s="350">
        <f t="shared" si="476"/>
        <v>0</v>
      </c>
      <c r="AY461" s="350">
        <f t="shared" si="476"/>
        <v>0</v>
      </c>
    </row>
    <row r="462" spans="1:51" x14ac:dyDescent="0.2">
      <c r="A462" s="460"/>
      <c r="B462" s="364"/>
      <c r="C462" s="476"/>
      <c r="D462" s="341"/>
      <c r="E462" s="339"/>
      <c r="F462" s="339"/>
      <c r="G462" s="339"/>
      <c r="H462" s="339"/>
      <c r="I462" s="339"/>
      <c r="J462" s="339"/>
      <c r="K462" s="339"/>
      <c r="L462" s="341"/>
      <c r="M462" s="339"/>
      <c r="N462" s="339"/>
      <c r="O462" s="339"/>
      <c r="P462" s="339"/>
      <c r="Q462" s="339"/>
      <c r="R462" s="339"/>
      <c r="S462" s="339"/>
      <c r="T462" s="339"/>
      <c r="U462" s="339"/>
      <c r="V462" s="339"/>
      <c r="W462" s="339"/>
      <c r="X462" s="339"/>
      <c r="Y462" s="339"/>
      <c r="Z462" s="339"/>
      <c r="AA462" s="339"/>
      <c r="AB462" s="339"/>
      <c r="AC462" s="339"/>
      <c r="AD462" s="339"/>
      <c r="AE462" s="339"/>
      <c r="AF462" s="339"/>
      <c r="AG462" s="339"/>
      <c r="AH462" s="339"/>
      <c r="AI462" s="339"/>
      <c r="AJ462" s="339"/>
      <c r="AK462" s="339"/>
      <c r="AL462" s="339"/>
      <c r="AM462" s="339"/>
      <c r="AN462" s="478"/>
      <c r="AO462" s="339"/>
      <c r="AP462" s="339"/>
      <c r="AQ462" s="339"/>
      <c r="AR462" s="339"/>
      <c r="AS462" s="339"/>
      <c r="AT462" s="339"/>
      <c r="AU462" s="339"/>
      <c r="AV462" s="339"/>
      <c r="AW462" s="339"/>
      <c r="AX462" s="339"/>
      <c r="AY462" s="339"/>
    </row>
    <row r="463" spans="1:51" x14ac:dyDescent="0.2">
      <c r="A463" s="460"/>
      <c r="B463" s="364"/>
      <c r="C463" s="476"/>
      <c r="D463" s="341"/>
      <c r="E463" s="339"/>
      <c r="F463" s="339"/>
      <c r="G463" s="339">
        <f t="shared" ref="G463:AY463" si="477">G456-G472</f>
        <v>0</v>
      </c>
      <c r="H463" s="339">
        <f t="shared" si="477"/>
        <v>0</v>
      </c>
      <c r="I463" s="339">
        <f t="shared" si="477"/>
        <v>0</v>
      </c>
      <c r="J463" s="339">
        <f t="shared" si="477"/>
        <v>0</v>
      </c>
      <c r="K463" s="339">
        <f t="shared" si="477"/>
        <v>0</v>
      </c>
      <c r="L463" s="341">
        <f t="shared" si="477"/>
        <v>0</v>
      </c>
      <c r="M463" s="339">
        <f t="shared" si="477"/>
        <v>0</v>
      </c>
      <c r="N463" s="339">
        <f t="shared" si="477"/>
        <v>0</v>
      </c>
      <c r="O463" s="339">
        <f t="shared" si="477"/>
        <v>0</v>
      </c>
      <c r="P463" s="339">
        <f t="shared" si="477"/>
        <v>-1296023</v>
      </c>
      <c r="Q463" s="339">
        <f t="shared" si="477"/>
        <v>0</v>
      </c>
      <c r="R463" s="339">
        <f t="shared" si="477"/>
        <v>0</v>
      </c>
      <c r="S463" s="339">
        <f t="shared" si="477"/>
        <v>0</v>
      </c>
      <c r="T463" s="339">
        <f t="shared" si="477"/>
        <v>0</v>
      </c>
      <c r="U463" s="339">
        <f t="shared" si="477"/>
        <v>0</v>
      </c>
      <c r="V463" s="339">
        <f t="shared" si="477"/>
        <v>0</v>
      </c>
      <c r="W463" s="339">
        <f t="shared" si="477"/>
        <v>0</v>
      </c>
      <c r="X463" s="339">
        <f t="shared" si="477"/>
        <v>0</v>
      </c>
      <c r="Y463" s="339">
        <f t="shared" si="477"/>
        <v>0</v>
      </c>
      <c r="Z463" s="339">
        <f t="shared" si="477"/>
        <v>0</v>
      </c>
      <c r="AA463" s="339">
        <f t="shared" si="477"/>
        <v>0</v>
      </c>
      <c r="AB463" s="339">
        <f t="shared" si="477"/>
        <v>0</v>
      </c>
      <c r="AC463" s="339">
        <f t="shared" si="477"/>
        <v>0</v>
      </c>
      <c r="AD463" s="339">
        <f t="shared" si="477"/>
        <v>0</v>
      </c>
      <c r="AE463" s="339">
        <f t="shared" si="477"/>
        <v>0</v>
      </c>
      <c r="AF463" s="339">
        <f t="shared" si="477"/>
        <v>0</v>
      </c>
      <c r="AG463" s="339">
        <f t="shared" si="477"/>
        <v>0</v>
      </c>
      <c r="AH463" s="339">
        <f t="shared" si="477"/>
        <v>0</v>
      </c>
      <c r="AI463" s="339">
        <f t="shared" si="477"/>
        <v>0</v>
      </c>
      <c r="AJ463" s="339">
        <f t="shared" si="477"/>
        <v>0</v>
      </c>
      <c r="AK463" s="339">
        <f t="shared" si="477"/>
        <v>0</v>
      </c>
      <c r="AL463" s="339">
        <f t="shared" si="477"/>
        <v>0</v>
      </c>
      <c r="AM463" s="339">
        <f t="shared" si="477"/>
        <v>0</v>
      </c>
      <c r="AN463" s="478">
        <f t="shared" si="477"/>
        <v>0</v>
      </c>
      <c r="AO463" s="339">
        <f t="shared" si="477"/>
        <v>0</v>
      </c>
      <c r="AP463" s="339">
        <f t="shared" si="477"/>
        <v>0</v>
      </c>
      <c r="AQ463" s="339">
        <f t="shared" si="477"/>
        <v>0</v>
      </c>
      <c r="AR463" s="339">
        <f t="shared" si="477"/>
        <v>0</v>
      </c>
      <c r="AS463" s="339">
        <f t="shared" si="477"/>
        <v>0</v>
      </c>
      <c r="AT463" s="339">
        <f t="shared" si="477"/>
        <v>0</v>
      </c>
      <c r="AU463" s="339">
        <f t="shared" si="477"/>
        <v>0</v>
      </c>
      <c r="AV463" s="339">
        <f t="shared" si="477"/>
        <v>0</v>
      </c>
      <c r="AW463" s="339">
        <f t="shared" si="477"/>
        <v>0</v>
      </c>
      <c r="AX463" s="339">
        <f t="shared" si="477"/>
        <v>0</v>
      </c>
      <c r="AY463" s="339">
        <f t="shared" si="477"/>
        <v>0</v>
      </c>
    </row>
    <row r="464" spans="1:51" x14ac:dyDescent="0.2">
      <c r="A464" s="460"/>
      <c r="B464" s="364"/>
      <c r="C464" s="476"/>
      <c r="D464" s="341"/>
      <c r="E464" s="339"/>
      <c r="F464" s="339"/>
      <c r="G464" s="339">
        <f t="shared" ref="G464:AY464" si="478">G457-G473</f>
        <v>0</v>
      </c>
      <c r="H464" s="339">
        <f t="shared" si="478"/>
        <v>0</v>
      </c>
      <c r="I464" s="339">
        <f t="shared" si="478"/>
        <v>0</v>
      </c>
      <c r="J464" s="339">
        <f t="shared" si="478"/>
        <v>0</v>
      </c>
      <c r="K464" s="339">
        <f t="shared" si="478"/>
        <v>0</v>
      </c>
      <c r="L464" s="341">
        <f t="shared" si="478"/>
        <v>0</v>
      </c>
      <c r="M464" s="339">
        <f t="shared" si="478"/>
        <v>0</v>
      </c>
      <c r="N464" s="339">
        <f t="shared" si="478"/>
        <v>0</v>
      </c>
      <c r="O464" s="339">
        <f t="shared" si="478"/>
        <v>0</v>
      </c>
      <c r="P464" s="339">
        <f t="shared" si="478"/>
        <v>-387488</v>
      </c>
      <c r="Q464" s="339">
        <f t="shared" si="478"/>
        <v>0</v>
      </c>
      <c r="R464" s="339">
        <f t="shared" si="478"/>
        <v>0</v>
      </c>
      <c r="S464" s="339">
        <f t="shared" si="478"/>
        <v>0</v>
      </c>
      <c r="T464" s="339">
        <f t="shared" si="478"/>
        <v>0</v>
      </c>
      <c r="U464" s="339">
        <f t="shared" si="478"/>
        <v>0</v>
      </c>
      <c r="V464" s="339">
        <f t="shared" si="478"/>
        <v>0</v>
      </c>
      <c r="W464" s="339">
        <f t="shared" si="478"/>
        <v>0</v>
      </c>
      <c r="X464" s="339">
        <f t="shared" si="478"/>
        <v>0</v>
      </c>
      <c r="Y464" s="339">
        <f t="shared" si="478"/>
        <v>0</v>
      </c>
      <c r="Z464" s="339">
        <f t="shared" si="478"/>
        <v>0</v>
      </c>
      <c r="AA464" s="339">
        <f t="shared" si="478"/>
        <v>0</v>
      </c>
      <c r="AB464" s="339">
        <f t="shared" si="478"/>
        <v>0</v>
      </c>
      <c r="AC464" s="339">
        <f t="shared" si="478"/>
        <v>0</v>
      </c>
      <c r="AD464" s="339">
        <f t="shared" si="478"/>
        <v>0</v>
      </c>
      <c r="AE464" s="339">
        <f t="shared" si="478"/>
        <v>0</v>
      </c>
      <c r="AF464" s="339">
        <f t="shared" si="478"/>
        <v>0</v>
      </c>
      <c r="AG464" s="339">
        <f t="shared" si="478"/>
        <v>0</v>
      </c>
      <c r="AH464" s="339">
        <f t="shared" si="478"/>
        <v>0</v>
      </c>
      <c r="AI464" s="339">
        <f t="shared" si="478"/>
        <v>0</v>
      </c>
      <c r="AJ464" s="339">
        <f t="shared" si="478"/>
        <v>0</v>
      </c>
      <c r="AK464" s="339">
        <f t="shared" si="478"/>
        <v>0</v>
      </c>
      <c r="AL464" s="339">
        <f t="shared" si="478"/>
        <v>0</v>
      </c>
      <c r="AM464" s="339">
        <f t="shared" si="478"/>
        <v>0</v>
      </c>
      <c r="AN464" s="478">
        <f t="shared" si="478"/>
        <v>0</v>
      </c>
      <c r="AO464" s="339">
        <f t="shared" si="478"/>
        <v>0</v>
      </c>
      <c r="AP464" s="339">
        <f t="shared" si="478"/>
        <v>0</v>
      </c>
      <c r="AQ464" s="339">
        <f t="shared" si="478"/>
        <v>0</v>
      </c>
      <c r="AR464" s="339">
        <f t="shared" si="478"/>
        <v>0</v>
      </c>
      <c r="AS464" s="339">
        <f t="shared" si="478"/>
        <v>0</v>
      </c>
      <c r="AT464" s="339">
        <f t="shared" si="478"/>
        <v>0</v>
      </c>
      <c r="AU464" s="339">
        <f t="shared" si="478"/>
        <v>0</v>
      </c>
      <c r="AV464" s="339">
        <f t="shared" si="478"/>
        <v>0</v>
      </c>
      <c r="AW464" s="339">
        <f t="shared" si="478"/>
        <v>0</v>
      </c>
      <c r="AX464" s="339">
        <f t="shared" si="478"/>
        <v>0</v>
      </c>
      <c r="AY464" s="339">
        <f t="shared" si="478"/>
        <v>0</v>
      </c>
    </row>
    <row r="465" spans="1:51" x14ac:dyDescent="0.2">
      <c r="A465" s="460"/>
      <c r="B465" s="360"/>
      <c r="D465" s="341"/>
      <c r="E465" s="339"/>
      <c r="F465" s="339"/>
      <c r="G465" s="339">
        <f t="shared" ref="G465:AY465" si="479">G458-G474</f>
        <v>0</v>
      </c>
      <c r="H465" s="339">
        <f t="shared" si="479"/>
        <v>0</v>
      </c>
      <c r="I465" s="339">
        <f t="shared" si="479"/>
        <v>0</v>
      </c>
      <c r="J465" s="339">
        <f t="shared" si="479"/>
        <v>0</v>
      </c>
      <c r="K465" s="339">
        <f t="shared" si="479"/>
        <v>0</v>
      </c>
      <c r="L465" s="341">
        <f t="shared" si="479"/>
        <v>0</v>
      </c>
      <c r="M465" s="339">
        <f t="shared" si="479"/>
        <v>0</v>
      </c>
      <c r="N465" s="339">
        <f t="shared" si="479"/>
        <v>0</v>
      </c>
      <c r="O465" s="339">
        <f t="shared" si="479"/>
        <v>0</v>
      </c>
      <c r="P465" s="339">
        <f t="shared" si="479"/>
        <v>104445</v>
      </c>
      <c r="Q465" s="339">
        <f t="shared" si="479"/>
        <v>0</v>
      </c>
      <c r="R465" s="339">
        <f t="shared" si="479"/>
        <v>0</v>
      </c>
      <c r="S465" s="339">
        <f t="shared" si="479"/>
        <v>0</v>
      </c>
      <c r="T465" s="339">
        <f t="shared" si="479"/>
        <v>0</v>
      </c>
      <c r="U465" s="339">
        <f t="shared" si="479"/>
        <v>0</v>
      </c>
      <c r="V465" s="339">
        <f t="shared" si="479"/>
        <v>0</v>
      </c>
      <c r="W465" s="339">
        <f t="shared" si="479"/>
        <v>0</v>
      </c>
      <c r="X465" s="339">
        <f t="shared" si="479"/>
        <v>0</v>
      </c>
      <c r="Y465" s="339">
        <f t="shared" si="479"/>
        <v>0</v>
      </c>
      <c r="Z465" s="339">
        <f t="shared" si="479"/>
        <v>0</v>
      </c>
      <c r="AA465" s="339">
        <f t="shared" si="479"/>
        <v>0</v>
      </c>
      <c r="AB465" s="339">
        <f t="shared" si="479"/>
        <v>0</v>
      </c>
      <c r="AC465" s="339">
        <f t="shared" si="479"/>
        <v>0</v>
      </c>
      <c r="AD465" s="339">
        <f t="shared" si="479"/>
        <v>0</v>
      </c>
      <c r="AE465" s="339">
        <f t="shared" si="479"/>
        <v>0</v>
      </c>
      <c r="AF465" s="339">
        <f t="shared" si="479"/>
        <v>0</v>
      </c>
      <c r="AG465" s="339">
        <f t="shared" si="479"/>
        <v>0</v>
      </c>
      <c r="AH465" s="339">
        <f t="shared" si="479"/>
        <v>0</v>
      </c>
      <c r="AI465" s="339">
        <f t="shared" si="479"/>
        <v>0</v>
      </c>
      <c r="AJ465" s="339">
        <f t="shared" si="479"/>
        <v>0</v>
      </c>
      <c r="AK465" s="339">
        <f t="shared" si="479"/>
        <v>0</v>
      </c>
      <c r="AL465" s="339">
        <f t="shared" si="479"/>
        <v>0</v>
      </c>
      <c r="AM465" s="339">
        <f t="shared" si="479"/>
        <v>0</v>
      </c>
      <c r="AN465" s="478">
        <f t="shared" si="479"/>
        <v>0</v>
      </c>
      <c r="AO465" s="339">
        <f t="shared" si="479"/>
        <v>0</v>
      </c>
      <c r="AP465" s="339">
        <f t="shared" si="479"/>
        <v>0</v>
      </c>
      <c r="AQ465" s="339">
        <f t="shared" si="479"/>
        <v>0</v>
      </c>
      <c r="AR465" s="339">
        <f t="shared" si="479"/>
        <v>0</v>
      </c>
      <c r="AS465" s="339">
        <f t="shared" si="479"/>
        <v>0</v>
      </c>
      <c r="AT465" s="339">
        <f t="shared" si="479"/>
        <v>0</v>
      </c>
      <c r="AU465" s="339">
        <f t="shared" si="479"/>
        <v>0</v>
      </c>
      <c r="AV465" s="339">
        <f t="shared" si="479"/>
        <v>0</v>
      </c>
      <c r="AW465" s="339">
        <f t="shared" si="479"/>
        <v>0</v>
      </c>
      <c r="AX465" s="339">
        <f t="shared" si="479"/>
        <v>0</v>
      </c>
      <c r="AY465" s="339">
        <f t="shared" si="479"/>
        <v>0</v>
      </c>
    </row>
    <row r="466" spans="1:51" x14ac:dyDescent="0.2">
      <c r="A466" s="460"/>
      <c r="B466" s="360"/>
      <c r="D466" s="341"/>
      <c r="E466" s="339"/>
      <c r="F466" s="339"/>
      <c r="G466" s="339">
        <f t="shared" ref="G466:AY466" si="480">G459-G475</f>
        <v>0</v>
      </c>
      <c r="H466" s="339">
        <f t="shared" si="480"/>
        <v>0</v>
      </c>
      <c r="I466" s="339">
        <f t="shared" si="480"/>
        <v>0</v>
      </c>
      <c r="J466" s="339">
        <f t="shared" si="480"/>
        <v>0</v>
      </c>
      <c r="K466" s="339">
        <f t="shared" si="480"/>
        <v>0</v>
      </c>
      <c r="L466" s="341">
        <f t="shared" si="480"/>
        <v>0</v>
      </c>
      <c r="M466" s="339">
        <f t="shared" si="480"/>
        <v>0</v>
      </c>
      <c r="N466" s="339">
        <f t="shared" si="480"/>
        <v>0</v>
      </c>
      <c r="O466" s="339">
        <f t="shared" si="480"/>
        <v>0</v>
      </c>
      <c r="P466" s="339">
        <f t="shared" si="480"/>
        <v>0</v>
      </c>
      <c r="Q466" s="339">
        <f t="shared" si="480"/>
        <v>0</v>
      </c>
      <c r="R466" s="339">
        <f t="shared" si="480"/>
        <v>0</v>
      </c>
      <c r="S466" s="339">
        <f t="shared" si="480"/>
        <v>0</v>
      </c>
      <c r="T466" s="339">
        <f t="shared" si="480"/>
        <v>0</v>
      </c>
      <c r="U466" s="339">
        <f t="shared" si="480"/>
        <v>0</v>
      </c>
      <c r="V466" s="339">
        <f t="shared" si="480"/>
        <v>0</v>
      </c>
      <c r="W466" s="339">
        <f t="shared" si="480"/>
        <v>0</v>
      </c>
      <c r="X466" s="339">
        <f t="shared" si="480"/>
        <v>0</v>
      </c>
      <c r="Y466" s="339">
        <f t="shared" si="480"/>
        <v>0</v>
      </c>
      <c r="Z466" s="339">
        <f t="shared" si="480"/>
        <v>0</v>
      </c>
      <c r="AA466" s="339">
        <f t="shared" si="480"/>
        <v>0</v>
      </c>
      <c r="AB466" s="339">
        <f t="shared" si="480"/>
        <v>0</v>
      </c>
      <c r="AC466" s="339">
        <f t="shared" si="480"/>
        <v>0</v>
      </c>
      <c r="AD466" s="339">
        <f t="shared" si="480"/>
        <v>0</v>
      </c>
      <c r="AE466" s="339">
        <f t="shared" si="480"/>
        <v>0</v>
      </c>
      <c r="AF466" s="339">
        <f t="shared" si="480"/>
        <v>0</v>
      </c>
      <c r="AG466" s="339">
        <f t="shared" si="480"/>
        <v>0</v>
      </c>
      <c r="AH466" s="339">
        <f t="shared" si="480"/>
        <v>0</v>
      </c>
      <c r="AI466" s="339">
        <f t="shared" si="480"/>
        <v>0</v>
      </c>
      <c r="AJ466" s="339">
        <f t="shared" si="480"/>
        <v>0</v>
      </c>
      <c r="AK466" s="339">
        <f t="shared" si="480"/>
        <v>0</v>
      </c>
      <c r="AL466" s="339">
        <f t="shared" si="480"/>
        <v>0</v>
      </c>
      <c r="AM466" s="339">
        <f t="shared" si="480"/>
        <v>0</v>
      </c>
      <c r="AN466" s="478">
        <f t="shared" si="480"/>
        <v>0</v>
      </c>
      <c r="AO466" s="339">
        <f t="shared" si="480"/>
        <v>0</v>
      </c>
      <c r="AP466" s="339">
        <f t="shared" si="480"/>
        <v>0</v>
      </c>
      <c r="AQ466" s="339">
        <f t="shared" si="480"/>
        <v>0</v>
      </c>
      <c r="AR466" s="339">
        <f t="shared" si="480"/>
        <v>0</v>
      </c>
      <c r="AS466" s="339">
        <f t="shared" si="480"/>
        <v>0</v>
      </c>
      <c r="AT466" s="339">
        <f t="shared" si="480"/>
        <v>0</v>
      </c>
      <c r="AU466" s="339">
        <f t="shared" si="480"/>
        <v>0</v>
      </c>
      <c r="AV466" s="339">
        <f t="shared" si="480"/>
        <v>0</v>
      </c>
      <c r="AW466" s="339">
        <f t="shared" si="480"/>
        <v>0</v>
      </c>
      <c r="AX466" s="339">
        <f t="shared" si="480"/>
        <v>0</v>
      </c>
      <c r="AY466" s="339">
        <f t="shared" si="480"/>
        <v>0</v>
      </c>
    </row>
    <row r="467" spans="1:51" s="365" customFormat="1" ht="15" customHeight="1" x14ac:dyDescent="0.2">
      <c r="A467" s="460"/>
      <c r="B467" s="360"/>
      <c r="C467" s="433"/>
      <c r="D467" s="341"/>
      <c r="E467" s="339"/>
      <c r="F467" s="339"/>
      <c r="G467" s="339"/>
      <c r="H467" s="339"/>
      <c r="I467" s="339"/>
      <c r="J467" s="339"/>
      <c r="K467" s="339"/>
      <c r="L467" s="341"/>
      <c r="M467" s="339"/>
      <c r="N467" s="339"/>
      <c r="O467" s="339"/>
      <c r="P467" s="339"/>
      <c r="Q467" s="339"/>
      <c r="R467" s="339"/>
      <c r="S467" s="339"/>
      <c r="T467" s="339"/>
      <c r="U467" s="339"/>
      <c r="V467" s="339"/>
      <c r="W467" s="339"/>
      <c r="X467" s="339"/>
      <c r="Y467" s="339"/>
      <c r="Z467" s="339"/>
      <c r="AA467" s="339"/>
      <c r="AB467" s="339"/>
      <c r="AC467" s="339"/>
      <c r="AD467" s="339"/>
      <c r="AE467" s="339"/>
      <c r="AF467" s="339"/>
      <c r="AG467" s="339"/>
      <c r="AH467" s="339"/>
      <c r="AI467" s="339"/>
      <c r="AJ467" s="339"/>
      <c r="AK467" s="339"/>
      <c r="AL467" s="339"/>
      <c r="AM467" s="339"/>
      <c r="AN467" s="478"/>
      <c r="AO467" s="339"/>
      <c r="AP467" s="339"/>
      <c r="AQ467" s="339"/>
      <c r="AR467" s="339"/>
      <c r="AS467" s="339"/>
      <c r="AT467" s="339"/>
      <c r="AU467" s="339"/>
      <c r="AV467" s="339"/>
      <c r="AW467" s="339"/>
      <c r="AX467" s="339"/>
      <c r="AY467" s="339"/>
    </row>
    <row r="468" spans="1:51" s="366" customFormat="1" ht="15" customHeight="1" x14ac:dyDescent="0.2">
      <c r="A468" s="479"/>
      <c r="B468" s="480" t="s">
        <v>15</v>
      </c>
      <c r="C468" s="481"/>
      <c r="D468" s="482"/>
      <c r="E468" s="483"/>
      <c r="F468" s="484"/>
      <c r="G468" s="485">
        <f t="shared" ref="G468:AY468" si="481">SUM(G472:G475)</f>
        <v>7987161</v>
      </c>
      <c r="H468" s="485">
        <f t="shared" si="481"/>
        <v>3232559</v>
      </c>
      <c r="I468" s="485">
        <f t="shared" si="481"/>
        <v>51849.149999999994</v>
      </c>
      <c r="J468" s="485">
        <f t="shared" si="481"/>
        <v>0</v>
      </c>
      <c r="K468" s="485">
        <f t="shared" si="481"/>
        <v>2884668</v>
      </c>
      <c r="L468" s="485">
        <f t="shared" si="481"/>
        <v>0</v>
      </c>
      <c r="M468" s="485">
        <f t="shared" si="481"/>
        <v>2816063</v>
      </c>
      <c r="N468" s="485">
        <f t="shared" si="481"/>
        <v>1453855</v>
      </c>
      <c r="O468" s="485">
        <f t="shared" si="481"/>
        <v>547232</v>
      </c>
      <c r="P468" s="485">
        <f t="shared" si="481"/>
        <v>2517382</v>
      </c>
      <c r="Q468" s="485">
        <f t="shared" si="481"/>
        <v>2415199</v>
      </c>
      <c r="R468" s="485">
        <f t="shared" si="481"/>
        <v>0</v>
      </c>
      <c r="S468" s="485">
        <f t="shared" si="481"/>
        <v>0</v>
      </c>
      <c r="T468" s="485">
        <f t="shared" si="481"/>
        <v>0</v>
      </c>
      <c r="U468" s="485">
        <f t="shared" si="481"/>
        <v>0</v>
      </c>
      <c r="V468" s="485">
        <f t="shared" si="481"/>
        <v>0</v>
      </c>
      <c r="W468" s="485">
        <f t="shared" si="481"/>
        <v>0</v>
      </c>
      <c r="X468" s="485">
        <f t="shared" si="481"/>
        <v>0</v>
      </c>
      <c r="Y468" s="485">
        <f t="shared" si="481"/>
        <v>0</v>
      </c>
      <c r="Z468" s="485">
        <f t="shared" si="481"/>
        <v>0</v>
      </c>
      <c r="AA468" s="485">
        <f t="shared" si="481"/>
        <v>0</v>
      </c>
      <c r="AB468" s="485">
        <f t="shared" si="481"/>
        <v>0</v>
      </c>
      <c r="AC468" s="485">
        <f t="shared" si="481"/>
        <v>0</v>
      </c>
      <c r="AD468" s="485">
        <f t="shared" si="481"/>
        <v>0</v>
      </c>
      <c r="AE468" s="485">
        <f t="shared" si="481"/>
        <v>0</v>
      </c>
      <c r="AF468" s="485">
        <f t="shared" si="481"/>
        <v>0</v>
      </c>
      <c r="AG468" s="485">
        <f t="shared" si="481"/>
        <v>0</v>
      </c>
      <c r="AH468" s="485">
        <f t="shared" si="481"/>
        <v>0</v>
      </c>
      <c r="AI468" s="485">
        <f t="shared" si="481"/>
        <v>0</v>
      </c>
      <c r="AJ468" s="485">
        <f t="shared" si="481"/>
        <v>0</v>
      </c>
      <c r="AK468" s="485">
        <f t="shared" si="481"/>
        <v>0</v>
      </c>
      <c r="AL468" s="485">
        <f t="shared" si="481"/>
        <v>0</v>
      </c>
      <c r="AM468" s="485">
        <f t="shared" si="481"/>
        <v>0</v>
      </c>
      <c r="AN468" s="486">
        <f t="shared" si="481"/>
        <v>0</v>
      </c>
      <c r="AO468" s="485">
        <f t="shared" si="481"/>
        <v>0</v>
      </c>
      <c r="AP468" s="485">
        <f t="shared" si="481"/>
        <v>0</v>
      </c>
      <c r="AQ468" s="485">
        <f t="shared" si="481"/>
        <v>0</v>
      </c>
      <c r="AR468" s="485">
        <f t="shared" si="481"/>
        <v>0</v>
      </c>
      <c r="AS468" s="485">
        <f t="shared" si="481"/>
        <v>0</v>
      </c>
      <c r="AT468" s="485">
        <f t="shared" si="481"/>
        <v>0</v>
      </c>
      <c r="AU468" s="485">
        <f t="shared" si="481"/>
        <v>0</v>
      </c>
      <c r="AV468" s="485">
        <f t="shared" si="481"/>
        <v>0</v>
      </c>
      <c r="AW468" s="485">
        <f t="shared" si="481"/>
        <v>0</v>
      </c>
      <c r="AX468" s="485">
        <f t="shared" si="481"/>
        <v>0</v>
      </c>
      <c r="AY468" s="485">
        <f t="shared" si="481"/>
        <v>0</v>
      </c>
    </row>
    <row r="469" spans="1:51" s="366" customFormat="1" ht="15" customHeight="1" x14ac:dyDescent="0.2">
      <c r="A469" s="487"/>
      <c r="B469" s="487" t="s">
        <v>296</v>
      </c>
      <c r="C469" s="488"/>
      <c r="D469" s="489"/>
      <c r="E469" s="490"/>
      <c r="F469" s="488"/>
      <c r="G469" s="491"/>
      <c r="H469" s="491"/>
      <c r="I469" s="491"/>
      <c r="J469" s="491"/>
      <c r="K469" s="491"/>
      <c r="L469" s="545"/>
      <c r="M469" s="491"/>
      <c r="N469" s="491"/>
      <c r="O469" s="491"/>
      <c r="P469" s="491"/>
      <c r="Q469" s="491"/>
      <c r="R469" s="491"/>
      <c r="S469" s="491"/>
      <c r="T469" s="491"/>
      <c r="U469" s="491"/>
      <c r="V469" s="491"/>
      <c r="W469" s="491"/>
      <c r="X469" s="491"/>
      <c r="Y469" s="491"/>
      <c r="Z469" s="491"/>
      <c r="AA469" s="491"/>
      <c r="AB469" s="491"/>
      <c r="AC469" s="491"/>
      <c r="AD469" s="491"/>
      <c r="AE469" s="491"/>
      <c r="AF469" s="491"/>
      <c r="AG469" s="491"/>
      <c r="AH469" s="491"/>
      <c r="AI469" s="491"/>
      <c r="AJ469" s="491"/>
      <c r="AK469" s="491"/>
      <c r="AL469" s="491"/>
      <c r="AM469" s="491"/>
      <c r="AN469" s="492"/>
      <c r="AO469" s="491"/>
      <c r="AP469" s="491"/>
      <c r="AQ469" s="491"/>
      <c r="AR469" s="491"/>
      <c r="AS469" s="491"/>
      <c r="AT469" s="491"/>
      <c r="AU469" s="491"/>
      <c r="AV469" s="491"/>
      <c r="AW469" s="491"/>
      <c r="AX469" s="491"/>
      <c r="AY469" s="491"/>
    </row>
    <row r="470" spans="1:51" x14ac:dyDescent="0.2">
      <c r="A470" s="487"/>
      <c r="B470" s="487" t="s">
        <v>297</v>
      </c>
      <c r="C470" s="488"/>
      <c r="D470" s="489"/>
      <c r="E470" s="490"/>
      <c r="F470" s="488"/>
      <c r="G470" s="493"/>
      <c r="H470" s="493"/>
      <c r="I470" s="493"/>
      <c r="J470" s="493"/>
      <c r="K470" s="493"/>
      <c r="L470" s="546"/>
      <c r="M470" s="493"/>
      <c r="N470" s="493"/>
      <c r="O470" s="493"/>
      <c r="P470" s="493"/>
      <c r="Q470" s="493"/>
      <c r="R470" s="493"/>
      <c r="S470" s="493"/>
      <c r="T470" s="493"/>
      <c r="U470" s="493"/>
      <c r="V470" s="493"/>
      <c r="W470" s="493"/>
      <c r="X470" s="493"/>
      <c r="Y470" s="493"/>
      <c r="Z470" s="493"/>
      <c r="AA470" s="493"/>
      <c r="AB470" s="493"/>
      <c r="AC470" s="493"/>
      <c r="AD470" s="493"/>
      <c r="AE470" s="493"/>
      <c r="AF470" s="493"/>
      <c r="AG470" s="493"/>
      <c r="AH470" s="493"/>
      <c r="AI470" s="493"/>
      <c r="AJ470" s="493"/>
      <c r="AK470" s="493"/>
      <c r="AL470" s="493"/>
      <c r="AM470" s="493"/>
      <c r="AN470" s="494"/>
      <c r="AO470" s="493"/>
      <c r="AP470" s="493"/>
      <c r="AQ470" s="493"/>
      <c r="AR470" s="493"/>
      <c r="AS470" s="493"/>
      <c r="AT470" s="493"/>
      <c r="AU470" s="493"/>
      <c r="AV470" s="493"/>
      <c r="AW470" s="493"/>
      <c r="AX470" s="493"/>
      <c r="AY470" s="493"/>
    </row>
    <row r="471" spans="1:51" s="368" customFormat="1" x14ac:dyDescent="0.2">
      <c r="A471" s="338"/>
      <c r="B471" s="495" t="s">
        <v>15</v>
      </c>
      <c r="C471" s="475"/>
      <c r="D471" s="369"/>
      <c r="E471" s="361"/>
      <c r="F471" s="340"/>
      <c r="G471" s="341">
        <f>SUM(G472:G475)</f>
        <v>7987161</v>
      </c>
      <c r="H471" s="341">
        <f>SUM(H472:H475)</f>
        <v>3232559</v>
      </c>
      <c r="I471" s="341"/>
      <c r="J471" s="341"/>
      <c r="K471" s="341"/>
      <c r="L471" s="341"/>
      <c r="M471" s="341"/>
      <c r="N471" s="341"/>
      <c r="O471" s="341"/>
      <c r="P471" s="341"/>
      <c r="Q471" s="341"/>
      <c r="R471" s="341"/>
      <c r="S471" s="341"/>
      <c r="T471" s="341"/>
      <c r="U471" s="341"/>
      <c r="V471" s="341"/>
      <c r="W471" s="341"/>
      <c r="X471" s="341"/>
      <c r="Y471" s="341"/>
      <c r="Z471" s="341"/>
      <c r="AA471" s="341"/>
      <c r="AB471" s="341"/>
      <c r="AC471" s="341"/>
      <c r="AD471" s="341"/>
      <c r="AE471" s="341"/>
      <c r="AF471" s="341"/>
      <c r="AG471" s="341"/>
      <c r="AH471" s="341"/>
      <c r="AI471" s="341"/>
      <c r="AJ471" s="341"/>
      <c r="AK471" s="341"/>
      <c r="AL471" s="341"/>
      <c r="AM471" s="341"/>
      <c r="AN471" s="478"/>
      <c r="AO471" s="341"/>
      <c r="AP471" s="341"/>
      <c r="AQ471" s="341"/>
      <c r="AR471" s="341"/>
      <c r="AS471" s="341"/>
      <c r="AT471" s="341"/>
      <c r="AU471" s="341"/>
      <c r="AV471" s="341"/>
      <c r="AW471" s="341"/>
      <c r="AX471" s="341"/>
      <c r="AY471" s="341"/>
    </row>
    <row r="472" spans="1:51" s="368" customFormat="1" x14ac:dyDescent="0.2">
      <c r="A472" s="496"/>
      <c r="B472" s="495" t="s">
        <v>16</v>
      </c>
      <c r="C472" s="497"/>
      <c r="D472" s="498">
        <v>30</v>
      </c>
      <c r="E472" s="367"/>
      <c r="F472" s="499"/>
      <c r="G472" s="500">
        <f t="shared" ref="G472:AY472" si="482">SUMIF($D$5:$D$132,"=S",G$5:G$132)</f>
        <v>4689657</v>
      </c>
      <c r="H472" s="500">
        <f t="shared" si="482"/>
        <v>1733134</v>
      </c>
      <c r="I472" s="500">
        <f t="shared" si="482"/>
        <v>13939.75</v>
      </c>
      <c r="J472" s="500">
        <f t="shared" si="482"/>
        <v>0</v>
      </c>
      <c r="K472" s="500">
        <f t="shared" si="482"/>
        <v>1594929</v>
      </c>
      <c r="L472" s="500">
        <f t="shared" si="482"/>
        <v>0</v>
      </c>
      <c r="M472" s="500">
        <f t="shared" si="482"/>
        <v>1559462</v>
      </c>
      <c r="N472" s="500">
        <f t="shared" si="482"/>
        <v>919574</v>
      </c>
      <c r="O472" s="500">
        <f t="shared" si="482"/>
        <v>91593</v>
      </c>
      <c r="P472" s="500">
        <f t="shared" si="482"/>
        <v>1301714</v>
      </c>
      <c r="Q472" s="500">
        <f t="shared" si="482"/>
        <v>1196497</v>
      </c>
      <c r="R472" s="500">
        <f t="shared" si="482"/>
        <v>0</v>
      </c>
      <c r="S472" s="500">
        <f t="shared" si="482"/>
        <v>0</v>
      </c>
      <c r="T472" s="500">
        <f t="shared" si="482"/>
        <v>0</v>
      </c>
      <c r="U472" s="500">
        <f t="shared" si="482"/>
        <v>0</v>
      </c>
      <c r="V472" s="500">
        <f t="shared" si="482"/>
        <v>0</v>
      </c>
      <c r="W472" s="500">
        <f t="shared" si="482"/>
        <v>0</v>
      </c>
      <c r="X472" s="500">
        <f t="shared" si="482"/>
        <v>0</v>
      </c>
      <c r="Y472" s="500">
        <f t="shared" si="482"/>
        <v>0</v>
      </c>
      <c r="Z472" s="500">
        <f t="shared" si="482"/>
        <v>0</v>
      </c>
      <c r="AA472" s="500">
        <f t="shared" si="482"/>
        <v>0</v>
      </c>
      <c r="AB472" s="500">
        <f t="shared" si="482"/>
        <v>0</v>
      </c>
      <c r="AC472" s="500">
        <f t="shared" si="482"/>
        <v>0</v>
      </c>
      <c r="AD472" s="500">
        <f t="shared" si="482"/>
        <v>0</v>
      </c>
      <c r="AE472" s="500">
        <f t="shared" si="482"/>
        <v>0</v>
      </c>
      <c r="AF472" s="500">
        <f t="shared" si="482"/>
        <v>0</v>
      </c>
      <c r="AG472" s="500">
        <f t="shared" si="482"/>
        <v>0</v>
      </c>
      <c r="AH472" s="500">
        <f t="shared" si="482"/>
        <v>0</v>
      </c>
      <c r="AI472" s="500">
        <f t="shared" si="482"/>
        <v>0</v>
      </c>
      <c r="AJ472" s="500">
        <f t="shared" si="482"/>
        <v>0</v>
      </c>
      <c r="AK472" s="500">
        <f t="shared" si="482"/>
        <v>0</v>
      </c>
      <c r="AL472" s="500">
        <f t="shared" si="482"/>
        <v>0</v>
      </c>
      <c r="AM472" s="500">
        <f t="shared" si="482"/>
        <v>0</v>
      </c>
      <c r="AN472" s="501">
        <f t="shared" si="482"/>
        <v>0</v>
      </c>
      <c r="AO472" s="500">
        <f t="shared" si="482"/>
        <v>0</v>
      </c>
      <c r="AP472" s="500">
        <f t="shared" si="482"/>
        <v>0</v>
      </c>
      <c r="AQ472" s="500">
        <f t="shared" si="482"/>
        <v>0</v>
      </c>
      <c r="AR472" s="500">
        <f t="shared" si="482"/>
        <v>0</v>
      </c>
      <c r="AS472" s="500">
        <f t="shared" si="482"/>
        <v>0</v>
      </c>
      <c r="AT472" s="500">
        <f t="shared" si="482"/>
        <v>0</v>
      </c>
      <c r="AU472" s="500">
        <f t="shared" si="482"/>
        <v>0</v>
      </c>
      <c r="AV472" s="500">
        <f t="shared" si="482"/>
        <v>0</v>
      </c>
      <c r="AW472" s="500">
        <f t="shared" si="482"/>
        <v>0</v>
      </c>
      <c r="AX472" s="500">
        <f t="shared" si="482"/>
        <v>0</v>
      </c>
      <c r="AY472" s="500">
        <f t="shared" si="482"/>
        <v>0</v>
      </c>
    </row>
    <row r="473" spans="1:51" s="368" customFormat="1" x14ac:dyDescent="0.2">
      <c r="A473" s="496"/>
      <c r="B473" s="495" t="s">
        <v>17</v>
      </c>
      <c r="C473" s="497"/>
      <c r="D473" s="498">
        <v>12</v>
      </c>
      <c r="E473" s="367"/>
      <c r="F473" s="499"/>
      <c r="G473" s="502">
        <f t="shared" ref="G473:AY473" si="483">SUMIF($D$5:$D$132,"=E",G$5:G$132)</f>
        <v>1459328</v>
      </c>
      <c r="H473" s="502">
        <f t="shared" si="483"/>
        <v>603375</v>
      </c>
      <c r="I473" s="502">
        <f t="shared" si="483"/>
        <v>5538.37</v>
      </c>
      <c r="J473" s="502">
        <f t="shared" si="483"/>
        <v>0</v>
      </c>
      <c r="K473" s="502">
        <f t="shared" si="483"/>
        <v>583599</v>
      </c>
      <c r="L473" s="502">
        <f t="shared" si="483"/>
        <v>0</v>
      </c>
      <c r="M473" s="502">
        <f t="shared" si="483"/>
        <v>584274</v>
      </c>
      <c r="N473" s="502">
        <f t="shared" si="483"/>
        <v>361413</v>
      </c>
      <c r="O473" s="502">
        <f t="shared" si="483"/>
        <v>116196</v>
      </c>
      <c r="P473" s="502">
        <f t="shared" si="483"/>
        <v>387488</v>
      </c>
      <c r="Q473" s="502">
        <f t="shared" si="483"/>
        <v>518375</v>
      </c>
      <c r="R473" s="502">
        <f t="shared" si="483"/>
        <v>0</v>
      </c>
      <c r="S473" s="502">
        <f t="shared" si="483"/>
        <v>0</v>
      </c>
      <c r="T473" s="502">
        <f t="shared" si="483"/>
        <v>0</v>
      </c>
      <c r="U473" s="502">
        <f t="shared" si="483"/>
        <v>0</v>
      </c>
      <c r="V473" s="502">
        <f t="shared" si="483"/>
        <v>0</v>
      </c>
      <c r="W473" s="502">
        <f t="shared" si="483"/>
        <v>0</v>
      </c>
      <c r="X473" s="502">
        <f t="shared" si="483"/>
        <v>0</v>
      </c>
      <c r="Y473" s="502">
        <f t="shared" si="483"/>
        <v>0</v>
      </c>
      <c r="Z473" s="502">
        <f t="shared" si="483"/>
        <v>0</v>
      </c>
      <c r="AA473" s="502">
        <f t="shared" si="483"/>
        <v>0</v>
      </c>
      <c r="AB473" s="502">
        <f t="shared" si="483"/>
        <v>0</v>
      </c>
      <c r="AC473" s="502">
        <f t="shared" si="483"/>
        <v>0</v>
      </c>
      <c r="AD473" s="502">
        <f t="shared" si="483"/>
        <v>0</v>
      </c>
      <c r="AE473" s="502">
        <f t="shared" si="483"/>
        <v>0</v>
      </c>
      <c r="AF473" s="502">
        <f t="shared" si="483"/>
        <v>0</v>
      </c>
      <c r="AG473" s="502">
        <f t="shared" si="483"/>
        <v>0</v>
      </c>
      <c r="AH473" s="502">
        <f t="shared" si="483"/>
        <v>0</v>
      </c>
      <c r="AI473" s="502">
        <f t="shared" si="483"/>
        <v>0</v>
      </c>
      <c r="AJ473" s="502">
        <f t="shared" si="483"/>
        <v>0</v>
      </c>
      <c r="AK473" s="502">
        <f t="shared" si="483"/>
        <v>0</v>
      </c>
      <c r="AL473" s="502">
        <f t="shared" si="483"/>
        <v>0</v>
      </c>
      <c r="AM473" s="502">
        <f t="shared" si="483"/>
        <v>0</v>
      </c>
      <c r="AN473" s="503">
        <f t="shared" si="483"/>
        <v>0</v>
      </c>
      <c r="AO473" s="502">
        <f t="shared" si="483"/>
        <v>0</v>
      </c>
      <c r="AP473" s="502">
        <f t="shared" si="483"/>
        <v>0</v>
      </c>
      <c r="AQ473" s="502">
        <f t="shared" si="483"/>
        <v>0</v>
      </c>
      <c r="AR473" s="502">
        <f t="shared" si="483"/>
        <v>0</v>
      </c>
      <c r="AS473" s="502">
        <f t="shared" si="483"/>
        <v>0</v>
      </c>
      <c r="AT473" s="502">
        <f t="shared" si="483"/>
        <v>0</v>
      </c>
      <c r="AU473" s="502">
        <f t="shared" si="483"/>
        <v>0</v>
      </c>
      <c r="AV473" s="502">
        <f t="shared" si="483"/>
        <v>0</v>
      </c>
      <c r="AW473" s="502">
        <f t="shared" si="483"/>
        <v>0</v>
      </c>
      <c r="AX473" s="502">
        <f t="shared" si="483"/>
        <v>0</v>
      </c>
      <c r="AY473" s="502">
        <f t="shared" si="483"/>
        <v>0</v>
      </c>
    </row>
    <row r="474" spans="1:51" s="368" customFormat="1" x14ac:dyDescent="0.2">
      <c r="A474" s="496"/>
      <c r="B474" s="477" t="s">
        <v>18</v>
      </c>
      <c r="C474" s="497"/>
      <c r="D474" s="498">
        <v>19</v>
      </c>
      <c r="E474" s="367"/>
      <c r="F474" s="499"/>
      <c r="G474" s="500">
        <f t="shared" ref="G474:AY474" si="484">SUMIF($D$5:$D$132,"=R",G$5:G$132)</f>
        <v>812881</v>
      </c>
      <c r="H474" s="500">
        <f t="shared" si="484"/>
        <v>381801</v>
      </c>
      <c r="I474" s="500">
        <f t="shared" si="484"/>
        <v>8678.8499999999985</v>
      </c>
      <c r="J474" s="500">
        <f t="shared" si="484"/>
        <v>0</v>
      </c>
      <c r="K474" s="500">
        <f t="shared" si="484"/>
        <v>320368</v>
      </c>
      <c r="L474" s="500">
        <f t="shared" si="484"/>
        <v>0</v>
      </c>
      <c r="M474" s="500">
        <f t="shared" si="484"/>
        <v>322614</v>
      </c>
      <c r="N474" s="500">
        <f t="shared" si="484"/>
        <v>95311</v>
      </c>
      <c r="O474" s="500">
        <f t="shared" si="484"/>
        <v>169067</v>
      </c>
      <c r="P474" s="500">
        <f t="shared" si="484"/>
        <v>192008</v>
      </c>
      <c r="Q474" s="500">
        <f t="shared" si="484"/>
        <v>304262</v>
      </c>
      <c r="R474" s="500">
        <f t="shared" si="484"/>
        <v>0</v>
      </c>
      <c r="S474" s="500">
        <f t="shared" si="484"/>
        <v>0</v>
      </c>
      <c r="T474" s="500">
        <f t="shared" si="484"/>
        <v>0</v>
      </c>
      <c r="U474" s="500">
        <f t="shared" si="484"/>
        <v>0</v>
      </c>
      <c r="V474" s="500">
        <f t="shared" si="484"/>
        <v>0</v>
      </c>
      <c r="W474" s="500">
        <f t="shared" si="484"/>
        <v>0</v>
      </c>
      <c r="X474" s="500">
        <f t="shared" si="484"/>
        <v>0</v>
      </c>
      <c r="Y474" s="500">
        <f t="shared" si="484"/>
        <v>0</v>
      </c>
      <c r="Z474" s="500">
        <f t="shared" si="484"/>
        <v>0</v>
      </c>
      <c r="AA474" s="500">
        <f t="shared" si="484"/>
        <v>0</v>
      </c>
      <c r="AB474" s="500">
        <f t="shared" si="484"/>
        <v>0</v>
      </c>
      <c r="AC474" s="500">
        <f t="shared" si="484"/>
        <v>0</v>
      </c>
      <c r="AD474" s="500">
        <f t="shared" si="484"/>
        <v>0</v>
      </c>
      <c r="AE474" s="500">
        <f t="shared" si="484"/>
        <v>0</v>
      </c>
      <c r="AF474" s="500">
        <f t="shared" si="484"/>
        <v>0</v>
      </c>
      <c r="AG474" s="500">
        <f t="shared" si="484"/>
        <v>0</v>
      </c>
      <c r="AH474" s="500">
        <f t="shared" si="484"/>
        <v>0</v>
      </c>
      <c r="AI474" s="500">
        <f t="shared" si="484"/>
        <v>0</v>
      </c>
      <c r="AJ474" s="500">
        <f t="shared" si="484"/>
        <v>0</v>
      </c>
      <c r="AK474" s="500">
        <f t="shared" si="484"/>
        <v>0</v>
      </c>
      <c r="AL474" s="500">
        <f t="shared" si="484"/>
        <v>0</v>
      </c>
      <c r="AM474" s="500">
        <f t="shared" si="484"/>
        <v>0</v>
      </c>
      <c r="AN474" s="501">
        <f t="shared" si="484"/>
        <v>0</v>
      </c>
      <c r="AO474" s="500">
        <f t="shared" si="484"/>
        <v>0</v>
      </c>
      <c r="AP474" s="500">
        <f t="shared" si="484"/>
        <v>0</v>
      </c>
      <c r="AQ474" s="500">
        <f t="shared" si="484"/>
        <v>0</v>
      </c>
      <c r="AR474" s="500">
        <f t="shared" si="484"/>
        <v>0</v>
      </c>
      <c r="AS474" s="500">
        <f t="shared" si="484"/>
        <v>0</v>
      </c>
      <c r="AT474" s="500">
        <f t="shared" si="484"/>
        <v>0</v>
      </c>
      <c r="AU474" s="500">
        <f t="shared" si="484"/>
        <v>0</v>
      </c>
      <c r="AV474" s="500">
        <f t="shared" si="484"/>
        <v>0</v>
      </c>
      <c r="AW474" s="500">
        <f t="shared" si="484"/>
        <v>0</v>
      </c>
      <c r="AX474" s="500">
        <f t="shared" si="484"/>
        <v>0</v>
      </c>
      <c r="AY474" s="500">
        <f t="shared" si="484"/>
        <v>0</v>
      </c>
    </row>
    <row r="475" spans="1:51" x14ac:dyDescent="0.2">
      <c r="A475" s="496"/>
      <c r="B475" s="477" t="s">
        <v>294</v>
      </c>
      <c r="C475" s="497"/>
      <c r="D475" s="498">
        <v>67</v>
      </c>
      <c r="E475" s="367"/>
      <c r="F475" s="499"/>
      <c r="G475" s="504">
        <f t="shared" ref="G475:AY475" si="485">SUMIF($D$5:$D$132,"=N",G$5:G$132)</f>
        <v>1025295</v>
      </c>
      <c r="H475" s="504">
        <f t="shared" si="485"/>
        <v>514249</v>
      </c>
      <c r="I475" s="504">
        <f t="shared" si="485"/>
        <v>23692.179999999997</v>
      </c>
      <c r="J475" s="504">
        <f t="shared" si="485"/>
        <v>0</v>
      </c>
      <c r="K475" s="504">
        <f t="shared" si="485"/>
        <v>385772</v>
      </c>
      <c r="L475" s="504">
        <f t="shared" si="485"/>
        <v>0</v>
      </c>
      <c r="M475" s="504">
        <f t="shared" si="485"/>
        <v>349713</v>
      </c>
      <c r="N475" s="504">
        <f t="shared" si="485"/>
        <v>77557</v>
      </c>
      <c r="O475" s="504">
        <f t="shared" si="485"/>
        <v>170376</v>
      </c>
      <c r="P475" s="504">
        <f t="shared" si="485"/>
        <v>636172</v>
      </c>
      <c r="Q475" s="504">
        <f t="shared" si="485"/>
        <v>396065</v>
      </c>
      <c r="R475" s="504">
        <f t="shared" si="485"/>
        <v>0</v>
      </c>
      <c r="S475" s="504">
        <f t="shared" si="485"/>
        <v>0</v>
      </c>
      <c r="T475" s="504">
        <f t="shared" si="485"/>
        <v>0</v>
      </c>
      <c r="U475" s="504">
        <f t="shared" si="485"/>
        <v>0</v>
      </c>
      <c r="V475" s="504">
        <f t="shared" si="485"/>
        <v>0</v>
      </c>
      <c r="W475" s="504">
        <f t="shared" si="485"/>
        <v>0</v>
      </c>
      <c r="X475" s="504">
        <f t="shared" si="485"/>
        <v>0</v>
      </c>
      <c r="Y475" s="504">
        <f t="shared" si="485"/>
        <v>0</v>
      </c>
      <c r="Z475" s="504">
        <f t="shared" si="485"/>
        <v>0</v>
      </c>
      <c r="AA475" s="504">
        <f t="shared" si="485"/>
        <v>0</v>
      </c>
      <c r="AB475" s="504">
        <f t="shared" si="485"/>
        <v>0</v>
      </c>
      <c r="AC475" s="504">
        <f t="shared" si="485"/>
        <v>0</v>
      </c>
      <c r="AD475" s="504">
        <f t="shared" si="485"/>
        <v>0</v>
      </c>
      <c r="AE475" s="504">
        <f t="shared" si="485"/>
        <v>0</v>
      </c>
      <c r="AF475" s="504">
        <f t="shared" si="485"/>
        <v>0</v>
      </c>
      <c r="AG475" s="504">
        <f t="shared" si="485"/>
        <v>0</v>
      </c>
      <c r="AH475" s="504">
        <f t="shared" si="485"/>
        <v>0</v>
      </c>
      <c r="AI475" s="504">
        <f t="shared" si="485"/>
        <v>0</v>
      </c>
      <c r="AJ475" s="504">
        <f t="shared" si="485"/>
        <v>0</v>
      </c>
      <c r="AK475" s="504">
        <f t="shared" si="485"/>
        <v>0</v>
      </c>
      <c r="AL475" s="504">
        <f t="shared" si="485"/>
        <v>0</v>
      </c>
      <c r="AM475" s="504">
        <f t="shared" si="485"/>
        <v>0</v>
      </c>
      <c r="AN475" s="505">
        <f t="shared" si="485"/>
        <v>0</v>
      </c>
      <c r="AO475" s="504">
        <f t="shared" si="485"/>
        <v>0</v>
      </c>
      <c r="AP475" s="504">
        <f t="shared" si="485"/>
        <v>0</v>
      </c>
      <c r="AQ475" s="504">
        <f t="shared" si="485"/>
        <v>0</v>
      </c>
      <c r="AR475" s="504">
        <f t="shared" si="485"/>
        <v>0</v>
      </c>
      <c r="AS475" s="504">
        <f t="shared" si="485"/>
        <v>0</v>
      </c>
      <c r="AT475" s="504">
        <f t="shared" si="485"/>
        <v>0</v>
      </c>
      <c r="AU475" s="504">
        <f t="shared" si="485"/>
        <v>0</v>
      </c>
      <c r="AV475" s="504">
        <f t="shared" si="485"/>
        <v>0</v>
      </c>
      <c r="AW475" s="504">
        <f t="shared" si="485"/>
        <v>0</v>
      </c>
      <c r="AX475" s="504">
        <f t="shared" si="485"/>
        <v>0</v>
      </c>
      <c r="AY475" s="504">
        <f t="shared" si="485"/>
        <v>0</v>
      </c>
    </row>
    <row r="476" spans="1:51" x14ac:dyDescent="0.2">
      <c r="A476" s="496"/>
      <c r="B476" s="364" t="s">
        <v>261</v>
      </c>
      <c r="C476" s="497"/>
      <c r="D476" s="498">
        <v>86</v>
      </c>
      <c r="E476" s="367"/>
      <c r="F476" s="499"/>
      <c r="G476" s="500">
        <f t="shared" ref="G476:AY476" si="486">G474+G475</f>
        <v>1838176</v>
      </c>
      <c r="H476" s="500">
        <f t="shared" si="486"/>
        <v>896050</v>
      </c>
      <c r="I476" s="500">
        <f t="shared" si="486"/>
        <v>32371.029999999995</v>
      </c>
      <c r="J476" s="500">
        <f t="shared" si="486"/>
        <v>0</v>
      </c>
      <c r="K476" s="500">
        <f t="shared" si="486"/>
        <v>706140</v>
      </c>
      <c r="L476" s="500">
        <f t="shared" si="486"/>
        <v>0</v>
      </c>
      <c r="M476" s="500">
        <f t="shared" si="486"/>
        <v>672327</v>
      </c>
      <c r="N476" s="500">
        <f t="shared" si="486"/>
        <v>172868</v>
      </c>
      <c r="O476" s="500">
        <f t="shared" si="486"/>
        <v>339443</v>
      </c>
      <c r="P476" s="500">
        <f t="shared" si="486"/>
        <v>828180</v>
      </c>
      <c r="Q476" s="500">
        <f t="shared" si="486"/>
        <v>700327</v>
      </c>
      <c r="R476" s="500">
        <f t="shared" si="486"/>
        <v>0</v>
      </c>
      <c r="S476" s="500">
        <f t="shared" si="486"/>
        <v>0</v>
      </c>
      <c r="T476" s="500">
        <f t="shared" si="486"/>
        <v>0</v>
      </c>
      <c r="U476" s="500">
        <f t="shared" si="486"/>
        <v>0</v>
      </c>
      <c r="V476" s="500">
        <f t="shared" si="486"/>
        <v>0</v>
      </c>
      <c r="W476" s="500">
        <f t="shared" si="486"/>
        <v>0</v>
      </c>
      <c r="X476" s="500">
        <f t="shared" si="486"/>
        <v>0</v>
      </c>
      <c r="Y476" s="500">
        <f t="shared" si="486"/>
        <v>0</v>
      </c>
      <c r="Z476" s="500">
        <f t="shared" si="486"/>
        <v>0</v>
      </c>
      <c r="AA476" s="500">
        <f t="shared" si="486"/>
        <v>0</v>
      </c>
      <c r="AB476" s="500">
        <f t="shared" si="486"/>
        <v>0</v>
      </c>
      <c r="AC476" s="500">
        <f t="shared" si="486"/>
        <v>0</v>
      </c>
      <c r="AD476" s="500">
        <f t="shared" si="486"/>
        <v>0</v>
      </c>
      <c r="AE476" s="500">
        <f t="shared" si="486"/>
        <v>0</v>
      </c>
      <c r="AF476" s="500">
        <f t="shared" si="486"/>
        <v>0</v>
      </c>
      <c r="AG476" s="500">
        <f t="shared" si="486"/>
        <v>0</v>
      </c>
      <c r="AH476" s="500">
        <f t="shared" si="486"/>
        <v>0</v>
      </c>
      <c r="AI476" s="500">
        <f t="shared" si="486"/>
        <v>0</v>
      </c>
      <c r="AJ476" s="500">
        <f t="shared" si="486"/>
        <v>0</v>
      </c>
      <c r="AK476" s="500">
        <f t="shared" si="486"/>
        <v>0</v>
      </c>
      <c r="AL476" s="500">
        <f t="shared" si="486"/>
        <v>0</v>
      </c>
      <c r="AM476" s="500">
        <f t="shared" si="486"/>
        <v>0</v>
      </c>
      <c r="AN476" s="501">
        <f t="shared" si="486"/>
        <v>0</v>
      </c>
      <c r="AO476" s="500">
        <f t="shared" si="486"/>
        <v>0</v>
      </c>
      <c r="AP476" s="500">
        <f t="shared" si="486"/>
        <v>0</v>
      </c>
      <c r="AQ476" s="500">
        <f t="shared" si="486"/>
        <v>0</v>
      </c>
      <c r="AR476" s="500">
        <f t="shared" si="486"/>
        <v>0</v>
      </c>
      <c r="AS476" s="500">
        <f t="shared" si="486"/>
        <v>0</v>
      </c>
      <c r="AT476" s="500">
        <f t="shared" si="486"/>
        <v>0</v>
      </c>
      <c r="AU476" s="500">
        <f t="shared" si="486"/>
        <v>0</v>
      </c>
      <c r="AV476" s="500">
        <f t="shared" si="486"/>
        <v>0</v>
      </c>
      <c r="AW476" s="500">
        <f t="shared" si="486"/>
        <v>0</v>
      </c>
      <c r="AX476" s="500">
        <f t="shared" si="486"/>
        <v>0</v>
      </c>
      <c r="AY476" s="500">
        <f t="shared" si="486"/>
        <v>0</v>
      </c>
    </row>
    <row r="477" spans="1:51" x14ac:dyDescent="0.2">
      <c r="A477" s="496"/>
      <c r="B477" s="364" t="s">
        <v>295</v>
      </c>
      <c r="C477" s="497"/>
      <c r="D477" s="498">
        <v>42</v>
      </c>
      <c r="E477" s="367"/>
      <c r="F477" s="499"/>
      <c r="G477" s="504">
        <f t="shared" ref="G477:AY477" si="487">G472+G473</f>
        <v>6148985</v>
      </c>
      <c r="H477" s="504">
        <f t="shared" si="487"/>
        <v>2336509</v>
      </c>
      <c r="I477" s="504">
        <f t="shared" si="487"/>
        <v>19478.12</v>
      </c>
      <c r="J477" s="504">
        <f t="shared" si="487"/>
        <v>0</v>
      </c>
      <c r="K477" s="504">
        <f t="shared" si="487"/>
        <v>2178528</v>
      </c>
      <c r="L477" s="504">
        <f t="shared" si="487"/>
        <v>0</v>
      </c>
      <c r="M477" s="504">
        <f t="shared" si="487"/>
        <v>2143736</v>
      </c>
      <c r="N477" s="504">
        <f t="shared" si="487"/>
        <v>1280987</v>
      </c>
      <c r="O477" s="504">
        <f t="shared" si="487"/>
        <v>207789</v>
      </c>
      <c r="P477" s="504">
        <f t="shared" si="487"/>
        <v>1689202</v>
      </c>
      <c r="Q477" s="504">
        <f t="shared" si="487"/>
        <v>1714872</v>
      </c>
      <c r="R477" s="504">
        <f t="shared" si="487"/>
        <v>0</v>
      </c>
      <c r="S477" s="504">
        <f t="shared" si="487"/>
        <v>0</v>
      </c>
      <c r="T477" s="504">
        <f t="shared" si="487"/>
        <v>0</v>
      </c>
      <c r="U477" s="504">
        <f t="shared" si="487"/>
        <v>0</v>
      </c>
      <c r="V477" s="504">
        <f t="shared" si="487"/>
        <v>0</v>
      </c>
      <c r="W477" s="504">
        <f t="shared" si="487"/>
        <v>0</v>
      </c>
      <c r="X477" s="504">
        <f t="shared" si="487"/>
        <v>0</v>
      </c>
      <c r="Y477" s="504">
        <f t="shared" si="487"/>
        <v>0</v>
      </c>
      <c r="Z477" s="504">
        <f t="shared" si="487"/>
        <v>0</v>
      </c>
      <c r="AA477" s="504">
        <f t="shared" si="487"/>
        <v>0</v>
      </c>
      <c r="AB477" s="504">
        <f t="shared" si="487"/>
        <v>0</v>
      </c>
      <c r="AC477" s="504">
        <f t="shared" si="487"/>
        <v>0</v>
      </c>
      <c r="AD477" s="504">
        <f t="shared" si="487"/>
        <v>0</v>
      </c>
      <c r="AE477" s="504">
        <f t="shared" si="487"/>
        <v>0</v>
      </c>
      <c r="AF477" s="504">
        <f t="shared" si="487"/>
        <v>0</v>
      </c>
      <c r="AG477" s="504">
        <f t="shared" si="487"/>
        <v>0</v>
      </c>
      <c r="AH477" s="504">
        <f t="shared" si="487"/>
        <v>0</v>
      </c>
      <c r="AI477" s="504">
        <f t="shared" si="487"/>
        <v>0</v>
      </c>
      <c r="AJ477" s="504">
        <f t="shared" si="487"/>
        <v>0</v>
      </c>
      <c r="AK477" s="504">
        <f t="shared" si="487"/>
        <v>0</v>
      </c>
      <c r="AL477" s="504">
        <f t="shared" si="487"/>
        <v>0</v>
      </c>
      <c r="AM477" s="504">
        <f t="shared" si="487"/>
        <v>0</v>
      </c>
      <c r="AN477" s="505">
        <f t="shared" si="487"/>
        <v>0</v>
      </c>
      <c r="AO477" s="504">
        <f t="shared" si="487"/>
        <v>0</v>
      </c>
      <c r="AP477" s="504">
        <f t="shared" si="487"/>
        <v>0</v>
      </c>
      <c r="AQ477" s="504">
        <f t="shared" si="487"/>
        <v>0</v>
      </c>
      <c r="AR477" s="504">
        <f t="shared" si="487"/>
        <v>0</v>
      </c>
      <c r="AS477" s="504">
        <f t="shared" si="487"/>
        <v>0</v>
      </c>
      <c r="AT477" s="504">
        <f t="shared" si="487"/>
        <v>0</v>
      </c>
      <c r="AU477" s="504">
        <f t="shared" si="487"/>
        <v>0</v>
      </c>
      <c r="AV477" s="504">
        <f t="shared" si="487"/>
        <v>0</v>
      </c>
      <c r="AW477" s="504">
        <f t="shared" si="487"/>
        <v>0</v>
      </c>
      <c r="AX477" s="504">
        <f t="shared" si="487"/>
        <v>0</v>
      </c>
      <c r="AY477" s="504">
        <f t="shared" si="487"/>
        <v>0</v>
      </c>
    </row>
    <row r="478" spans="1:51" x14ac:dyDescent="0.2">
      <c r="A478" s="496"/>
      <c r="B478" s="364"/>
      <c r="C478" s="506"/>
      <c r="D478" s="498"/>
      <c r="E478" s="367"/>
      <c r="F478" s="499"/>
      <c r="G478" s="502"/>
      <c r="H478" s="502"/>
      <c r="I478" s="502"/>
      <c r="J478" s="502"/>
      <c r="K478" s="502"/>
      <c r="L478" s="502"/>
      <c r="M478" s="502"/>
      <c r="N478" s="502"/>
      <c r="O478" s="502"/>
      <c r="P478" s="502"/>
      <c r="Q478" s="502"/>
      <c r="R478" s="502"/>
      <c r="S478" s="502"/>
      <c r="T478" s="502"/>
      <c r="U478" s="502"/>
      <c r="V478" s="502"/>
      <c r="W478" s="502"/>
      <c r="X478" s="502"/>
      <c r="Y478" s="502"/>
      <c r="Z478" s="502"/>
      <c r="AA478" s="502"/>
      <c r="AB478" s="502"/>
      <c r="AC478" s="502"/>
      <c r="AD478" s="502"/>
      <c r="AE478" s="502"/>
      <c r="AF478" s="502"/>
      <c r="AG478" s="502"/>
      <c r="AH478" s="502"/>
      <c r="AI478" s="502"/>
      <c r="AJ478" s="502"/>
      <c r="AK478" s="502"/>
      <c r="AL478" s="502"/>
      <c r="AM478" s="502"/>
      <c r="AN478" s="503"/>
      <c r="AO478" s="502"/>
      <c r="AP478" s="502"/>
      <c r="AQ478" s="502"/>
      <c r="AR478" s="502"/>
      <c r="AS478" s="502"/>
      <c r="AT478" s="502"/>
      <c r="AU478" s="502"/>
      <c r="AV478" s="502"/>
      <c r="AW478" s="502"/>
      <c r="AX478" s="502"/>
      <c r="AY478" s="502"/>
    </row>
    <row r="479" spans="1:51" x14ac:dyDescent="0.2">
      <c r="B479" s="507">
        <f>K479/H479</f>
        <v>0.85931690764237234</v>
      </c>
      <c r="C479" s="348" t="s">
        <v>130</v>
      </c>
      <c r="D479" s="370">
        <f>COUNTIF($C$5:$C$132,"NEWF")</f>
        <v>7</v>
      </c>
      <c r="E479" s="470"/>
      <c r="G479" s="350">
        <f t="shared" ref="G479:AY479" si="488">G505</f>
        <v>302649</v>
      </c>
      <c r="H479" s="350">
        <f t="shared" si="488"/>
        <v>135560</v>
      </c>
      <c r="I479" s="350">
        <f t="shared" si="488"/>
        <v>2721.05</v>
      </c>
      <c r="J479" s="350">
        <f t="shared" si="488"/>
        <v>0</v>
      </c>
      <c r="K479" s="350">
        <f t="shared" si="488"/>
        <v>116489</v>
      </c>
      <c r="L479" s="350">
        <f t="shared" si="488"/>
        <v>0</v>
      </c>
      <c r="M479" s="350">
        <f t="shared" si="488"/>
        <v>116682</v>
      </c>
      <c r="N479" s="350">
        <f t="shared" si="488"/>
        <v>0</v>
      </c>
      <c r="O479" s="350">
        <f t="shared" si="488"/>
        <v>90146</v>
      </c>
      <c r="P479" s="350">
        <f t="shared" si="488"/>
        <v>38894</v>
      </c>
      <c r="Q479" s="350">
        <f t="shared" si="488"/>
        <v>73834</v>
      </c>
      <c r="R479" s="350">
        <f t="shared" si="488"/>
        <v>0</v>
      </c>
      <c r="S479" s="350">
        <f t="shared" si="488"/>
        <v>0</v>
      </c>
      <c r="T479" s="350">
        <f t="shared" si="488"/>
        <v>0</v>
      </c>
      <c r="U479" s="350">
        <f t="shared" si="488"/>
        <v>0</v>
      </c>
      <c r="V479" s="350">
        <f t="shared" si="488"/>
        <v>0</v>
      </c>
      <c r="W479" s="350">
        <f t="shared" si="488"/>
        <v>0</v>
      </c>
      <c r="X479" s="350">
        <f t="shared" si="488"/>
        <v>0</v>
      </c>
      <c r="Y479" s="350">
        <f t="shared" si="488"/>
        <v>0</v>
      </c>
      <c r="Z479" s="350">
        <f t="shared" si="488"/>
        <v>0</v>
      </c>
      <c r="AA479" s="350">
        <f t="shared" si="488"/>
        <v>0</v>
      </c>
      <c r="AB479" s="350">
        <f t="shared" si="488"/>
        <v>0</v>
      </c>
      <c r="AC479" s="350">
        <f t="shared" si="488"/>
        <v>0</v>
      </c>
      <c r="AD479" s="350">
        <f t="shared" si="488"/>
        <v>0</v>
      </c>
      <c r="AE479" s="350">
        <f t="shared" si="488"/>
        <v>0</v>
      </c>
      <c r="AF479" s="350">
        <f t="shared" si="488"/>
        <v>0</v>
      </c>
      <c r="AG479" s="350">
        <f t="shared" si="488"/>
        <v>0</v>
      </c>
      <c r="AH479" s="350">
        <f t="shared" si="488"/>
        <v>0</v>
      </c>
      <c r="AI479" s="350">
        <f t="shared" si="488"/>
        <v>0</v>
      </c>
      <c r="AJ479" s="350">
        <f t="shared" si="488"/>
        <v>0</v>
      </c>
      <c r="AK479" s="350">
        <f t="shared" si="488"/>
        <v>0</v>
      </c>
      <c r="AL479" s="350">
        <f t="shared" si="488"/>
        <v>0</v>
      </c>
      <c r="AM479" s="350">
        <f t="shared" si="488"/>
        <v>0</v>
      </c>
      <c r="AN479" s="457">
        <f t="shared" si="488"/>
        <v>0</v>
      </c>
      <c r="AO479" s="350">
        <f t="shared" si="488"/>
        <v>0</v>
      </c>
      <c r="AP479" s="350">
        <f t="shared" si="488"/>
        <v>0</v>
      </c>
      <c r="AQ479" s="350">
        <f t="shared" si="488"/>
        <v>0</v>
      </c>
      <c r="AR479" s="350">
        <f t="shared" si="488"/>
        <v>0</v>
      </c>
      <c r="AS479" s="350">
        <f t="shared" si="488"/>
        <v>0</v>
      </c>
      <c r="AT479" s="350">
        <f t="shared" si="488"/>
        <v>0</v>
      </c>
      <c r="AU479" s="350">
        <f t="shared" si="488"/>
        <v>0</v>
      </c>
      <c r="AV479" s="350">
        <f t="shared" si="488"/>
        <v>0</v>
      </c>
      <c r="AW479" s="350">
        <f t="shared" si="488"/>
        <v>0</v>
      </c>
      <c r="AX479" s="350">
        <f t="shared" si="488"/>
        <v>0</v>
      </c>
      <c r="AY479" s="350">
        <f t="shared" si="488"/>
        <v>0</v>
      </c>
    </row>
    <row r="480" spans="1:51" x14ac:dyDescent="0.2">
      <c r="B480" s="507">
        <f t="shared" ref="B480:B493" si="489">K480/H480</f>
        <v>0.76998616716015222</v>
      </c>
      <c r="C480" s="347" t="s">
        <v>124</v>
      </c>
      <c r="D480" s="370">
        <f>COUNTIF($C$5:$C$132,"NIRW")</f>
        <v>12</v>
      </c>
      <c r="E480" s="470"/>
      <c r="G480" s="350">
        <f t="shared" ref="G480:AY480" si="490">G525</f>
        <v>186931</v>
      </c>
      <c r="H480" s="350">
        <f t="shared" si="490"/>
        <v>87473</v>
      </c>
      <c r="I480" s="350">
        <f t="shared" si="490"/>
        <v>4552</v>
      </c>
      <c r="J480" s="350">
        <f t="shared" si="490"/>
        <v>0</v>
      </c>
      <c r="K480" s="350">
        <f t="shared" si="490"/>
        <v>67353</v>
      </c>
      <c r="L480" s="350">
        <f t="shared" si="490"/>
        <v>0</v>
      </c>
      <c r="M480" s="350">
        <f t="shared" si="490"/>
        <v>67462</v>
      </c>
      <c r="N480" s="350">
        <f t="shared" si="490"/>
        <v>29830</v>
      </c>
      <c r="O480" s="350">
        <f t="shared" si="490"/>
        <v>20374</v>
      </c>
      <c r="P480" s="350">
        <f t="shared" si="490"/>
        <v>80311</v>
      </c>
      <c r="Q480" s="350">
        <f t="shared" si="490"/>
        <v>41905</v>
      </c>
      <c r="R480" s="350">
        <f t="shared" si="490"/>
        <v>0</v>
      </c>
      <c r="S480" s="350">
        <f t="shared" si="490"/>
        <v>0</v>
      </c>
      <c r="T480" s="350">
        <f t="shared" si="490"/>
        <v>0</v>
      </c>
      <c r="U480" s="350">
        <f t="shared" si="490"/>
        <v>0</v>
      </c>
      <c r="V480" s="350">
        <f t="shared" si="490"/>
        <v>0</v>
      </c>
      <c r="W480" s="350">
        <f t="shared" si="490"/>
        <v>0</v>
      </c>
      <c r="X480" s="350">
        <f t="shared" si="490"/>
        <v>0</v>
      </c>
      <c r="Y480" s="350">
        <f t="shared" si="490"/>
        <v>0</v>
      </c>
      <c r="Z480" s="350">
        <f t="shared" si="490"/>
        <v>0</v>
      </c>
      <c r="AA480" s="350">
        <f t="shared" si="490"/>
        <v>0</v>
      </c>
      <c r="AB480" s="350">
        <f t="shared" si="490"/>
        <v>0</v>
      </c>
      <c r="AC480" s="350">
        <f t="shared" si="490"/>
        <v>0</v>
      </c>
      <c r="AD480" s="350">
        <f t="shared" si="490"/>
        <v>0</v>
      </c>
      <c r="AE480" s="350">
        <f t="shared" si="490"/>
        <v>0</v>
      </c>
      <c r="AF480" s="350">
        <f t="shared" si="490"/>
        <v>0</v>
      </c>
      <c r="AG480" s="350">
        <f t="shared" si="490"/>
        <v>0</v>
      </c>
      <c r="AH480" s="350">
        <f t="shared" si="490"/>
        <v>0</v>
      </c>
      <c r="AI480" s="350">
        <f t="shared" si="490"/>
        <v>0</v>
      </c>
      <c r="AJ480" s="350">
        <f t="shared" si="490"/>
        <v>0</v>
      </c>
      <c r="AK480" s="350">
        <f t="shared" si="490"/>
        <v>0</v>
      </c>
      <c r="AL480" s="350">
        <f t="shared" si="490"/>
        <v>0</v>
      </c>
      <c r="AM480" s="350">
        <f t="shared" si="490"/>
        <v>0</v>
      </c>
      <c r="AN480" s="457">
        <f t="shared" si="490"/>
        <v>0</v>
      </c>
      <c r="AO480" s="350">
        <f t="shared" si="490"/>
        <v>0</v>
      </c>
      <c r="AP480" s="350">
        <f t="shared" si="490"/>
        <v>0</v>
      </c>
      <c r="AQ480" s="350">
        <f t="shared" si="490"/>
        <v>0</v>
      </c>
      <c r="AR480" s="350">
        <f t="shared" si="490"/>
        <v>0</v>
      </c>
      <c r="AS480" s="350">
        <f t="shared" si="490"/>
        <v>0</v>
      </c>
      <c r="AT480" s="350">
        <f t="shared" si="490"/>
        <v>0</v>
      </c>
      <c r="AU480" s="350">
        <f t="shared" si="490"/>
        <v>0</v>
      </c>
      <c r="AV480" s="350">
        <f t="shared" si="490"/>
        <v>0</v>
      </c>
      <c r="AW480" s="350">
        <f t="shared" si="490"/>
        <v>0</v>
      </c>
      <c r="AX480" s="350">
        <f t="shared" si="490"/>
        <v>0</v>
      </c>
      <c r="AY480" s="350">
        <f t="shared" si="490"/>
        <v>0</v>
      </c>
    </row>
    <row r="481" spans="1:51" x14ac:dyDescent="0.2">
      <c r="B481" s="507">
        <f t="shared" si="489"/>
        <v>0.83896373322405493</v>
      </c>
      <c r="C481" s="347" t="s">
        <v>290</v>
      </c>
      <c r="D481" s="370">
        <f>COUNTIF($C$5:$C$132,"MidWaste")</f>
        <v>6</v>
      </c>
      <c r="E481" s="470"/>
      <c r="G481" s="350">
        <f t="shared" ref="G481:AY481" si="491">G539</f>
        <v>315371</v>
      </c>
      <c r="H481" s="350">
        <f t="shared" si="491"/>
        <v>156176</v>
      </c>
      <c r="I481" s="350">
        <f t="shared" si="491"/>
        <v>3179</v>
      </c>
      <c r="J481" s="350">
        <f t="shared" si="491"/>
        <v>0</v>
      </c>
      <c r="K481" s="350">
        <f t="shared" si="491"/>
        <v>131026</v>
      </c>
      <c r="L481" s="350">
        <f t="shared" si="491"/>
        <v>0</v>
      </c>
      <c r="M481" s="350">
        <f t="shared" si="491"/>
        <v>132083</v>
      </c>
      <c r="N481" s="350">
        <f t="shared" si="491"/>
        <v>37151</v>
      </c>
      <c r="O481" s="350">
        <f t="shared" si="491"/>
        <v>78921</v>
      </c>
      <c r="P481" s="350">
        <f t="shared" si="491"/>
        <v>101959</v>
      </c>
      <c r="Q481" s="350">
        <f t="shared" si="491"/>
        <v>148232</v>
      </c>
      <c r="R481" s="350">
        <f t="shared" si="491"/>
        <v>0</v>
      </c>
      <c r="S481" s="350">
        <f t="shared" si="491"/>
        <v>0</v>
      </c>
      <c r="T481" s="350">
        <f t="shared" si="491"/>
        <v>0</v>
      </c>
      <c r="U481" s="350">
        <f t="shared" si="491"/>
        <v>0</v>
      </c>
      <c r="V481" s="350">
        <f t="shared" si="491"/>
        <v>0</v>
      </c>
      <c r="W481" s="350">
        <f t="shared" si="491"/>
        <v>0</v>
      </c>
      <c r="X481" s="350">
        <f t="shared" si="491"/>
        <v>0</v>
      </c>
      <c r="Y481" s="350">
        <f t="shared" si="491"/>
        <v>0</v>
      </c>
      <c r="Z481" s="350">
        <f t="shared" si="491"/>
        <v>0</v>
      </c>
      <c r="AA481" s="350">
        <f t="shared" si="491"/>
        <v>0</v>
      </c>
      <c r="AB481" s="350">
        <f t="shared" si="491"/>
        <v>0</v>
      </c>
      <c r="AC481" s="350">
        <f t="shared" si="491"/>
        <v>0</v>
      </c>
      <c r="AD481" s="350">
        <f t="shared" si="491"/>
        <v>0</v>
      </c>
      <c r="AE481" s="350">
        <f t="shared" si="491"/>
        <v>0</v>
      </c>
      <c r="AF481" s="350">
        <f t="shared" si="491"/>
        <v>0</v>
      </c>
      <c r="AG481" s="350">
        <f t="shared" si="491"/>
        <v>0</v>
      </c>
      <c r="AH481" s="350">
        <f t="shared" si="491"/>
        <v>0</v>
      </c>
      <c r="AI481" s="350">
        <f t="shared" si="491"/>
        <v>0</v>
      </c>
      <c r="AJ481" s="350">
        <f t="shared" si="491"/>
        <v>0</v>
      </c>
      <c r="AK481" s="350">
        <f t="shared" si="491"/>
        <v>0</v>
      </c>
      <c r="AL481" s="350">
        <f t="shared" si="491"/>
        <v>0</v>
      </c>
      <c r="AM481" s="350">
        <f t="shared" si="491"/>
        <v>0</v>
      </c>
      <c r="AN481" s="457">
        <f t="shared" si="491"/>
        <v>0</v>
      </c>
      <c r="AO481" s="350">
        <f t="shared" si="491"/>
        <v>0</v>
      </c>
      <c r="AP481" s="350">
        <f t="shared" si="491"/>
        <v>0</v>
      </c>
      <c r="AQ481" s="350">
        <f t="shared" si="491"/>
        <v>0</v>
      </c>
      <c r="AR481" s="350">
        <f t="shared" si="491"/>
        <v>0</v>
      </c>
      <c r="AS481" s="350">
        <f t="shared" si="491"/>
        <v>0</v>
      </c>
      <c r="AT481" s="350">
        <f t="shared" si="491"/>
        <v>0</v>
      </c>
      <c r="AU481" s="350">
        <f t="shared" si="491"/>
        <v>0</v>
      </c>
      <c r="AV481" s="350">
        <f t="shared" si="491"/>
        <v>0</v>
      </c>
      <c r="AW481" s="350">
        <f t="shared" si="491"/>
        <v>0</v>
      </c>
      <c r="AX481" s="350">
        <f t="shared" si="491"/>
        <v>0</v>
      </c>
      <c r="AY481" s="350">
        <f t="shared" si="491"/>
        <v>0</v>
      </c>
    </row>
    <row r="482" spans="1:51" x14ac:dyDescent="0.2">
      <c r="B482" s="507">
        <f t="shared" si="489"/>
        <v>0.72971269467307165</v>
      </c>
      <c r="C482" s="347" t="s">
        <v>289</v>
      </c>
      <c r="D482" s="370">
        <f>COUNTIF($C$5:$C$132,"NetWaste")</f>
        <v>25</v>
      </c>
      <c r="E482" s="470"/>
      <c r="G482" s="350">
        <f t="shared" ref="G482:AY482" si="492">G572</f>
        <v>323213</v>
      </c>
      <c r="H482" s="350">
        <f t="shared" si="492"/>
        <v>163415</v>
      </c>
      <c r="I482" s="350">
        <f t="shared" si="492"/>
        <v>9695.91</v>
      </c>
      <c r="J482" s="350">
        <f t="shared" si="492"/>
        <v>0</v>
      </c>
      <c r="K482" s="350">
        <f t="shared" si="492"/>
        <v>119246</v>
      </c>
      <c r="L482" s="350">
        <f t="shared" si="492"/>
        <v>0</v>
      </c>
      <c r="M482" s="350">
        <f t="shared" si="492"/>
        <v>99103</v>
      </c>
      <c r="N482" s="350">
        <f t="shared" si="492"/>
        <v>1301</v>
      </c>
      <c r="O482" s="350">
        <f t="shared" si="492"/>
        <v>71765</v>
      </c>
      <c r="P482" s="350">
        <f t="shared" si="492"/>
        <v>306045</v>
      </c>
      <c r="Q482" s="350">
        <f t="shared" si="492"/>
        <v>134076</v>
      </c>
      <c r="R482" s="350">
        <f t="shared" si="492"/>
        <v>0</v>
      </c>
      <c r="S482" s="350">
        <f t="shared" si="492"/>
        <v>0</v>
      </c>
      <c r="T482" s="350">
        <f t="shared" si="492"/>
        <v>0</v>
      </c>
      <c r="U482" s="350">
        <f t="shared" si="492"/>
        <v>0</v>
      </c>
      <c r="V482" s="350">
        <f t="shared" si="492"/>
        <v>0</v>
      </c>
      <c r="W482" s="350">
        <f t="shared" si="492"/>
        <v>0</v>
      </c>
      <c r="X482" s="350">
        <f t="shared" si="492"/>
        <v>0</v>
      </c>
      <c r="Y482" s="350">
        <f t="shared" si="492"/>
        <v>0</v>
      </c>
      <c r="Z482" s="350">
        <f t="shared" si="492"/>
        <v>0</v>
      </c>
      <c r="AA482" s="350">
        <f t="shared" si="492"/>
        <v>0</v>
      </c>
      <c r="AB482" s="350">
        <f t="shared" si="492"/>
        <v>0</v>
      </c>
      <c r="AC482" s="350">
        <f t="shared" si="492"/>
        <v>0</v>
      </c>
      <c r="AD482" s="350">
        <f t="shared" si="492"/>
        <v>0</v>
      </c>
      <c r="AE482" s="350">
        <f t="shared" si="492"/>
        <v>0</v>
      </c>
      <c r="AF482" s="350">
        <f t="shared" si="492"/>
        <v>0</v>
      </c>
      <c r="AG482" s="350">
        <f t="shared" si="492"/>
        <v>0</v>
      </c>
      <c r="AH482" s="350">
        <f t="shared" si="492"/>
        <v>0</v>
      </c>
      <c r="AI482" s="350">
        <f t="shared" si="492"/>
        <v>0</v>
      </c>
      <c r="AJ482" s="350">
        <f t="shared" si="492"/>
        <v>0</v>
      </c>
      <c r="AK482" s="350">
        <f t="shared" si="492"/>
        <v>0</v>
      </c>
      <c r="AL482" s="350">
        <f t="shared" si="492"/>
        <v>0</v>
      </c>
      <c r="AM482" s="350">
        <f t="shared" si="492"/>
        <v>0</v>
      </c>
      <c r="AN482" s="457">
        <f t="shared" si="492"/>
        <v>0</v>
      </c>
      <c r="AO482" s="350">
        <f t="shared" si="492"/>
        <v>0</v>
      </c>
      <c r="AP482" s="350">
        <f t="shared" si="492"/>
        <v>0</v>
      </c>
      <c r="AQ482" s="350">
        <f t="shared" si="492"/>
        <v>0</v>
      </c>
      <c r="AR482" s="350">
        <f t="shared" si="492"/>
        <v>0</v>
      </c>
      <c r="AS482" s="350">
        <f t="shared" si="492"/>
        <v>0</v>
      </c>
      <c r="AT482" s="350">
        <f t="shared" si="492"/>
        <v>0</v>
      </c>
      <c r="AU482" s="350">
        <f t="shared" si="492"/>
        <v>0</v>
      </c>
      <c r="AV482" s="350">
        <f t="shared" si="492"/>
        <v>0</v>
      </c>
      <c r="AW482" s="350">
        <f t="shared" si="492"/>
        <v>0</v>
      </c>
      <c r="AX482" s="350">
        <f t="shared" si="492"/>
        <v>0</v>
      </c>
      <c r="AY482" s="350">
        <f t="shared" si="492"/>
        <v>0</v>
      </c>
    </row>
    <row r="483" spans="1:51" x14ac:dyDescent="0.2">
      <c r="B483" s="507">
        <f t="shared" si="489"/>
        <v>0.80388504958421148</v>
      </c>
      <c r="C483" s="347" t="s">
        <v>141</v>
      </c>
      <c r="D483" s="370">
        <f>COUNTIF($C$5:$C$132,"REROC")</f>
        <v>8</v>
      </c>
      <c r="E483" s="470"/>
      <c r="G483" s="350">
        <f t="shared" ref="G483:AY483" si="493">G589</f>
        <v>127851</v>
      </c>
      <c r="H483" s="350">
        <f t="shared" si="493"/>
        <v>61209</v>
      </c>
      <c r="I483" s="350">
        <f t="shared" si="493"/>
        <v>2899.7000000000003</v>
      </c>
      <c r="J483" s="350">
        <f t="shared" si="493"/>
        <v>0</v>
      </c>
      <c r="K483" s="350">
        <f t="shared" si="493"/>
        <v>49205</v>
      </c>
      <c r="L483" s="350">
        <f t="shared" si="493"/>
        <v>0</v>
      </c>
      <c r="M483" s="350">
        <f t="shared" si="493"/>
        <v>44980</v>
      </c>
      <c r="N483" s="350">
        <f t="shared" si="493"/>
        <v>3226</v>
      </c>
      <c r="O483" s="350">
        <f t="shared" si="493"/>
        <v>29271</v>
      </c>
      <c r="P483" s="350">
        <f t="shared" si="493"/>
        <v>180450</v>
      </c>
      <c r="Q483" s="350">
        <f t="shared" si="493"/>
        <v>38400</v>
      </c>
      <c r="R483" s="350">
        <f t="shared" si="493"/>
        <v>0</v>
      </c>
      <c r="S483" s="350">
        <f t="shared" si="493"/>
        <v>0</v>
      </c>
      <c r="T483" s="350">
        <f t="shared" si="493"/>
        <v>0</v>
      </c>
      <c r="U483" s="350">
        <f t="shared" si="493"/>
        <v>0</v>
      </c>
      <c r="V483" s="350">
        <f t="shared" si="493"/>
        <v>0</v>
      </c>
      <c r="W483" s="350">
        <f t="shared" si="493"/>
        <v>0</v>
      </c>
      <c r="X483" s="350">
        <f t="shared" si="493"/>
        <v>0</v>
      </c>
      <c r="Y483" s="350">
        <f t="shared" si="493"/>
        <v>0</v>
      </c>
      <c r="Z483" s="350">
        <f t="shared" si="493"/>
        <v>0</v>
      </c>
      <c r="AA483" s="350">
        <f t="shared" si="493"/>
        <v>0</v>
      </c>
      <c r="AB483" s="350">
        <f t="shared" si="493"/>
        <v>0</v>
      </c>
      <c r="AC483" s="350">
        <f t="shared" si="493"/>
        <v>0</v>
      </c>
      <c r="AD483" s="350">
        <f t="shared" si="493"/>
        <v>0</v>
      </c>
      <c r="AE483" s="350">
        <f t="shared" si="493"/>
        <v>0</v>
      </c>
      <c r="AF483" s="350">
        <f t="shared" si="493"/>
        <v>0</v>
      </c>
      <c r="AG483" s="350">
        <f t="shared" si="493"/>
        <v>0</v>
      </c>
      <c r="AH483" s="350">
        <f t="shared" si="493"/>
        <v>0</v>
      </c>
      <c r="AI483" s="350">
        <f t="shared" si="493"/>
        <v>0</v>
      </c>
      <c r="AJ483" s="350">
        <f t="shared" si="493"/>
        <v>0</v>
      </c>
      <c r="AK483" s="350">
        <f t="shared" si="493"/>
        <v>0</v>
      </c>
      <c r="AL483" s="350">
        <f t="shared" si="493"/>
        <v>0</v>
      </c>
      <c r="AM483" s="350">
        <f t="shared" si="493"/>
        <v>0</v>
      </c>
      <c r="AN483" s="457">
        <f t="shared" si="493"/>
        <v>0</v>
      </c>
      <c r="AO483" s="350">
        <f t="shared" si="493"/>
        <v>0</v>
      </c>
      <c r="AP483" s="350">
        <f t="shared" si="493"/>
        <v>0</v>
      </c>
      <c r="AQ483" s="350">
        <f t="shared" si="493"/>
        <v>0</v>
      </c>
      <c r="AR483" s="350">
        <f t="shared" si="493"/>
        <v>0</v>
      </c>
      <c r="AS483" s="350">
        <f t="shared" si="493"/>
        <v>0</v>
      </c>
      <c r="AT483" s="350">
        <f t="shared" si="493"/>
        <v>0</v>
      </c>
      <c r="AU483" s="350">
        <f t="shared" si="493"/>
        <v>0</v>
      </c>
      <c r="AV483" s="350">
        <f t="shared" si="493"/>
        <v>0</v>
      </c>
      <c r="AW483" s="350">
        <f t="shared" si="493"/>
        <v>0</v>
      </c>
      <c r="AX483" s="350">
        <f t="shared" si="493"/>
        <v>0</v>
      </c>
      <c r="AY483" s="350">
        <f t="shared" si="493"/>
        <v>0</v>
      </c>
    </row>
    <row r="484" spans="1:51" x14ac:dyDescent="0.2">
      <c r="B484" s="507">
        <f t="shared" si="489"/>
        <v>0.8099407674478496</v>
      </c>
      <c r="C484" s="347" t="s">
        <v>716</v>
      </c>
      <c r="D484" s="370">
        <f>COUNTIF($C$5:$C$132,"RAMJO Riverina")</f>
        <v>6</v>
      </c>
      <c r="E484" s="470"/>
      <c r="G484" s="350">
        <f t="shared" ref="G484:AY484" si="494">G603</f>
        <v>53993</v>
      </c>
      <c r="H484" s="350">
        <f t="shared" si="494"/>
        <v>23298</v>
      </c>
      <c r="I484" s="350">
        <f t="shared" si="494"/>
        <v>1386</v>
      </c>
      <c r="J484" s="350">
        <f t="shared" si="494"/>
        <v>0</v>
      </c>
      <c r="K484" s="350">
        <f t="shared" si="494"/>
        <v>18870</v>
      </c>
      <c r="L484" s="350">
        <f t="shared" si="494"/>
        <v>0</v>
      </c>
      <c r="M484" s="350">
        <f t="shared" si="494"/>
        <v>14984</v>
      </c>
      <c r="N484" s="350">
        <f t="shared" si="494"/>
        <v>0</v>
      </c>
      <c r="O484" s="350">
        <f t="shared" si="494"/>
        <v>0</v>
      </c>
      <c r="P484" s="350">
        <f t="shared" si="494"/>
        <v>1420</v>
      </c>
      <c r="Q484" s="350">
        <f t="shared" si="494"/>
        <v>17652</v>
      </c>
      <c r="R484" s="350">
        <f t="shared" si="494"/>
        <v>0</v>
      </c>
      <c r="S484" s="350">
        <f t="shared" si="494"/>
        <v>0</v>
      </c>
      <c r="T484" s="350">
        <f t="shared" si="494"/>
        <v>0</v>
      </c>
      <c r="U484" s="350">
        <f t="shared" si="494"/>
        <v>0</v>
      </c>
      <c r="V484" s="350">
        <f t="shared" si="494"/>
        <v>0</v>
      </c>
      <c r="W484" s="350">
        <f t="shared" si="494"/>
        <v>0</v>
      </c>
      <c r="X484" s="350">
        <f t="shared" si="494"/>
        <v>0</v>
      </c>
      <c r="Y484" s="350">
        <f t="shared" si="494"/>
        <v>0</v>
      </c>
      <c r="Z484" s="350">
        <f t="shared" si="494"/>
        <v>0</v>
      </c>
      <c r="AA484" s="350">
        <f t="shared" si="494"/>
        <v>0</v>
      </c>
      <c r="AB484" s="350">
        <f t="shared" si="494"/>
        <v>0</v>
      </c>
      <c r="AC484" s="350">
        <f t="shared" si="494"/>
        <v>0</v>
      </c>
      <c r="AD484" s="350">
        <f t="shared" si="494"/>
        <v>0</v>
      </c>
      <c r="AE484" s="350">
        <f t="shared" si="494"/>
        <v>0</v>
      </c>
      <c r="AF484" s="350">
        <f t="shared" si="494"/>
        <v>0</v>
      </c>
      <c r="AG484" s="350">
        <f t="shared" si="494"/>
        <v>0</v>
      </c>
      <c r="AH484" s="350">
        <f t="shared" si="494"/>
        <v>0</v>
      </c>
      <c r="AI484" s="350">
        <f t="shared" si="494"/>
        <v>0</v>
      </c>
      <c r="AJ484" s="350">
        <f t="shared" si="494"/>
        <v>0</v>
      </c>
      <c r="AK484" s="350">
        <f t="shared" si="494"/>
        <v>0</v>
      </c>
      <c r="AL484" s="350">
        <f t="shared" si="494"/>
        <v>0</v>
      </c>
      <c r="AM484" s="350">
        <f t="shared" si="494"/>
        <v>0</v>
      </c>
      <c r="AN484" s="457">
        <f t="shared" si="494"/>
        <v>0</v>
      </c>
      <c r="AO484" s="350">
        <f t="shared" si="494"/>
        <v>0</v>
      </c>
      <c r="AP484" s="350">
        <f t="shared" si="494"/>
        <v>0</v>
      </c>
      <c r="AQ484" s="350">
        <f t="shared" si="494"/>
        <v>0</v>
      </c>
      <c r="AR484" s="350">
        <f t="shared" si="494"/>
        <v>0</v>
      </c>
      <c r="AS484" s="350">
        <f t="shared" si="494"/>
        <v>0</v>
      </c>
      <c r="AT484" s="350">
        <f t="shared" si="494"/>
        <v>0</v>
      </c>
      <c r="AU484" s="350">
        <f t="shared" si="494"/>
        <v>0</v>
      </c>
      <c r="AV484" s="350">
        <f t="shared" si="494"/>
        <v>0</v>
      </c>
      <c r="AW484" s="350">
        <f t="shared" si="494"/>
        <v>0</v>
      </c>
      <c r="AX484" s="350">
        <f t="shared" si="494"/>
        <v>0</v>
      </c>
      <c r="AY484" s="350">
        <f t="shared" si="494"/>
        <v>0</v>
      </c>
    </row>
    <row r="485" spans="1:51" x14ac:dyDescent="0.2">
      <c r="B485" s="507">
        <f t="shared" si="489"/>
        <v>0.69054784376132483</v>
      </c>
      <c r="C485" s="347" t="s">
        <v>713</v>
      </c>
      <c r="D485" s="370">
        <f>COUNTIF($C$5:$C$132,"CRJO")</f>
        <v>8</v>
      </c>
      <c r="E485" s="470"/>
      <c r="G485" s="350">
        <f t="shared" ref="G485:AY485" si="495">G619</f>
        <v>227876</v>
      </c>
      <c r="H485" s="350">
        <f t="shared" si="495"/>
        <v>126934</v>
      </c>
      <c r="I485" s="350">
        <f t="shared" si="495"/>
        <v>3116.5699999999997</v>
      </c>
      <c r="J485" s="350">
        <f t="shared" si="495"/>
        <v>0</v>
      </c>
      <c r="K485" s="350">
        <f t="shared" si="495"/>
        <v>87654</v>
      </c>
      <c r="L485" s="350">
        <f t="shared" si="495"/>
        <v>0</v>
      </c>
      <c r="M485" s="350">
        <f t="shared" si="495"/>
        <v>87489</v>
      </c>
      <c r="N485" s="350">
        <f t="shared" si="495"/>
        <v>39700</v>
      </c>
      <c r="O485" s="350">
        <f t="shared" si="495"/>
        <v>20710</v>
      </c>
      <c r="P485" s="350">
        <f t="shared" si="495"/>
        <v>42336</v>
      </c>
      <c r="Q485" s="350">
        <f t="shared" si="495"/>
        <v>115969</v>
      </c>
      <c r="R485" s="350">
        <f t="shared" si="495"/>
        <v>0</v>
      </c>
      <c r="S485" s="350">
        <f t="shared" si="495"/>
        <v>0</v>
      </c>
      <c r="T485" s="350">
        <f t="shared" si="495"/>
        <v>0</v>
      </c>
      <c r="U485" s="350">
        <f t="shared" si="495"/>
        <v>0</v>
      </c>
      <c r="V485" s="350">
        <f t="shared" si="495"/>
        <v>0</v>
      </c>
      <c r="W485" s="350">
        <f t="shared" si="495"/>
        <v>0</v>
      </c>
      <c r="X485" s="350">
        <f t="shared" si="495"/>
        <v>0</v>
      </c>
      <c r="Y485" s="350">
        <f t="shared" si="495"/>
        <v>0</v>
      </c>
      <c r="Z485" s="350">
        <f t="shared" si="495"/>
        <v>0</v>
      </c>
      <c r="AA485" s="350">
        <f t="shared" si="495"/>
        <v>0</v>
      </c>
      <c r="AB485" s="350">
        <f t="shared" si="495"/>
        <v>0</v>
      </c>
      <c r="AC485" s="350">
        <f t="shared" si="495"/>
        <v>0</v>
      </c>
      <c r="AD485" s="350">
        <f t="shared" si="495"/>
        <v>0</v>
      </c>
      <c r="AE485" s="350">
        <f t="shared" si="495"/>
        <v>0</v>
      </c>
      <c r="AF485" s="350">
        <f t="shared" si="495"/>
        <v>0</v>
      </c>
      <c r="AG485" s="350">
        <f t="shared" si="495"/>
        <v>0</v>
      </c>
      <c r="AH485" s="350">
        <f t="shared" si="495"/>
        <v>0</v>
      </c>
      <c r="AI485" s="350">
        <f t="shared" si="495"/>
        <v>0</v>
      </c>
      <c r="AJ485" s="350">
        <f t="shared" si="495"/>
        <v>0</v>
      </c>
      <c r="AK485" s="350">
        <f t="shared" si="495"/>
        <v>0</v>
      </c>
      <c r="AL485" s="350">
        <f t="shared" si="495"/>
        <v>0</v>
      </c>
      <c r="AM485" s="350">
        <f t="shared" si="495"/>
        <v>0</v>
      </c>
      <c r="AN485" s="457">
        <f t="shared" si="495"/>
        <v>0</v>
      </c>
      <c r="AO485" s="350">
        <f t="shared" si="495"/>
        <v>0</v>
      </c>
      <c r="AP485" s="350">
        <f t="shared" si="495"/>
        <v>0</v>
      </c>
      <c r="AQ485" s="350">
        <f t="shared" si="495"/>
        <v>0</v>
      </c>
      <c r="AR485" s="350">
        <f t="shared" si="495"/>
        <v>0</v>
      </c>
      <c r="AS485" s="350">
        <f t="shared" si="495"/>
        <v>0</v>
      </c>
      <c r="AT485" s="350">
        <f t="shared" si="495"/>
        <v>0</v>
      </c>
      <c r="AU485" s="350">
        <f t="shared" si="495"/>
        <v>0</v>
      </c>
      <c r="AV485" s="350">
        <f t="shared" si="495"/>
        <v>0</v>
      </c>
      <c r="AW485" s="350">
        <f t="shared" si="495"/>
        <v>0</v>
      </c>
      <c r="AX485" s="350">
        <f t="shared" si="495"/>
        <v>0</v>
      </c>
      <c r="AY485" s="350">
        <f t="shared" si="495"/>
        <v>0</v>
      </c>
    </row>
    <row r="486" spans="1:51" x14ac:dyDescent="0.2">
      <c r="B486" s="507">
        <f t="shared" si="489"/>
        <v>0.83674884437596297</v>
      </c>
      <c r="C486" s="347" t="s">
        <v>711</v>
      </c>
      <c r="D486" s="370">
        <f>COUNTIF($C$5:$C$132,"RAMJO Murray")</f>
        <v>8</v>
      </c>
      <c r="E486" s="470"/>
      <c r="G486" s="350">
        <f>G634</f>
        <v>105431</v>
      </c>
      <c r="H486" s="350">
        <f t="shared" ref="H486:AY486" si="496">H634</f>
        <v>51920</v>
      </c>
      <c r="I486" s="350">
        <f t="shared" si="496"/>
        <v>2042</v>
      </c>
      <c r="J486" s="350">
        <f t="shared" si="496"/>
        <v>0</v>
      </c>
      <c r="K486" s="350">
        <f t="shared" si="496"/>
        <v>43444</v>
      </c>
      <c r="L486" s="350">
        <f t="shared" si="496"/>
        <v>0</v>
      </c>
      <c r="M486" s="350">
        <f t="shared" si="496"/>
        <v>35695</v>
      </c>
      <c r="N486" s="350">
        <f t="shared" si="496"/>
        <v>3500</v>
      </c>
      <c r="O486" s="350">
        <f t="shared" si="496"/>
        <v>28256</v>
      </c>
      <c r="P486" s="350">
        <f t="shared" si="496"/>
        <v>25610</v>
      </c>
      <c r="Q486" s="350">
        <f t="shared" si="496"/>
        <v>48063</v>
      </c>
      <c r="R486" s="350">
        <f t="shared" si="496"/>
        <v>0</v>
      </c>
      <c r="S486" s="350">
        <f t="shared" si="496"/>
        <v>0</v>
      </c>
      <c r="T486" s="350">
        <f t="shared" si="496"/>
        <v>0</v>
      </c>
      <c r="U486" s="350">
        <f t="shared" si="496"/>
        <v>0</v>
      </c>
      <c r="V486" s="350">
        <f t="shared" si="496"/>
        <v>0</v>
      </c>
      <c r="W486" s="350">
        <f t="shared" si="496"/>
        <v>0</v>
      </c>
      <c r="X486" s="350">
        <f t="shared" si="496"/>
        <v>0</v>
      </c>
      <c r="Y486" s="350">
        <f t="shared" si="496"/>
        <v>0</v>
      </c>
      <c r="Z486" s="350">
        <f t="shared" si="496"/>
        <v>0</v>
      </c>
      <c r="AA486" s="350">
        <f t="shared" si="496"/>
        <v>0</v>
      </c>
      <c r="AB486" s="350">
        <f t="shared" si="496"/>
        <v>0</v>
      </c>
      <c r="AC486" s="350">
        <f t="shared" si="496"/>
        <v>0</v>
      </c>
      <c r="AD486" s="350">
        <f t="shared" si="496"/>
        <v>0</v>
      </c>
      <c r="AE486" s="350">
        <f t="shared" si="496"/>
        <v>0</v>
      </c>
      <c r="AF486" s="350">
        <f t="shared" si="496"/>
        <v>0</v>
      </c>
      <c r="AG486" s="350">
        <f t="shared" si="496"/>
        <v>0</v>
      </c>
      <c r="AH486" s="350">
        <f t="shared" si="496"/>
        <v>0</v>
      </c>
      <c r="AI486" s="350">
        <f t="shared" si="496"/>
        <v>0</v>
      </c>
      <c r="AJ486" s="350">
        <f t="shared" si="496"/>
        <v>0</v>
      </c>
      <c r="AK486" s="350">
        <f t="shared" si="496"/>
        <v>0</v>
      </c>
      <c r="AL486" s="350">
        <f t="shared" si="496"/>
        <v>0</v>
      </c>
      <c r="AM486" s="350">
        <f t="shared" si="496"/>
        <v>0</v>
      </c>
      <c r="AN486" s="457">
        <f t="shared" si="496"/>
        <v>0</v>
      </c>
      <c r="AO486" s="350">
        <f t="shared" si="496"/>
        <v>0</v>
      </c>
      <c r="AP486" s="350">
        <f t="shared" si="496"/>
        <v>0</v>
      </c>
      <c r="AQ486" s="350">
        <f t="shared" si="496"/>
        <v>0</v>
      </c>
      <c r="AR486" s="350">
        <f t="shared" si="496"/>
        <v>0</v>
      </c>
      <c r="AS486" s="350">
        <f t="shared" si="496"/>
        <v>0</v>
      </c>
      <c r="AT486" s="350">
        <f t="shared" si="496"/>
        <v>0</v>
      </c>
      <c r="AU486" s="350">
        <f t="shared" si="496"/>
        <v>0</v>
      </c>
      <c r="AV486" s="350">
        <f t="shared" si="496"/>
        <v>0</v>
      </c>
      <c r="AW486" s="350">
        <f t="shared" si="496"/>
        <v>0</v>
      </c>
      <c r="AX486" s="350">
        <f t="shared" si="496"/>
        <v>0</v>
      </c>
      <c r="AY486" s="350">
        <f t="shared" si="496"/>
        <v>0</v>
      </c>
    </row>
    <row r="487" spans="1:51" x14ac:dyDescent="0.2">
      <c r="B487" s="507">
        <f t="shared" si="489"/>
        <v>0.9549514069123759</v>
      </c>
      <c r="C487" s="347" t="s">
        <v>162</v>
      </c>
      <c r="D487" s="370">
        <f>COUNTIF($C$5:$C$132,"Hunter")</f>
        <v>10</v>
      </c>
      <c r="E487" s="470"/>
      <c r="G487" s="350">
        <f>G652</f>
        <v>989435</v>
      </c>
      <c r="H487" s="350">
        <f t="shared" ref="H487:AY487" si="497">H652</f>
        <v>408803</v>
      </c>
      <c r="I487" s="350">
        <f t="shared" si="497"/>
        <v>4582.16</v>
      </c>
      <c r="J487" s="350">
        <f t="shared" si="497"/>
        <v>0</v>
      </c>
      <c r="K487" s="350">
        <f t="shared" si="497"/>
        <v>390387</v>
      </c>
      <c r="L487" s="350">
        <f t="shared" si="497"/>
        <v>0</v>
      </c>
      <c r="M487" s="350">
        <f t="shared" si="497"/>
        <v>389165</v>
      </c>
      <c r="N487" s="350">
        <f t="shared" si="497"/>
        <v>256307</v>
      </c>
      <c r="O487" s="350">
        <f t="shared" si="497"/>
        <v>80122</v>
      </c>
      <c r="P487" s="350">
        <f t="shared" si="497"/>
        <v>305392</v>
      </c>
      <c r="Q487" s="350">
        <f t="shared" si="497"/>
        <v>400934</v>
      </c>
      <c r="R487" s="350">
        <f t="shared" si="497"/>
        <v>0</v>
      </c>
      <c r="S487" s="350">
        <f t="shared" si="497"/>
        <v>0</v>
      </c>
      <c r="T487" s="350">
        <f t="shared" si="497"/>
        <v>0</v>
      </c>
      <c r="U487" s="350">
        <f t="shared" si="497"/>
        <v>0</v>
      </c>
      <c r="V487" s="350">
        <f t="shared" si="497"/>
        <v>0</v>
      </c>
      <c r="W487" s="350">
        <f t="shared" si="497"/>
        <v>0</v>
      </c>
      <c r="X487" s="350">
        <f t="shared" si="497"/>
        <v>0</v>
      </c>
      <c r="Y487" s="350">
        <f t="shared" si="497"/>
        <v>0</v>
      </c>
      <c r="Z487" s="350">
        <f t="shared" si="497"/>
        <v>0</v>
      </c>
      <c r="AA487" s="350">
        <f t="shared" si="497"/>
        <v>0</v>
      </c>
      <c r="AB487" s="350">
        <f t="shared" si="497"/>
        <v>0</v>
      </c>
      <c r="AC487" s="350">
        <f t="shared" si="497"/>
        <v>0</v>
      </c>
      <c r="AD487" s="350">
        <f t="shared" si="497"/>
        <v>0</v>
      </c>
      <c r="AE487" s="350">
        <f t="shared" si="497"/>
        <v>0</v>
      </c>
      <c r="AF487" s="350">
        <f t="shared" si="497"/>
        <v>0</v>
      </c>
      <c r="AG487" s="350">
        <f t="shared" si="497"/>
        <v>0</v>
      </c>
      <c r="AH487" s="350">
        <f t="shared" si="497"/>
        <v>0</v>
      </c>
      <c r="AI487" s="350">
        <f t="shared" si="497"/>
        <v>0</v>
      </c>
      <c r="AJ487" s="350">
        <f t="shared" si="497"/>
        <v>0</v>
      </c>
      <c r="AK487" s="350">
        <f t="shared" si="497"/>
        <v>0</v>
      </c>
      <c r="AL487" s="350">
        <f t="shared" si="497"/>
        <v>0</v>
      </c>
      <c r="AM487" s="350">
        <f t="shared" si="497"/>
        <v>0</v>
      </c>
      <c r="AN487" s="457">
        <f t="shared" si="497"/>
        <v>0</v>
      </c>
      <c r="AO487" s="350">
        <f t="shared" si="497"/>
        <v>0</v>
      </c>
      <c r="AP487" s="350">
        <f t="shared" si="497"/>
        <v>0</v>
      </c>
      <c r="AQ487" s="350">
        <f t="shared" si="497"/>
        <v>0</v>
      </c>
      <c r="AR487" s="350">
        <f t="shared" si="497"/>
        <v>0</v>
      </c>
      <c r="AS487" s="350">
        <f t="shared" si="497"/>
        <v>0</v>
      </c>
      <c r="AT487" s="350">
        <f t="shared" si="497"/>
        <v>0</v>
      </c>
      <c r="AU487" s="350">
        <f t="shared" si="497"/>
        <v>0</v>
      </c>
      <c r="AV487" s="350">
        <f t="shared" si="497"/>
        <v>0</v>
      </c>
      <c r="AW487" s="350">
        <f t="shared" si="497"/>
        <v>0</v>
      </c>
      <c r="AX487" s="350">
        <f t="shared" si="497"/>
        <v>0</v>
      </c>
      <c r="AY487" s="350">
        <f t="shared" si="497"/>
        <v>0</v>
      </c>
    </row>
    <row r="488" spans="1:51" x14ac:dyDescent="0.2">
      <c r="B488" s="507">
        <f t="shared" si="489"/>
        <v>0.93136533949644573</v>
      </c>
      <c r="C488" s="347" t="s">
        <v>126</v>
      </c>
      <c r="D488" s="370">
        <f>COUNTIF($C$5:$C$132,"SSROC")</f>
        <v>11</v>
      </c>
      <c r="E488" s="470"/>
      <c r="G488" s="350">
        <f>G671</f>
        <v>1796574</v>
      </c>
      <c r="H488" s="350">
        <f t="shared" ref="H488:AY488" si="498">H671</f>
        <v>713925</v>
      </c>
      <c r="I488" s="350">
        <f t="shared" si="498"/>
        <v>5292.47</v>
      </c>
      <c r="J488" s="350">
        <f t="shared" si="498"/>
        <v>0</v>
      </c>
      <c r="K488" s="350">
        <f t="shared" si="498"/>
        <v>664925</v>
      </c>
      <c r="L488" s="350">
        <f t="shared" si="498"/>
        <v>0</v>
      </c>
      <c r="M488" s="350">
        <f t="shared" si="498"/>
        <v>664177</v>
      </c>
      <c r="N488" s="350">
        <f t="shared" si="498"/>
        <v>404160</v>
      </c>
      <c r="O488" s="350">
        <f t="shared" si="498"/>
        <v>30757</v>
      </c>
      <c r="P488" s="350">
        <f t="shared" si="498"/>
        <v>473905</v>
      </c>
      <c r="Q488" s="350">
        <f t="shared" si="498"/>
        <v>552637</v>
      </c>
      <c r="R488" s="350">
        <f t="shared" si="498"/>
        <v>0</v>
      </c>
      <c r="S488" s="350">
        <f t="shared" si="498"/>
        <v>0</v>
      </c>
      <c r="T488" s="350">
        <f t="shared" si="498"/>
        <v>0</v>
      </c>
      <c r="U488" s="350">
        <f t="shared" si="498"/>
        <v>0</v>
      </c>
      <c r="V488" s="350">
        <f t="shared" si="498"/>
        <v>0</v>
      </c>
      <c r="W488" s="350">
        <f t="shared" si="498"/>
        <v>0</v>
      </c>
      <c r="X488" s="350">
        <f t="shared" si="498"/>
        <v>0</v>
      </c>
      <c r="Y488" s="350">
        <f t="shared" si="498"/>
        <v>0</v>
      </c>
      <c r="Z488" s="350">
        <f t="shared" si="498"/>
        <v>0</v>
      </c>
      <c r="AA488" s="350">
        <f t="shared" si="498"/>
        <v>0</v>
      </c>
      <c r="AB488" s="350">
        <f t="shared" si="498"/>
        <v>0</v>
      </c>
      <c r="AC488" s="350">
        <f t="shared" si="498"/>
        <v>0</v>
      </c>
      <c r="AD488" s="350">
        <f t="shared" si="498"/>
        <v>0</v>
      </c>
      <c r="AE488" s="350">
        <f t="shared" si="498"/>
        <v>0</v>
      </c>
      <c r="AF488" s="350">
        <f t="shared" si="498"/>
        <v>0</v>
      </c>
      <c r="AG488" s="350">
        <f t="shared" si="498"/>
        <v>0</v>
      </c>
      <c r="AH488" s="350">
        <f t="shared" si="498"/>
        <v>0</v>
      </c>
      <c r="AI488" s="350">
        <f t="shared" si="498"/>
        <v>0</v>
      </c>
      <c r="AJ488" s="350">
        <f t="shared" si="498"/>
        <v>0</v>
      </c>
      <c r="AK488" s="350">
        <f t="shared" si="498"/>
        <v>0</v>
      </c>
      <c r="AL488" s="350">
        <f t="shared" si="498"/>
        <v>0</v>
      </c>
      <c r="AM488" s="350">
        <f t="shared" si="498"/>
        <v>0</v>
      </c>
      <c r="AN488" s="457">
        <f t="shared" si="498"/>
        <v>0</v>
      </c>
      <c r="AO488" s="350">
        <f t="shared" si="498"/>
        <v>0</v>
      </c>
      <c r="AP488" s="350">
        <f t="shared" si="498"/>
        <v>0</v>
      </c>
      <c r="AQ488" s="350">
        <f t="shared" si="498"/>
        <v>0</v>
      </c>
      <c r="AR488" s="350">
        <f t="shared" si="498"/>
        <v>0</v>
      </c>
      <c r="AS488" s="350">
        <f t="shared" si="498"/>
        <v>0</v>
      </c>
      <c r="AT488" s="350">
        <f t="shared" si="498"/>
        <v>0</v>
      </c>
      <c r="AU488" s="350">
        <f t="shared" si="498"/>
        <v>0</v>
      </c>
      <c r="AV488" s="350">
        <f t="shared" si="498"/>
        <v>0</v>
      </c>
      <c r="AW488" s="350">
        <f t="shared" si="498"/>
        <v>0</v>
      </c>
      <c r="AX488" s="350">
        <f t="shared" si="498"/>
        <v>0</v>
      </c>
      <c r="AY488" s="350">
        <f t="shared" si="498"/>
        <v>0</v>
      </c>
    </row>
    <row r="489" spans="1:51" x14ac:dyDescent="0.2">
      <c r="B489" s="507">
        <f t="shared" si="489"/>
        <v>0.95411744819631705</v>
      </c>
      <c r="C489" s="347" t="s">
        <v>287</v>
      </c>
      <c r="D489" s="370">
        <f>COUNTIF($C$5:$C$132,"ISJO")</f>
        <v>5</v>
      </c>
      <c r="E489" s="470"/>
      <c r="G489" s="350">
        <f>G684</f>
        <v>466181</v>
      </c>
      <c r="H489" s="350">
        <f t="shared" ref="H489:AY489" si="499">H684</f>
        <v>201144</v>
      </c>
      <c r="I489" s="350">
        <f t="shared" si="499"/>
        <v>2153</v>
      </c>
      <c r="J489" s="350">
        <f t="shared" si="499"/>
        <v>0</v>
      </c>
      <c r="K489" s="350">
        <f t="shared" si="499"/>
        <v>191915</v>
      </c>
      <c r="L489" s="350">
        <f t="shared" si="499"/>
        <v>0</v>
      </c>
      <c r="M489" s="350">
        <f t="shared" si="499"/>
        <v>193436</v>
      </c>
      <c r="N489" s="350">
        <f t="shared" si="499"/>
        <v>103311</v>
      </c>
      <c r="O489" s="350">
        <f t="shared" si="499"/>
        <v>36074</v>
      </c>
      <c r="P489" s="350">
        <f t="shared" si="499"/>
        <v>74731</v>
      </c>
      <c r="Q489" s="350">
        <f t="shared" si="499"/>
        <v>116144</v>
      </c>
      <c r="R489" s="350">
        <f t="shared" si="499"/>
        <v>0</v>
      </c>
      <c r="S489" s="350">
        <f t="shared" si="499"/>
        <v>0</v>
      </c>
      <c r="T489" s="350">
        <f t="shared" si="499"/>
        <v>0</v>
      </c>
      <c r="U489" s="350">
        <f t="shared" si="499"/>
        <v>0</v>
      </c>
      <c r="V489" s="350">
        <f t="shared" si="499"/>
        <v>0</v>
      </c>
      <c r="W489" s="350">
        <f t="shared" si="499"/>
        <v>0</v>
      </c>
      <c r="X489" s="350">
        <f t="shared" si="499"/>
        <v>0</v>
      </c>
      <c r="Y489" s="350">
        <f t="shared" si="499"/>
        <v>0</v>
      </c>
      <c r="Z489" s="350">
        <f t="shared" si="499"/>
        <v>0</v>
      </c>
      <c r="AA489" s="350">
        <f t="shared" si="499"/>
        <v>0</v>
      </c>
      <c r="AB489" s="350">
        <f t="shared" si="499"/>
        <v>0</v>
      </c>
      <c r="AC489" s="350">
        <f t="shared" si="499"/>
        <v>0</v>
      </c>
      <c r="AD489" s="350">
        <f t="shared" si="499"/>
        <v>0</v>
      </c>
      <c r="AE489" s="350">
        <f t="shared" si="499"/>
        <v>0</v>
      </c>
      <c r="AF489" s="350">
        <f t="shared" si="499"/>
        <v>0</v>
      </c>
      <c r="AG489" s="350">
        <f t="shared" si="499"/>
        <v>0</v>
      </c>
      <c r="AH489" s="350">
        <f t="shared" si="499"/>
        <v>0</v>
      </c>
      <c r="AI489" s="350">
        <f t="shared" si="499"/>
        <v>0</v>
      </c>
      <c r="AJ489" s="350">
        <f t="shared" si="499"/>
        <v>0</v>
      </c>
      <c r="AK489" s="350">
        <f t="shared" si="499"/>
        <v>0</v>
      </c>
      <c r="AL489" s="350">
        <f t="shared" si="499"/>
        <v>0</v>
      </c>
      <c r="AM489" s="350">
        <f t="shared" si="499"/>
        <v>0</v>
      </c>
      <c r="AN489" s="457">
        <f t="shared" si="499"/>
        <v>0</v>
      </c>
      <c r="AO489" s="350">
        <f t="shared" si="499"/>
        <v>0</v>
      </c>
      <c r="AP489" s="350">
        <f t="shared" si="499"/>
        <v>0</v>
      </c>
      <c r="AQ489" s="350">
        <f t="shared" si="499"/>
        <v>0</v>
      </c>
      <c r="AR489" s="350">
        <f t="shared" si="499"/>
        <v>0</v>
      </c>
      <c r="AS489" s="350">
        <f t="shared" si="499"/>
        <v>0</v>
      </c>
      <c r="AT489" s="350">
        <f t="shared" si="499"/>
        <v>0</v>
      </c>
      <c r="AU489" s="350">
        <f t="shared" si="499"/>
        <v>0</v>
      </c>
      <c r="AV489" s="350">
        <f t="shared" si="499"/>
        <v>0</v>
      </c>
      <c r="AW489" s="350">
        <f t="shared" si="499"/>
        <v>0</v>
      </c>
      <c r="AX489" s="350">
        <f t="shared" si="499"/>
        <v>0</v>
      </c>
      <c r="AY489" s="350">
        <f t="shared" si="499"/>
        <v>0</v>
      </c>
    </row>
    <row r="490" spans="1:51" x14ac:dyDescent="0.2">
      <c r="B490" s="507">
        <f t="shared" si="489"/>
        <v>0.93853271061104626</v>
      </c>
      <c r="C490" s="347" t="s">
        <v>155</v>
      </c>
      <c r="D490" s="370">
        <f>COUNTIF($C$5:$C$132,"MACROC")</f>
        <v>3</v>
      </c>
      <c r="E490" s="470"/>
      <c r="G490" s="350">
        <f>G695</f>
        <v>314528</v>
      </c>
      <c r="H490" s="350">
        <f t="shared" ref="H490:AY490" si="500">H695</f>
        <v>113052</v>
      </c>
      <c r="I490" s="350">
        <f t="shared" si="500"/>
        <v>1290.55</v>
      </c>
      <c r="J490" s="350">
        <f t="shared" si="500"/>
        <v>0</v>
      </c>
      <c r="K490" s="350">
        <f t="shared" si="500"/>
        <v>106103</v>
      </c>
      <c r="L490" s="350">
        <f t="shared" si="500"/>
        <v>0</v>
      </c>
      <c r="M490" s="350">
        <f t="shared" si="500"/>
        <v>107491</v>
      </c>
      <c r="N490" s="350">
        <f t="shared" si="500"/>
        <v>99700</v>
      </c>
      <c r="O490" s="350">
        <f t="shared" si="500"/>
        <v>0</v>
      </c>
      <c r="P490" s="350">
        <f t="shared" si="500"/>
        <v>86285</v>
      </c>
      <c r="Q490" s="350">
        <f t="shared" si="500"/>
        <v>113052</v>
      </c>
      <c r="R490" s="350">
        <f t="shared" si="500"/>
        <v>0</v>
      </c>
      <c r="S490" s="350">
        <f t="shared" si="500"/>
        <v>0</v>
      </c>
      <c r="T490" s="350">
        <f t="shared" si="500"/>
        <v>0</v>
      </c>
      <c r="U490" s="350">
        <f t="shared" si="500"/>
        <v>0</v>
      </c>
      <c r="V490" s="350">
        <f t="shared" si="500"/>
        <v>0</v>
      </c>
      <c r="W490" s="350">
        <f t="shared" si="500"/>
        <v>0</v>
      </c>
      <c r="X490" s="350">
        <f t="shared" si="500"/>
        <v>0</v>
      </c>
      <c r="Y490" s="350">
        <f t="shared" si="500"/>
        <v>0</v>
      </c>
      <c r="Z490" s="350">
        <f t="shared" si="500"/>
        <v>0</v>
      </c>
      <c r="AA490" s="350">
        <f t="shared" si="500"/>
        <v>0</v>
      </c>
      <c r="AB490" s="350">
        <f t="shared" si="500"/>
        <v>0</v>
      </c>
      <c r="AC490" s="350">
        <f t="shared" si="500"/>
        <v>0</v>
      </c>
      <c r="AD490" s="350">
        <f t="shared" si="500"/>
        <v>0</v>
      </c>
      <c r="AE490" s="350">
        <f t="shared" si="500"/>
        <v>0</v>
      </c>
      <c r="AF490" s="350">
        <f t="shared" si="500"/>
        <v>0</v>
      </c>
      <c r="AG490" s="350">
        <f t="shared" si="500"/>
        <v>0</v>
      </c>
      <c r="AH490" s="350">
        <f t="shared" si="500"/>
        <v>0</v>
      </c>
      <c r="AI490" s="350">
        <f t="shared" si="500"/>
        <v>0</v>
      </c>
      <c r="AJ490" s="350">
        <f t="shared" si="500"/>
        <v>0</v>
      </c>
      <c r="AK490" s="350">
        <f t="shared" si="500"/>
        <v>0</v>
      </c>
      <c r="AL490" s="350">
        <f t="shared" si="500"/>
        <v>0</v>
      </c>
      <c r="AM490" s="350">
        <f t="shared" si="500"/>
        <v>0</v>
      </c>
      <c r="AN490" s="457">
        <f t="shared" si="500"/>
        <v>0</v>
      </c>
      <c r="AO490" s="350">
        <f t="shared" si="500"/>
        <v>0</v>
      </c>
      <c r="AP490" s="350">
        <f t="shared" si="500"/>
        <v>0</v>
      </c>
      <c r="AQ490" s="350">
        <f t="shared" si="500"/>
        <v>0</v>
      </c>
      <c r="AR490" s="350">
        <f t="shared" si="500"/>
        <v>0</v>
      </c>
      <c r="AS490" s="350">
        <f t="shared" si="500"/>
        <v>0</v>
      </c>
      <c r="AT490" s="350">
        <f t="shared" si="500"/>
        <v>0</v>
      </c>
      <c r="AU490" s="350">
        <f t="shared" si="500"/>
        <v>0</v>
      </c>
      <c r="AV490" s="350">
        <f t="shared" si="500"/>
        <v>0</v>
      </c>
      <c r="AW490" s="350">
        <f t="shared" si="500"/>
        <v>0</v>
      </c>
      <c r="AX490" s="350">
        <f t="shared" si="500"/>
        <v>0</v>
      </c>
      <c r="AY490" s="350">
        <f t="shared" si="500"/>
        <v>0</v>
      </c>
    </row>
    <row r="491" spans="1:51" x14ac:dyDescent="0.2">
      <c r="B491" s="507">
        <f t="shared" si="489"/>
        <v>0.89565157377222215</v>
      </c>
      <c r="C491" s="347" t="s">
        <v>189</v>
      </c>
      <c r="D491" s="370">
        <f>COUNTIF($C$5:$C$132,"NSROC")</f>
        <v>8</v>
      </c>
      <c r="E491" s="470"/>
      <c r="G491" s="350">
        <f>G711</f>
        <v>644027</v>
      </c>
      <c r="H491" s="350">
        <f t="shared" ref="H491:AY491" si="501">H711</f>
        <v>246319</v>
      </c>
      <c r="I491" s="350">
        <f t="shared" si="501"/>
        <v>3568.56</v>
      </c>
      <c r="J491" s="350">
        <f t="shared" si="501"/>
        <v>0</v>
      </c>
      <c r="K491" s="350">
        <f t="shared" si="501"/>
        <v>220616</v>
      </c>
      <c r="L491" s="350">
        <f t="shared" si="501"/>
        <v>0</v>
      </c>
      <c r="M491" s="350">
        <f t="shared" si="501"/>
        <v>219823</v>
      </c>
      <c r="N491" s="350">
        <f t="shared" si="501"/>
        <v>151571</v>
      </c>
      <c r="O491" s="350">
        <f t="shared" si="501"/>
        <v>0</v>
      </c>
      <c r="P491" s="350">
        <f t="shared" si="501"/>
        <v>160812</v>
      </c>
      <c r="Q491" s="350">
        <f t="shared" si="501"/>
        <v>160957</v>
      </c>
      <c r="R491" s="350">
        <f t="shared" si="501"/>
        <v>0</v>
      </c>
      <c r="S491" s="350">
        <f t="shared" si="501"/>
        <v>0</v>
      </c>
      <c r="T491" s="350">
        <f t="shared" si="501"/>
        <v>0</v>
      </c>
      <c r="U491" s="350">
        <f t="shared" si="501"/>
        <v>0</v>
      </c>
      <c r="V491" s="350">
        <f t="shared" si="501"/>
        <v>0</v>
      </c>
      <c r="W491" s="350">
        <f t="shared" si="501"/>
        <v>0</v>
      </c>
      <c r="X491" s="350">
        <f t="shared" si="501"/>
        <v>0</v>
      </c>
      <c r="Y491" s="350">
        <f t="shared" si="501"/>
        <v>0</v>
      </c>
      <c r="Z491" s="350">
        <f t="shared" si="501"/>
        <v>0</v>
      </c>
      <c r="AA491" s="350">
        <f t="shared" si="501"/>
        <v>0</v>
      </c>
      <c r="AB491" s="350">
        <f t="shared" si="501"/>
        <v>0</v>
      </c>
      <c r="AC491" s="350">
        <f t="shared" si="501"/>
        <v>0</v>
      </c>
      <c r="AD491" s="350">
        <f t="shared" si="501"/>
        <v>0</v>
      </c>
      <c r="AE491" s="350">
        <f t="shared" si="501"/>
        <v>0</v>
      </c>
      <c r="AF491" s="350">
        <f t="shared" si="501"/>
        <v>0</v>
      </c>
      <c r="AG491" s="350">
        <f t="shared" si="501"/>
        <v>0</v>
      </c>
      <c r="AH491" s="350">
        <f t="shared" si="501"/>
        <v>0</v>
      </c>
      <c r="AI491" s="350">
        <f t="shared" si="501"/>
        <v>0</v>
      </c>
      <c r="AJ491" s="350">
        <f t="shared" si="501"/>
        <v>0</v>
      </c>
      <c r="AK491" s="350">
        <f t="shared" si="501"/>
        <v>0</v>
      </c>
      <c r="AL491" s="350">
        <f t="shared" si="501"/>
        <v>0</v>
      </c>
      <c r="AM491" s="350">
        <f t="shared" si="501"/>
        <v>0</v>
      </c>
      <c r="AN491" s="457">
        <f t="shared" si="501"/>
        <v>0</v>
      </c>
      <c r="AO491" s="350">
        <f t="shared" si="501"/>
        <v>0</v>
      </c>
      <c r="AP491" s="350">
        <f t="shared" si="501"/>
        <v>0</v>
      </c>
      <c r="AQ491" s="350">
        <f t="shared" si="501"/>
        <v>0</v>
      </c>
      <c r="AR491" s="350">
        <f t="shared" si="501"/>
        <v>0</v>
      </c>
      <c r="AS491" s="350">
        <f t="shared" si="501"/>
        <v>0</v>
      </c>
      <c r="AT491" s="350">
        <f t="shared" si="501"/>
        <v>0</v>
      </c>
      <c r="AU491" s="350">
        <f t="shared" si="501"/>
        <v>0</v>
      </c>
      <c r="AV491" s="350">
        <f t="shared" si="501"/>
        <v>0</v>
      </c>
      <c r="AW491" s="350">
        <f t="shared" si="501"/>
        <v>0</v>
      </c>
      <c r="AX491" s="350">
        <f t="shared" si="501"/>
        <v>0</v>
      </c>
      <c r="AY491" s="350">
        <f t="shared" si="501"/>
        <v>0</v>
      </c>
    </row>
    <row r="492" spans="1:51" x14ac:dyDescent="0.2">
      <c r="B492" s="507">
        <f t="shared" si="489"/>
        <v>0.90711373407580154</v>
      </c>
      <c r="C492" s="347" t="s">
        <v>128</v>
      </c>
      <c r="D492" s="370">
        <f>COUNTIF($C$5:$C$132,"WSROC")</f>
        <v>9</v>
      </c>
      <c r="E492" s="470"/>
      <c r="G492" s="350">
        <f>G728</f>
        <v>1816680</v>
      </c>
      <c r="H492" s="350">
        <f t="shared" ref="H492:AY492" si="502">H728</f>
        <v>630330</v>
      </c>
      <c r="I492" s="350">
        <f t="shared" si="502"/>
        <v>4225.18</v>
      </c>
      <c r="J492" s="350">
        <f t="shared" si="502"/>
        <v>0</v>
      </c>
      <c r="K492" s="350">
        <f t="shared" si="502"/>
        <v>571781</v>
      </c>
      <c r="L492" s="350">
        <f t="shared" si="502"/>
        <v>0</v>
      </c>
      <c r="M492" s="350">
        <f t="shared" si="502"/>
        <v>539149</v>
      </c>
      <c r="N492" s="350">
        <f t="shared" si="502"/>
        <v>223531</v>
      </c>
      <c r="O492" s="350">
        <f t="shared" si="502"/>
        <v>60836</v>
      </c>
      <c r="P492" s="350">
        <f t="shared" si="502"/>
        <v>542665</v>
      </c>
      <c r="Q492" s="350">
        <f t="shared" si="502"/>
        <v>340343</v>
      </c>
      <c r="R492" s="350">
        <f t="shared" si="502"/>
        <v>0</v>
      </c>
      <c r="S492" s="350">
        <f t="shared" si="502"/>
        <v>0</v>
      </c>
      <c r="T492" s="350">
        <f t="shared" si="502"/>
        <v>0</v>
      </c>
      <c r="U492" s="350">
        <f t="shared" si="502"/>
        <v>0</v>
      </c>
      <c r="V492" s="350">
        <f t="shared" si="502"/>
        <v>0</v>
      </c>
      <c r="W492" s="350">
        <f t="shared" si="502"/>
        <v>0</v>
      </c>
      <c r="X492" s="350">
        <f t="shared" si="502"/>
        <v>0</v>
      </c>
      <c r="Y492" s="350">
        <f t="shared" si="502"/>
        <v>0</v>
      </c>
      <c r="Z492" s="350">
        <f t="shared" si="502"/>
        <v>0</v>
      </c>
      <c r="AA492" s="350">
        <f t="shared" si="502"/>
        <v>0</v>
      </c>
      <c r="AB492" s="350">
        <f t="shared" si="502"/>
        <v>0</v>
      </c>
      <c r="AC492" s="350">
        <f t="shared" si="502"/>
        <v>0</v>
      </c>
      <c r="AD492" s="350">
        <f t="shared" si="502"/>
        <v>0</v>
      </c>
      <c r="AE492" s="350">
        <f t="shared" si="502"/>
        <v>0</v>
      </c>
      <c r="AF492" s="350">
        <f t="shared" si="502"/>
        <v>0</v>
      </c>
      <c r="AG492" s="350">
        <f t="shared" si="502"/>
        <v>0</v>
      </c>
      <c r="AH492" s="350">
        <f t="shared" si="502"/>
        <v>0</v>
      </c>
      <c r="AI492" s="350">
        <f t="shared" si="502"/>
        <v>0</v>
      </c>
      <c r="AJ492" s="350">
        <f t="shared" si="502"/>
        <v>0</v>
      </c>
      <c r="AK492" s="350">
        <f t="shared" si="502"/>
        <v>0</v>
      </c>
      <c r="AL492" s="350">
        <f t="shared" si="502"/>
        <v>0</v>
      </c>
      <c r="AM492" s="350">
        <f t="shared" si="502"/>
        <v>0</v>
      </c>
      <c r="AN492" s="457">
        <f t="shared" si="502"/>
        <v>0</v>
      </c>
      <c r="AO492" s="350">
        <f t="shared" si="502"/>
        <v>0</v>
      </c>
      <c r="AP492" s="350">
        <f t="shared" si="502"/>
        <v>0</v>
      </c>
      <c r="AQ492" s="350">
        <f t="shared" si="502"/>
        <v>0</v>
      </c>
      <c r="AR492" s="350">
        <f t="shared" si="502"/>
        <v>0</v>
      </c>
      <c r="AS492" s="350">
        <f t="shared" si="502"/>
        <v>0</v>
      </c>
      <c r="AT492" s="350">
        <f t="shared" si="502"/>
        <v>0</v>
      </c>
      <c r="AU492" s="350">
        <f t="shared" si="502"/>
        <v>0</v>
      </c>
      <c r="AV492" s="350">
        <f t="shared" si="502"/>
        <v>0</v>
      </c>
      <c r="AW492" s="350">
        <f t="shared" si="502"/>
        <v>0</v>
      </c>
      <c r="AX492" s="350">
        <f t="shared" si="502"/>
        <v>0</v>
      </c>
      <c r="AY492" s="350">
        <f t="shared" si="502"/>
        <v>0</v>
      </c>
    </row>
    <row r="493" spans="1:51" x14ac:dyDescent="0.2">
      <c r="B493" s="507">
        <f t="shared" si="489"/>
        <v>0.93498287625773224</v>
      </c>
      <c r="C493" s="370" t="s">
        <v>298</v>
      </c>
      <c r="D493" s="370">
        <v>2</v>
      </c>
      <c r="E493" s="411"/>
      <c r="G493" s="350">
        <f>G739</f>
        <v>316421</v>
      </c>
      <c r="H493" s="350">
        <f t="shared" ref="H493:AY493" si="503">H739</f>
        <v>113001</v>
      </c>
      <c r="I493" s="350">
        <f t="shared" si="503"/>
        <v>1145</v>
      </c>
      <c r="J493" s="350">
        <f t="shared" si="503"/>
        <v>0</v>
      </c>
      <c r="K493" s="350">
        <f t="shared" si="503"/>
        <v>105654</v>
      </c>
      <c r="L493" s="350">
        <f t="shared" si="503"/>
        <v>0</v>
      </c>
      <c r="M493" s="350">
        <f t="shared" si="503"/>
        <v>104344</v>
      </c>
      <c r="N493" s="350">
        <f t="shared" si="503"/>
        <v>100567</v>
      </c>
      <c r="O493" s="350">
        <f t="shared" si="503"/>
        <v>0</v>
      </c>
      <c r="P493" s="350">
        <f t="shared" si="503"/>
        <v>96567</v>
      </c>
      <c r="Q493" s="350">
        <f t="shared" si="503"/>
        <v>113001</v>
      </c>
      <c r="R493" s="350">
        <f t="shared" si="503"/>
        <v>0</v>
      </c>
      <c r="S493" s="350">
        <f t="shared" si="503"/>
        <v>0</v>
      </c>
      <c r="T493" s="350">
        <f t="shared" si="503"/>
        <v>0</v>
      </c>
      <c r="U493" s="350">
        <f t="shared" si="503"/>
        <v>0</v>
      </c>
      <c r="V493" s="350">
        <f t="shared" si="503"/>
        <v>0</v>
      </c>
      <c r="W493" s="350">
        <f t="shared" si="503"/>
        <v>0</v>
      </c>
      <c r="X493" s="350">
        <f t="shared" si="503"/>
        <v>0</v>
      </c>
      <c r="Y493" s="350">
        <f t="shared" si="503"/>
        <v>0</v>
      </c>
      <c r="Z493" s="350">
        <f t="shared" si="503"/>
        <v>0</v>
      </c>
      <c r="AA493" s="350">
        <f t="shared" si="503"/>
        <v>0</v>
      </c>
      <c r="AB493" s="350">
        <f t="shared" si="503"/>
        <v>0</v>
      </c>
      <c r="AC493" s="350">
        <f t="shared" si="503"/>
        <v>0</v>
      </c>
      <c r="AD493" s="350">
        <f t="shared" si="503"/>
        <v>0</v>
      </c>
      <c r="AE493" s="350">
        <f t="shared" si="503"/>
        <v>0</v>
      </c>
      <c r="AF493" s="350">
        <f t="shared" si="503"/>
        <v>0</v>
      </c>
      <c r="AG493" s="350">
        <f t="shared" si="503"/>
        <v>0</v>
      </c>
      <c r="AH493" s="350">
        <f t="shared" si="503"/>
        <v>0</v>
      </c>
      <c r="AI493" s="350">
        <f t="shared" si="503"/>
        <v>0</v>
      </c>
      <c r="AJ493" s="350">
        <f t="shared" si="503"/>
        <v>0</v>
      </c>
      <c r="AK493" s="350">
        <f t="shared" si="503"/>
        <v>0</v>
      </c>
      <c r="AL493" s="350">
        <f t="shared" si="503"/>
        <v>0</v>
      </c>
      <c r="AM493" s="350">
        <f t="shared" si="503"/>
        <v>0</v>
      </c>
      <c r="AN493" s="457">
        <f t="shared" si="503"/>
        <v>0</v>
      </c>
      <c r="AO493" s="350">
        <f t="shared" si="503"/>
        <v>0</v>
      </c>
      <c r="AP493" s="350">
        <f t="shared" si="503"/>
        <v>0</v>
      </c>
      <c r="AQ493" s="350">
        <f t="shared" si="503"/>
        <v>0</v>
      </c>
      <c r="AR493" s="350">
        <f t="shared" si="503"/>
        <v>0</v>
      </c>
      <c r="AS493" s="350">
        <f t="shared" si="503"/>
        <v>0</v>
      </c>
      <c r="AT493" s="350">
        <f t="shared" si="503"/>
        <v>0</v>
      </c>
      <c r="AU493" s="350">
        <f t="shared" si="503"/>
        <v>0</v>
      </c>
      <c r="AV493" s="350">
        <f t="shared" si="503"/>
        <v>0</v>
      </c>
      <c r="AW493" s="350">
        <f t="shared" si="503"/>
        <v>0</v>
      </c>
      <c r="AX493" s="350">
        <f t="shared" si="503"/>
        <v>0</v>
      </c>
      <c r="AY493" s="350">
        <f t="shared" si="503"/>
        <v>0</v>
      </c>
    </row>
    <row r="494" spans="1:51" x14ac:dyDescent="0.2">
      <c r="B494" s="507"/>
      <c r="D494" s="433">
        <f>SUM(D479:D493)</f>
        <v>128</v>
      </c>
      <c r="G494" s="369">
        <f t="shared" ref="G494:AY494" si="504">SUM(G479:G493)</f>
        <v>7987161</v>
      </c>
      <c r="H494" s="369">
        <f t="shared" si="504"/>
        <v>3232559</v>
      </c>
      <c r="I494" s="369">
        <f t="shared" si="504"/>
        <v>51849.15</v>
      </c>
      <c r="J494" s="369">
        <f t="shared" si="504"/>
        <v>0</v>
      </c>
      <c r="K494" s="369">
        <f t="shared" si="504"/>
        <v>2884668</v>
      </c>
      <c r="L494" s="369">
        <f t="shared" si="504"/>
        <v>0</v>
      </c>
      <c r="M494" s="369">
        <f t="shared" si="504"/>
        <v>2816063</v>
      </c>
      <c r="N494" s="369">
        <f t="shared" si="504"/>
        <v>1453855</v>
      </c>
      <c r="O494" s="369">
        <f t="shared" si="504"/>
        <v>547232</v>
      </c>
      <c r="P494" s="369">
        <f t="shared" si="504"/>
        <v>2517382</v>
      </c>
      <c r="Q494" s="369">
        <f t="shared" si="504"/>
        <v>2415199</v>
      </c>
      <c r="R494" s="369">
        <f t="shared" si="504"/>
        <v>0</v>
      </c>
      <c r="S494" s="369">
        <f t="shared" si="504"/>
        <v>0</v>
      </c>
      <c r="T494" s="369">
        <f t="shared" si="504"/>
        <v>0</v>
      </c>
      <c r="U494" s="369">
        <f t="shared" si="504"/>
        <v>0</v>
      </c>
      <c r="V494" s="369">
        <f t="shared" si="504"/>
        <v>0</v>
      </c>
      <c r="W494" s="369">
        <f t="shared" si="504"/>
        <v>0</v>
      </c>
      <c r="X494" s="369">
        <f t="shared" si="504"/>
        <v>0</v>
      </c>
      <c r="Y494" s="369">
        <f t="shared" si="504"/>
        <v>0</v>
      </c>
      <c r="Z494" s="369">
        <f t="shared" si="504"/>
        <v>0</v>
      </c>
      <c r="AA494" s="369">
        <f t="shared" si="504"/>
        <v>0</v>
      </c>
      <c r="AB494" s="369">
        <f t="shared" si="504"/>
        <v>0</v>
      </c>
      <c r="AC494" s="369">
        <f t="shared" si="504"/>
        <v>0</v>
      </c>
      <c r="AD494" s="369">
        <f t="shared" si="504"/>
        <v>0</v>
      </c>
      <c r="AE494" s="369">
        <f t="shared" si="504"/>
        <v>0</v>
      </c>
      <c r="AF494" s="369">
        <f t="shared" si="504"/>
        <v>0</v>
      </c>
      <c r="AG494" s="369">
        <f t="shared" si="504"/>
        <v>0</v>
      </c>
      <c r="AH494" s="369">
        <f t="shared" si="504"/>
        <v>0</v>
      </c>
      <c r="AI494" s="369">
        <f t="shared" si="504"/>
        <v>0</v>
      </c>
      <c r="AJ494" s="369">
        <f t="shared" si="504"/>
        <v>0</v>
      </c>
      <c r="AK494" s="369">
        <f t="shared" si="504"/>
        <v>0</v>
      </c>
      <c r="AL494" s="369">
        <f t="shared" si="504"/>
        <v>0</v>
      </c>
      <c r="AM494" s="369">
        <f t="shared" si="504"/>
        <v>0</v>
      </c>
      <c r="AN494" s="508">
        <f t="shared" si="504"/>
        <v>0</v>
      </c>
      <c r="AO494" s="369">
        <f t="shared" si="504"/>
        <v>0</v>
      </c>
      <c r="AP494" s="369">
        <f t="shared" si="504"/>
        <v>0</v>
      </c>
      <c r="AQ494" s="369">
        <f t="shared" si="504"/>
        <v>0</v>
      </c>
      <c r="AR494" s="369">
        <f t="shared" si="504"/>
        <v>0</v>
      </c>
      <c r="AS494" s="369">
        <f t="shared" si="504"/>
        <v>0</v>
      </c>
      <c r="AT494" s="369">
        <f t="shared" si="504"/>
        <v>0</v>
      </c>
      <c r="AU494" s="369">
        <f t="shared" si="504"/>
        <v>0</v>
      </c>
      <c r="AV494" s="369">
        <f t="shared" si="504"/>
        <v>0</v>
      </c>
      <c r="AW494" s="369">
        <f t="shared" si="504"/>
        <v>0</v>
      </c>
      <c r="AX494" s="369">
        <f t="shared" si="504"/>
        <v>0</v>
      </c>
      <c r="AY494" s="369">
        <f t="shared" si="504"/>
        <v>0</v>
      </c>
    </row>
    <row r="496" spans="1:51" ht="13.5" thickBot="1" x14ac:dyDescent="0.25">
      <c r="A496" s="371"/>
      <c r="B496" s="371"/>
      <c r="C496" s="372" t="s">
        <v>130</v>
      </c>
      <c r="D496" s="372"/>
      <c r="E496" s="470"/>
    </row>
    <row r="497" spans="1:51" ht="13.5" thickTop="1" x14ac:dyDescent="0.2">
      <c r="A497" s="347">
        <v>10250</v>
      </c>
      <c r="B497" s="349" t="str">
        <f t="shared" ref="B497:B503" si="505">VLOOKUP($A497,$A$5:$L$133,2,FALSE)</f>
        <v>Ballina (A)</v>
      </c>
      <c r="C497" s="348" t="str">
        <f t="shared" ref="C497:C503" si="506">VLOOKUP($A497,$A$5:$L$133,3,FALSE)</f>
        <v>NEWF</v>
      </c>
      <c r="D497" s="470" t="str">
        <f t="shared" ref="D497:D503" si="507">VLOOKUP($A497,$A$5:$L$133,4,FALSE)</f>
        <v>R</v>
      </c>
      <c r="E497" s="470"/>
      <c r="F497"/>
      <c r="G497" s="350">
        <f t="shared" ref="G497:G503" si="508">VLOOKUP($A497,$A$5:$AY$132,7,FALSE)</f>
        <v>44208</v>
      </c>
      <c r="H497" s="350">
        <f t="shared" ref="H497:H503" si="509">VLOOKUP($A497,$A$5:$AY$132,8,FALSE)</f>
        <v>19441</v>
      </c>
      <c r="I497" s="350">
        <f t="shared" ref="I497:I503" si="510">VLOOKUP($A497,$A$5:$AY$132,9,FALSE)</f>
        <v>393</v>
      </c>
      <c r="J497" s="350" t="str">
        <f t="shared" ref="J497:J503" si="511">VLOOKUP($A497,$A$5:$AY$132,10,FALSE)</f>
        <v>Y</v>
      </c>
      <c r="K497" s="350">
        <f t="shared" ref="K497:K503" si="512">VLOOKUP($A497,$A$5:$AY$132,11,FALSE)</f>
        <v>18320</v>
      </c>
      <c r="L497" s="350">
        <f t="shared" ref="L497:L503" si="513">VLOOKUP($A497,$A$5:$AY$132,12,FALSE)</f>
        <v>0</v>
      </c>
      <c r="M497" s="350">
        <f t="shared" ref="M497:M503" si="514">VLOOKUP($A497,$A$4:$AY$132,13,FALSE)</f>
        <v>18262</v>
      </c>
      <c r="N497" s="350">
        <f t="shared" ref="N497:N503" si="515">VLOOKUP($A497,$A$4:$AY$132,14,FALSE)</f>
        <v>0</v>
      </c>
      <c r="O497" s="350">
        <f t="shared" ref="O497:O503" si="516">VLOOKUP($A497,$A$4:$AY$132,15,FALSE)</f>
        <v>15502</v>
      </c>
      <c r="P497" s="350">
        <f t="shared" ref="P497:P503" si="517">VLOOKUP($A497,$A$4:$AY$132,16,FALSE)</f>
        <v>0</v>
      </c>
      <c r="Q497" s="350">
        <f t="shared" ref="Q497:Q503" si="518">VLOOKUP($A497,$A$4:$AY$132,17,FALSE)</f>
        <v>0</v>
      </c>
      <c r="R497" s="350" t="str">
        <f t="shared" ref="R497:R503" si="519">VLOOKUP($A497,$A$4:$AY$132,18,FALSE)</f>
        <v>Ballina Waste Management Centre</v>
      </c>
      <c r="S497" s="350">
        <f t="shared" ref="S497:S503" si="520">VLOOKUP($A497,$A$4:$AY$132,19,FALSE)</f>
        <v>0</v>
      </c>
      <c r="T497" s="350">
        <f t="shared" ref="T497:T503" si="521">VLOOKUP($A497,$A$4:$AY$132,20,FALSE)</f>
        <v>0</v>
      </c>
      <c r="U497" s="350">
        <f t="shared" ref="U497:U503" si="522">VLOOKUP($A497,$A$4:$AY$132,21,FALSE)</f>
        <v>0</v>
      </c>
      <c r="V497" s="350">
        <f t="shared" ref="V497:V503" si="523">VLOOKUP($A497,$A$4:$AY$132,22,FALSE)</f>
        <v>0</v>
      </c>
      <c r="W497" s="350">
        <f t="shared" ref="W497:W503" si="524">VLOOKUP($A497,$A$4:$AY$132,23,FALSE)</f>
        <v>0</v>
      </c>
      <c r="X497" s="350">
        <f t="shared" ref="X497:X503" si="525">VLOOKUP($A497,$A$4:$AY$132,24,FALSE)</f>
        <v>0</v>
      </c>
      <c r="Y497" s="350">
        <f t="shared" ref="Y497:Y503" si="526">VLOOKUP($A497,$A$4:$AY$132,25,FALSE)</f>
        <v>0</v>
      </c>
      <c r="Z497" s="350">
        <f t="shared" ref="Z497:Z503" si="527">VLOOKUP($A497,$A$4:$AY$132,26,FALSE)</f>
        <v>0</v>
      </c>
      <c r="AA497" s="350">
        <f t="shared" ref="AA497:AA503" si="528">VLOOKUP($A497,$A$4:$AY$132,27,FALSE)</f>
        <v>0</v>
      </c>
      <c r="AB497" s="350">
        <f t="shared" ref="AB497:AB503" si="529">VLOOKUP($A497,$A$4:$AY$132,28,FALSE)</f>
        <v>0</v>
      </c>
      <c r="AC497" s="350">
        <f t="shared" ref="AC497:AC503" si="530">VLOOKUP($A497,$A$4:$AY$132,29,FALSE)</f>
        <v>0</v>
      </c>
      <c r="AD497" s="350">
        <f t="shared" ref="AD497:AD503" si="531">VLOOKUP($A497,$A$4:$AY$132,30,FALSE)</f>
        <v>0</v>
      </c>
      <c r="AE497" s="350">
        <f t="shared" ref="AE497:AE503" si="532">VLOOKUP($A497,$A$4:$AY$132,31,FALSE)</f>
        <v>0</v>
      </c>
      <c r="AF497" s="350">
        <f t="shared" ref="AF497:AF503" si="533">VLOOKUP($A497,$A$4:$AY$132,32,FALSE)</f>
        <v>0</v>
      </c>
      <c r="AG497" s="350">
        <f t="shared" ref="AG497:AG503" si="534">VLOOKUP($A497,$A$4:$AY$132,33,FALSE)</f>
        <v>0</v>
      </c>
      <c r="AH497" s="350">
        <f t="shared" ref="AH497:AH503" si="535">VLOOKUP($A497,$A$4:$AY$132,34,FALSE)</f>
        <v>0</v>
      </c>
      <c r="AI497" s="350">
        <f t="shared" ref="AI497:AI503" si="536">VLOOKUP($A497,$A$4:$AY$132,35,FALSE)</f>
        <v>0</v>
      </c>
      <c r="AJ497" s="350">
        <f t="shared" ref="AJ497:AJ503" si="537">VLOOKUP($A497,$A$4:$AY$132,36,FALSE)</f>
        <v>0</v>
      </c>
      <c r="AK497" s="350">
        <f t="shared" ref="AK497:AK503" si="538">VLOOKUP($A497,$A$4:$AY$132,37,FALSE)</f>
        <v>0</v>
      </c>
      <c r="AL497" s="350">
        <f t="shared" ref="AL497:AL503" si="539">VLOOKUP($A497,$A$4:$AY$132,38,FALSE)</f>
        <v>0</v>
      </c>
      <c r="AM497" s="350">
        <f t="shared" ref="AM497:AM503" si="540">VLOOKUP($A497,$A$4:$AY$132,39,FALSE)</f>
        <v>0</v>
      </c>
      <c r="AN497" s="457">
        <f t="shared" ref="AN497:AN503" si="541">VLOOKUP($A497,$A$4:$AY$132,40,FALSE)</f>
        <v>0</v>
      </c>
      <c r="AO497" s="350">
        <f t="shared" ref="AO497:AO503" si="542">VLOOKUP($A497,$A$4:$AY$132,41,FALSE)</f>
        <v>0</v>
      </c>
      <c r="AP497" s="350">
        <f t="shared" ref="AP497:AP503" si="543">VLOOKUP($A497,$A$4:$AY$132,42,FALSE)</f>
        <v>0</v>
      </c>
      <c r="AQ497" s="350">
        <f t="shared" ref="AQ497:AQ503" si="544">VLOOKUP($A497,$A$4:$AY$132,43,FALSE)</f>
        <v>0</v>
      </c>
      <c r="AR497" s="350">
        <f t="shared" ref="AR497:AR503" si="545">VLOOKUP($A497,$A$4:$AY$132,44,FALSE)</f>
        <v>0</v>
      </c>
      <c r="AS497" s="350">
        <f t="shared" ref="AS497:AS503" si="546">VLOOKUP($A497,$A$4:$AY$132,45,FALSE)</f>
        <v>0</v>
      </c>
      <c r="AT497" s="350">
        <f t="shared" ref="AT497:AT503" si="547">VLOOKUP($A497,$A$4:$AY$132,46,FALSE)</f>
        <v>0</v>
      </c>
      <c r="AU497" s="350">
        <f t="shared" ref="AU497:AU503" si="548">VLOOKUP($A497,$A$4:$AY$132,47,FALSE)</f>
        <v>0</v>
      </c>
      <c r="AV497" s="350">
        <f t="shared" ref="AV497:AV503" si="549">VLOOKUP($A497,$A$4:$AY$132,48,FALSE)</f>
        <v>0</v>
      </c>
      <c r="AW497" s="350">
        <f t="shared" ref="AW497:AW503" si="550">VLOOKUP($A497,$A$4:$AY$132,49,FALSE)</f>
        <v>0</v>
      </c>
      <c r="AX497" s="350">
        <f t="shared" ref="AX497:AX503" si="551">VLOOKUP($A497,$A$4:$AY$132,50,FALSE)</f>
        <v>0</v>
      </c>
      <c r="AY497" s="350">
        <f t="shared" ref="AY497:AY503" si="552">VLOOKUP($A497,$A$4:$AY$132,51,FALSE)</f>
        <v>0</v>
      </c>
    </row>
    <row r="498" spans="1:51" x14ac:dyDescent="0.2">
      <c r="A498" s="347">
        <v>11350</v>
      </c>
      <c r="B498" s="349" t="str">
        <f t="shared" si="505"/>
        <v>Byron (A)</v>
      </c>
      <c r="C498" s="348" t="str">
        <f t="shared" si="506"/>
        <v>NEWF</v>
      </c>
      <c r="D498" s="470" t="str">
        <f t="shared" si="507"/>
        <v>R</v>
      </c>
      <c r="E498" s="470"/>
      <c r="F498"/>
      <c r="G498" s="350">
        <f t="shared" si="508"/>
        <v>34574</v>
      </c>
      <c r="H498" s="350">
        <f t="shared" si="509"/>
        <v>14266</v>
      </c>
      <c r="I498" s="350">
        <f t="shared" si="510"/>
        <v>278</v>
      </c>
      <c r="J498" s="350" t="str">
        <f t="shared" si="511"/>
        <v>Y</v>
      </c>
      <c r="K498" s="350">
        <f t="shared" si="512"/>
        <v>13745</v>
      </c>
      <c r="L498" s="350">
        <f t="shared" si="513"/>
        <v>0</v>
      </c>
      <c r="M498" s="350">
        <f t="shared" si="514"/>
        <v>13887</v>
      </c>
      <c r="N498" s="350">
        <f t="shared" si="515"/>
        <v>0</v>
      </c>
      <c r="O498" s="350">
        <f t="shared" si="516"/>
        <v>10598</v>
      </c>
      <c r="P498" s="350">
        <f t="shared" si="517"/>
        <v>0</v>
      </c>
      <c r="Q498" s="350">
        <f t="shared" si="518"/>
        <v>14266</v>
      </c>
      <c r="R498" s="350" t="str">
        <f t="shared" si="519"/>
        <v>Byron Resource Recovery Facility</v>
      </c>
      <c r="S498" s="350">
        <f t="shared" si="520"/>
        <v>0</v>
      </c>
      <c r="T498" s="350">
        <f t="shared" si="521"/>
        <v>0</v>
      </c>
      <c r="U498" s="350">
        <f t="shared" si="522"/>
        <v>0</v>
      </c>
      <c r="V498" s="350">
        <f t="shared" si="523"/>
        <v>0</v>
      </c>
      <c r="W498" s="350">
        <f t="shared" si="524"/>
        <v>0</v>
      </c>
      <c r="X498" s="350">
        <f t="shared" si="525"/>
        <v>0</v>
      </c>
      <c r="Y498" s="350">
        <f t="shared" si="526"/>
        <v>0</v>
      </c>
      <c r="Z498" s="350">
        <f t="shared" si="527"/>
        <v>0</v>
      </c>
      <c r="AA498" s="350">
        <f t="shared" si="528"/>
        <v>0</v>
      </c>
      <c r="AB498" s="350">
        <f t="shared" si="529"/>
        <v>0</v>
      </c>
      <c r="AC498" s="350">
        <f t="shared" si="530"/>
        <v>0</v>
      </c>
      <c r="AD498" s="350">
        <f t="shared" si="531"/>
        <v>0</v>
      </c>
      <c r="AE498" s="350">
        <f t="shared" si="532"/>
        <v>0</v>
      </c>
      <c r="AF498" s="350">
        <f t="shared" si="533"/>
        <v>0</v>
      </c>
      <c r="AG498" s="350">
        <f t="shared" si="534"/>
        <v>0</v>
      </c>
      <c r="AH498" s="350">
        <f t="shared" si="535"/>
        <v>0</v>
      </c>
      <c r="AI498" s="350">
        <f t="shared" si="536"/>
        <v>0</v>
      </c>
      <c r="AJ498" s="350">
        <f t="shared" si="537"/>
        <v>0</v>
      </c>
      <c r="AK498" s="350">
        <f t="shared" si="538"/>
        <v>0</v>
      </c>
      <c r="AL498" s="350">
        <f t="shared" si="539"/>
        <v>0</v>
      </c>
      <c r="AM498" s="350">
        <f t="shared" si="540"/>
        <v>0</v>
      </c>
      <c r="AN498" s="457">
        <f t="shared" si="541"/>
        <v>0</v>
      </c>
      <c r="AO498" s="350">
        <f t="shared" si="542"/>
        <v>0</v>
      </c>
      <c r="AP498" s="350">
        <f t="shared" si="543"/>
        <v>0</v>
      </c>
      <c r="AQ498" s="350">
        <f t="shared" si="544"/>
        <v>0</v>
      </c>
      <c r="AR498" s="350">
        <f t="shared" si="545"/>
        <v>0</v>
      </c>
      <c r="AS498" s="350">
        <f t="shared" si="546"/>
        <v>0</v>
      </c>
      <c r="AT498" s="350">
        <f t="shared" si="547"/>
        <v>0</v>
      </c>
      <c r="AU498" s="350">
        <f t="shared" si="548"/>
        <v>0</v>
      </c>
      <c r="AV498" s="350">
        <f t="shared" si="549"/>
        <v>0</v>
      </c>
      <c r="AW498" s="350">
        <f t="shared" si="550"/>
        <v>0</v>
      </c>
      <c r="AX498" s="350">
        <f t="shared" si="551"/>
        <v>0</v>
      </c>
      <c r="AY498" s="350">
        <f t="shared" si="552"/>
        <v>0</v>
      </c>
    </row>
    <row r="499" spans="1:51" x14ac:dyDescent="0.2">
      <c r="A499" s="347">
        <v>11730</v>
      </c>
      <c r="B499" s="349" t="str">
        <f t="shared" si="505"/>
        <v>Clarence Valley (A)</v>
      </c>
      <c r="C499" s="348" t="str">
        <f t="shared" si="506"/>
        <v>NEWF</v>
      </c>
      <c r="D499" s="470" t="str">
        <f t="shared" si="507"/>
        <v>R</v>
      </c>
      <c r="E499" s="470"/>
      <c r="F499"/>
      <c r="G499" s="350">
        <f t="shared" si="508"/>
        <v>51647</v>
      </c>
      <c r="H499" s="350">
        <f t="shared" si="509"/>
        <v>26602</v>
      </c>
      <c r="I499" s="350">
        <f t="shared" si="510"/>
        <v>346</v>
      </c>
      <c r="J499" s="350" t="str">
        <f t="shared" si="511"/>
        <v>Y</v>
      </c>
      <c r="K499" s="350">
        <f t="shared" si="512"/>
        <v>21753</v>
      </c>
      <c r="L499" s="350">
        <f t="shared" si="513"/>
        <v>0</v>
      </c>
      <c r="M499" s="350">
        <f t="shared" si="514"/>
        <v>21753</v>
      </c>
      <c r="N499" s="350">
        <f t="shared" si="515"/>
        <v>0</v>
      </c>
      <c r="O499" s="350">
        <f t="shared" si="516"/>
        <v>17884</v>
      </c>
      <c r="P499" s="350">
        <f t="shared" si="517"/>
        <v>24881</v>
      </c>
      <c r="Q499" s="350">
        <f t="shared" si="518"/>
        <v>26602</v>
      </c>
      <c r="R499" s="350" t="str">
        <f t="shared" si="519"/>
        <v>Grafton Landfill</v>
      </c>
      <c r="S499" s="350" t="str">
        <f t="shared" si="520"/>
        <v>Glenreagh WTS</v>
      </c>
      <c r="T499" s="350" t="str">
        <f t="shared" si="521"/>
        <v>Grafton WTS</v>
      </c>
      <c r="U499" s="350" t="str">
        <f t="shared" si="522"/>
        <v>Maclean WTS</v>
      </c>
      <c r="V499" s="350" t="str">
        <f t="shared" si="523"/>
        <v>Tyringham WTS</v>
      </c>
      <c r="W499" s="350" t="str">
        <f t="shared" si="524"/>
        <v>Copmanhurst &amp; Iluka &amp; Baryulgil</v>
      </c>
      <c r="X499" s="350">
        <f t="shared" si="525"/>
        <v>0</v>
      </c>
      <c r="Y499" s="350">
        <f t="shared" si="526"/>
        <v>0</v>
      </c>
      <c r="Z499" s="350">
        <f t="shared" si="527"/>
        <v>0</v>
      </c>
      <c r="AA499" s="350">
        <f t="shared" si="528"/>
        <v>0</v>
      </c>
      <c r="AB499" s="350">
        <f t="shared" si="529"/>
        <v>0</v>
      </c>
      <c r="AC499" s="350">
        <f t="shared" si="530"/>
        <v>0</v>
      </c>
      <c r="AD499" s="350">
        <f t="shared" si="531"/>
        <v>0</v>
      </c>
      <c r="AE499" s="350">
        <f t="shared" si="532"/>
        <v>0</v>
      </c>
      <c r="AF499" s="350">
        <f t="shared" si="533"/>
        <v>0</v>
      </c>
      <c r="AG499" s="350">
        <f t="shared" si="534"/>
        <v>0</v>
      </c>
      <c r="AH499" s="350">
        <f t="shared" si="535"/>
        <v>0</v>
      </c>
      <c r="AI499" s="350">
        <f t="shared" si="536"/>
        <v>0</v>
      </c>
      <c r="AJ499" s="350">
        <f t="shared" si="537"/>
        <v>0</v>
      </c>
      <c r="AK499" s="350">
        <f t="shared" si="538"/>
        <v>0</v>
      </c>
      <c r="AL499" s="350">
        <f t="shared" si="539"/>
        <v>0</v>
      </c>
      <c r="AM499" s="350">
        <f t="shared" si="540"/>
        <v>0</v>
      </c>
      <c r="AN499" s="457">
        <f t="shared" si="541"/>
        <v>0</v>
      </c>
      <c r="AO499" s="350">
        <f t="shared" si="542"/>
        <v>0</v>
      </c>
      <c r="AP499" s="350">
        <f t="shared" si="543"/>
        <v>0</v>
      </c>
      <c r="AQ499" s="350">
        <f t="shared" si="544"/>
        <v>0</v>
      </c>
      <c r="AR499" s="350">
        <f t="shared" si="545"/>
        <v>0</v>
      </c>
      <c r="AS499" s="350">
        <f t="shared" si="546"/>
        <v>0</v>
      </c>
      <c r="AT499" s="350">
        <f t="shared" si="547"/>
        <v>0</v>
      </c>
      <c r="AU499" s="350">
        <f t="shared" si="548"/>
        <v>0</v>
      </c>
      <c r="AV499" s="350">
        <f t="shared" si="549"/>
        <v>0</v>
      </c>
      <c r="AW499" s="350">
        <f t="shared" si="550"/>
        <v>0</v>
      </c>
      <c r="AX499" s="350">
        <f t="shared" si="551"/>
        <v>0</v>
      </c>
      <c r="AY499" s="350">
        <f t="shared" si="552"/>
        <v>0</v>
      </c>
    </row>
    <row r="500" spans="1:51" x14ac:dyDescent="0.2">
      <c r="A500" s="347">
        <v>14550</v>
      </c>
      <c r="B500" s="349" t="str">
        <f t="shared" si="505"/>
        <v>Kyogle (A)</v>
      </c>
      <c r="C500" s="348" t="str">
        <f t="shared" si="506"/>
        <v>NEWF</v>
      </c>
      <c r="D500" s="470" t="str">
        <f t="shared" si="507"/>
        <v>R</v>
      </c>
      <c r="E500" s="470"/>
      <c r="F500"/>
      <c r="G500" s="350">
        <f t="shared" si="508"/>
        <v>8870</v>
      </c>
      <c r="H500" s="350">
        <f t="shared" si="509"/>
        <v>4023</v>
      </c>
      <c r="I500" s="350">
        <f t="shared" si="510"/>
        <v>468</v>
      </c>
      <c r="J500" s="350" t="str">
        <f t="shared" si="511"/>
        <v>Y</v>
      </c>
      <c r="K500" s="350">
        <f t="shared" si="512"/>
        <v>1955</v>
      </c>
      <c r="L500" s="350">
        <f t="shared" si="513"/>
        <v>0</v>
      </c>
      <c r="M500" s="350">
        <f t="shared" si="514"/>
        <v>1955</v>
      </c>
      <c r="N500" s="350">
        <f t="shared" si="515"/>
        <v>0</v>
      </c>
      <c r="O500" s="350">
        <f t="shared" si="516"/>
        <v>0</v>
      </c>
      <c r="P500" s="350">
        <f t="shared" si="517"/>
        <v>0</v>
      </c>
      <c r="Q500" s="350">
        <f t="shared" si="518"/>
        <v>4023</v>
      </c>
      <c r="R500" s="350" t="str">
        <f t="shared" si="519"/>
        <v>Kyogle Landfill</v>
      </c>
      <c r="S500" s="350" t="str">
        <f t="shared" si="520"/>
        <v>Woodenbong Landfill</v>
      </c>
      <c r="T500" s="350">
        <f t="shared" si="521"/>
        <v>0</v>
      </c>
      <c r="U500" s="350">
        <f t="shared" si="522"/>
        <v>0</v>
      </c>
      <c r="V500" s="350">
        <f t="shared" si="523"/>
        <v>0</v>
      </c>
      <c r="W500" s="350">
        <f t="shared" si="524"/>
        <v>0</v>
      </c>
      <c r="X500" s="350">
        <f t="shared" si="525"/>
        <v>0</v>
      </c>
      <c r="Y500" s="350">
        <f t="shared" si="526"/>
        <v>0</v>
      </c>
      <c r="Z500" s="350">
        <f t="shared" si="527"/>
        <v>0</v>
      </c>
      <c r="AA500" s="350">
        <f t="shared" si="528"/>
        <v>0</v>
      </c>
      <c r="AB500" s="350">
        <f t="shared" si="529"/>
        <v>0</v>
      </c>
      <c r="AC500" s="350">
        <f t="shared" si="530"/>
        <v>0</v>
      </c>
      <c r="AD500" s="350">
        <f t="shared" si="531"/>
        <v>0</v>
      </c>
      <c r="AE500" s="350">
        <f t="shared" si="532"/>
        <v>0</v>
      </c>
      <c r="AF500" s="350">
        <f t="shared" si="533"/>
        <v>0</v>
      </c>
      <c r="AG500" s="350">
        <f t="shared" si="534"/>
        <v>0</v>
      </c>
      <c r="AH500" s="350">
        <f t="shared" si="535"/>
        <v>0</v>
      </c>
      <c r="AI500" s="350">
        <f t="shared" si="536"/>
        <v>0</v>
      </c>
      <c r="AJ500" s="350">
        <f t="shared" si="537"/>
        <v>0</v>
      </c>
      <c r="AK500" s="350">
        <f t="shared" si="538"/>
        <v>0</v>
      </c>
      <c r="AL500" s="350">
        <f t="shared" si="539"/>
        <v>0</v>
      </c>
      <c r="AM500" s="350">
        <f t="shared" si="540"/>
        <v>0</v>
      </c>
      <c r="AN500" s="457">
        <f t="shared" si="541"/>
        <v>0</v>
      </c>
      <c r="AO500" s="350">
        <f t="shared" si="542"/>
        <v>0</v>
      </c>
      <c r="AP500" s="350">
        <f t="shared" si="543"/>
        <v>0</v>
      </c>
      <c r="AQ500" s="350">
        <f t="shared" si="544"/>
        <v>0</v>
      </c>
      <c r="AR500" s="350">
        <f t="shared" si="545"/>
        <v>0</v>
      </c>
      <c r="AS500" s="350">
        <f t="shared" si="546"/>
        <v>0</v>
      </c>
      <c r="AT500" s="350">
        <f t="shared" si="547"/>
        <v>0</v>
      </c>
      <c r="AU500" s="350">
        <f t="shared" si="548"/>
        <v>0</v>
      </c>
      <c r="AV500" s="350">
        <f t="shared" si="549"/>
        <v>0</v>
      </c>
      <c r="AW500" s="350">
        <f t="shared" si="550"/>
        <v>0</v>
      </c>
      <c r="AX500" s="350">
        <f t="shared" si="551"/>
        <v>0</v>
      </c>
      <c r="AY500" s="350">
        <f t="shared" si="552"/>
        <v>0</v>
      </c>
    </row>
    <row r="501" spans="1:51" x14ac:dyDescent="0.2">
      <c r="A501" s="347">
        <v>14850</v>
      </c>
      <c r="B501" s="349" t="str">
        <f t="shared" si="505"/>
        <v>Lismore (C)</v>
      </c>
      <c r="C501" s="348" t="str">
        <f t="shared" si="506"/>
        <v>NEWF</v>
      </c>
      <c r="D501" s="470" t="str">
        <f t="shared" si="507"/>
        <v>R</v>
      </c>
      <c r="E501" s="470"/>
      <c r="F501"/>
      <c r="G501" s="350">
        <f t="shared" si="508"/>
        <v>43843</v>
      </c>
      <c r="H501" s="350">
        <f t="shared" si="509"/>
        <v>18283</v>
      </c>
      <c r="I501" s="350">
        <f t="shared" si="510"/>
        <v>305.14999999999998</v>
      </c>
      <c r="J501" s="350" t="str">
        <f t="shared" si="511"/>
        <v>Y</v>
      </c>
      <c r="K501" s="350">
        <f t="shared" si="512"/>
        <v>14776</v>
      </c>
      <c r="L501" s="350">
        <f t="shared" si="513"/>
        <v>0</v>
      </c>
      <c r="M501" s="350">
        <f t="shared" si="514"/>
        <v>14776</v>
      </c>
      <c r="N501" s="350">
        <f t="shared" si="515"/>
        <v>0</v>
      </c>
      <c r="O501" s="350">
        <f t="shared" si="516"/>
        <v>12670</v>
      </c>
      <c r="P501" s="350">
        <f t="shared" si="517"/>
        <v>0</v>
      </c>
      <c r="Q501" s="350">
        <f t="shared" si="518"/>
        <v>18283</v>
      </c>
      <c r="R501" s="350" t="str">
        <f t="shared" si="519"/>
        <v>Nimbin Transfer Station</v>
      </c>
      <c r="S501" s="350" t="str">
        <f t="shared" si="520"/>
        <v>Brewster Street Drop Off Centre</v>
      </c>
      <c r="T501" s="350" t="str">
        <f t="shared" si="521"/>
        <v>Lismore Recycling and Recovery Centre</v>
      </c>
      <c r="U501" s="350">
        <f t="shared" si="522"/>
        <v>0</v>
      </c>
      <c r="V501" s="350">
        <f t="shared" si="523"/>
        <v>0</v>
      </c>
      <c r="W501" s="350">
        <f t="shared" si="524"/>
        <v>0</v>
      </c>
      <c r="X501" s="350">
        <f t="shared" si="525"/>
        <v>0</v>
      </c>
      <c r="Y501" s="350">
        <f t="shared" si="526"/>
        <v>0</v>
      </c>
      <c r="Z501" s="350">
        <f t="shared" si="527"/>
        <v>0</v>
      </c>
      <c r="AA501" s="350">
        <f t="shared" si="528"/>
        <v>0</v>
      </c>
      <c r="AB501" s="350">
        <f t="shared" si="529"/>
        <v>0</v>
      </c>
      <c r="AC501" s="350">
        <f t="shared" si="530"/>
        <v>0</v>
      </c>
      <c r="AD501" s="350">
        <f t="shared" si="531"/>
        <v>0</v>
      </c>
      <c r="AE501" s="350">
        <f t="shared" si="532"/>
        <v>0</v>
      </c>
      <c r="AF501" s="350">
        <f t="shared" si="533"/>
        <v>0</v>
      </c>
      <c r="AG501" s="350">
        <f t="shared" si="534"/>
        <v>0</v>
      </c>
      <c r="AH501" s="350">
        <f t="shared" si="535"/>
        <v>0</v>
      </c>
      <c r="AI501" s="350">
        <f t="shared" si="536"/>
        <v>0</v>
      </c>
      <c r="AJ501" s="350">
        <f t="shared" si="537"/>
        <v>0</v>
      </c>
      <c r="AK501" s="350">
        <f t="shared" si="538"/>
        <v>0</v>
      </c>
      <c r="AL501" s="350">
        <f t="shared" si="539"/>
        <v>0</v>
      </c>
      <c r="AM501" s="350">
        <f t="shared" si="540"/>
        <v>0</v>
      </c>
      <c r="AN501" s="457">
        <f t="shared" si="541"/>
        <v>0</v>
      </c>
      <c r="AO501" s="350">
        <f t="shared" si="542"/>
        <v>0</v>
      </c>
      <c r="AP501" s="350">
        <f t="shared" si="543"/>
        <v>0</v>
      </c>
      <c r="AQ501" s="350">
        <f t="shared" si="544"/>
        <v>0</v>
      </c>
      <c r="AR501" s="350">
        <f t="shared" si="545"/>
        <v>0</v>
      </c>
      <c r="AS501" s="350">
        <f t="shared" si="546"/>
        <v>0</v>
      </c>
      <c r="AT501" s="350">
        <f t="shared" si="547"/>
        <v>0</v>
      </c>
      <c r="AU501" s="350">
        <f t="shared" si="548"/>
        <v>0</v>
      </c>
      <c r="AV501" s="350">
        <f t="shared" si="549"/>
        <v>0</v>
      </c>
      <c r="AW501" s="350">
        <f t="shared" si="550"/>
        <v>0</v>
      </c>
      <c r="AX501" s="350">
        <f t="shared" si="551"/>
        <v>0</v>
      </c>
      <c r="AY501" s="350">
        <f t="shared" si="552"/>
        <v>0</v>
      </c>
    </row>
    <row r="502" spans="1:51" x14ac:dyDescent="0.2">
      <c r="A502" s="347">
        <v>16610</v>
      </c>
      <c r="B502" s="349" t="str">
        <f t="shared" si="505"/>
        <v>Richmond Valley (A)</v>
      </c>
      <c r="C502" s="348" t="str">
        <f t="shared" si="506"/>
        <v>NEWF</v>
      </c>
      <c r="D502" s="470" t="str">
        <f t="shared" si="507"/>
        <v>R</v>
      </c>
      <c r="E502" s="470"/>
      <c r="F502"/>
      <c r="G502" s="350">
        <f t="shared" si="508"/>
        <v>23399</v>
      </c>
      <c r="H502" s="350">
        <f t="shared" si="509"/>
        <v>10660</v>
      </c>
      <c r="I502" s="350">
        <f t="shared" si="510"/>
        <v>564</v>
      </c>
      <c r="J502" s="350" t="str">
        <f t="shared" si="511"/>
        <v>Y</v>
      </c>
      <c r="K502" s="350">
        <f t="shared" si="512"/>
        <v>7541</v>
      </c>
      <c r="L502" s="350">
        <f t="shared" si="513"/>
        <v>0</v>
      </c>
      <c r="M502" s="350">
        <f t="shared" si="514"/>
        <v>7533</v>
      </c>
      <c r="N502" s="350">
        <f t="shared" si="515"/>
        <v>0</v>
      </c>
      <c r="O502" s="350">
        <f t="shared" si="516"/>
        <v>7541</v>
      </c>
      <c r="P502" s="350">
        <f t="shared" si="517"/>
        <v>729</v>
      </c>
      <c r="Q502" s="350">
        <f t="shared" si="518"/>
        <v>10660</v>
      </c>
      <c r="R502" s="350" t="str">
        <f t="shared" si="519"/>
        <v>Nammoona Waste Facility</v>
      </c>
      <c r="S502" s="350" t="str">
        <f t="shared" si="520"/>
        <v>Evans Head Transfer Station</v>
      </c>
      <c r="T502" s="350" t="str">
        <f t="shared" si="521"/>
        <v>Bora Ridge Transfer Station</v>
      </c>
      <c r="U502" s="350" t="str">
        <f t="shared" si="522"/>
        <v>Rappville Transfer Station</v>
      </c>
      <c r="V502" s="350">
        <f t="shared" si="523"/>
        <v>0</v>
      </c>
      <c r="W502" s="350">
        <f t="shared" si="524"/>
        <v>0</v>
      </c>
      <c r="X502" s="350">
        <f t="shared" si="525"/>
        <v>0</v>
      </c>
      <c r="Y502" s="350">
        <f t="shared" si="526"/>
        <v>0</v>
      </c>
      <c r="Z502" s="350">
        <f t="shared" si="527"/>
        <v>0</v>
      </c>
      <c r="AA502" s="350">
        <f t="shared" si="528"/>
        <v>0</v>
      </c>
      <c r="AB502" s="350">
        <f t="shared" si="529"/>
        <v>0</v>
      </c>
      <c r="AC502" s="350">
        <f t="shared" si="530"/>
        <v>0</v>
      </c>
      <c r="AD502" s="350">
        <f t="shared" si="531"/>
        <v>0</v>
      </c>
      <c r="AE502" s="350">
        <f t="shared" si="532"/>
        <v>0</v>
      </c>
      <c r="AF502" s="350">
        <f t="shared" si="533"/>
        <v>0</v>
      </c>
      <c r="AG502" s="350">
        <f t="shared" si="534"/>
        <v>0</v>
      </c>
      <c r="AH502" s="350">
        <f t="shared" si="535"/>
        <v>0</v>
      </c>
      <c r="AI502" s="350">
        <f t="shared" si="536"/>
        <v>0</v>
      </c>
      <c r="AJ502" s="350">
        <f t="shared" si="537"/>
        <v>0</v>
      </c>
      <c r="AK502" s="350">
        <f t="shared" si="538"/>
        <v>0</v>
      </c>
      <c r="AL502" s="350">
        <f t="shared" si="539"/>
        <v>0</v>
      </c>
      <c r="AM502" s="350">
        <f t="shared" si="540"/>
        <v>0</v>
      </c>
      <c r="AN502" s="457">
        <f t="shared" si="541"/>
        <v>0</v>
      </c>
      <c r="AO502" s="350">
        <f t="shared" si="542"/>
        <v>0</v>
      </c>
      <c r="AP502" s="350">
        <f t="shared" si="543"/>
        <v>0</v>
      </c>
      <c r="AQ502" s="350">
        <f t="shared" si="544"/>
        <v>0</v>
      </c>
      <c r="AR502" s="350">
        <f t="shared" si="545"/>
        <v>0</v>
      </c>
      <c r="AS502" s="350">
        <f t="shared" si="546"/>
        <v>0</v>
      </c>
      <c r="AT502" s="350">
        <f t="shared" si="547"/>
        <v>0</v>
      </c>
      <c r="AU502" s="350">
        <f t="shared" si="548"/>
        <v>0</v>
      </c>
      <c r="AV502" s="350">
        <f t="shared" si="549"/>
        <v>0</v>
      </c>
      <c r="AW502" s="350">
        <f t="shared" si="550"/>
        <v>0</v>
      </c>
      <c r="AX502" s="350">
        <f t="shared" si="551"/>
        <v>0</v>
      </c>
      <c r="AY502" s="350">
        <f t="shared" si="552"/>
        <v>0</v>
      </c>
    </row>
    <row r="503" spans="1:51" ht="13.5" thickBot="1" x14ac:dyDescent="0.25">
      <c r="A503" s="347">
        <v>17550</v>
      </c>
      <c r="B503" s="349" t="str">
        <f t="shared" si="505"/>
        <v>Tweed (A)</v>
      </c>
      <c r="C503" s="348" t="str">
        <f t="shared" si="506"/>
        <v>NEWF</v>
      </c>
      <c r="D503" s="470" t="str">
        <f t="shared" si="507"/>
        <v>R</v>
      </c>
      <c r="E503" s="470"/>
      <c r="F503"/>
      <c r="G503" s="350">
        <f t="shared" si="508"/>
        <v>96108</v>
      </c>
      <c r="H503" s="350">
        <f t="shared" si="509"/>
        <v>42285</v>
      </c>
      <c r="I503" s="350">
        <f t="shared" si="510"/>
        <v>366.9</v>
      </c>
      <c r="J503" s="350" t="str">
        <f t="shared" si="511"/>
        <v>Y</v>
      </c>
      <c r="K503" s="350">
        <f t="shared" si="512"/>
        <v>38399</v>
      </c>
      <c r="L503" s="350">
        <f t="shared" si="513"/>
        <v>0</v>
      </c>
      <c r="M503" s="350">
        <f t="shared" si="514"/>
        <v>38516</v>
      </c>
      <c r="N503" s="350">
        <f t="shared" si="515"/>
        <v>0</v>
      </c>
      <c r="O503" s="350">
        <f t="shared" si="516"/>
        <v>25951</v>
      </c>
      <c r="P503" s="350">
        <f t="shared" si="517"/>
        <v>13284</v>
      </c>
      <c r="Q503" s="350">
        <f t="shared" si="518"/>
        <v>0</v>
      </c>
      <c r="R503" s="350" t="str">
        <f t="shared" si="519"/>
        <v>Stotts Creek Resource Recovery Centre</v>
      </c>
      <c r="S503" s="350">
        <f t="shared" si="520"/>
        <v>0</v>
      </c>
      <c r="T503" s="350">
        <f t="shared" si="521"/>
        <v>0</v>
      </c>
      <c r="U503" s="350">
        <f t="shared" si="522"/>
        <v>0</v>
      </c>
      <c r="V503" s="350">
        <f t="shared" si="523"/>
        <v>0</v>
      </c>
      <c r="W503" s="350">
        <f t="shared" si="524"/>
        <v>0</v>
      </c>
      <c r="X503" s="350">
        <f t="shared" si="525"/>
        <v>0</v>
      </c>
      <c r="Y503" s="350">
        <f t="shared" si="526"/>
        <v>0</v>
      </c>
      <c r="Z503" s="350">
        <f t="shared" si="527"/>
        <v>0</v>
      </c>
      <c r="AA503" s="350">
        <f t="shared" si="528"/>
        <v>0</v>
      </c>
      <c r="AB503" s="350">
        <f t="shared" si="529"/>
        <v>0</v>
      </c>
      <c r="AC503" s="350">
        <f t="shared" si="530"/>
        <v>0</v>
      </c>
      <c r="AD503" s="350">
        <f t="shared" si="531"/>
        <v>0</v>
      </c>
      <c r="AE503" s="350">
        <f t="shared" si="532"/>
        <v>0</v>
      </c>
      <c r="AF503" s="350">
        <f t="shared" si="533"/>
        <v>0</v>
      </c>
      <c r="AG503" s="350">
        <f t="shared" si="534"/>
        <v>0</v>
      </c>
      <c r="AH503" s="350">
        <f t="shared" si="535"/>
        <v>0</v>
      </c>
      <c r="AI503" s="350">
        <f t="shared" si="536"/>
        <v>0</v>
      </c>
      <c r="AJ503" s="350">
        <f t="shared" si="537"/>
        <v>0</v>
      </c>
      <c r="AK503" s="350">
        <f t="shared" si="538"/>
        <v>0</v>
      </c>
      <c r="AL503" s="350">
        <f t="shared" si="539"/>
        <v>0</v>
      </c>
      <c r="AM503" s="350">
        <f t="shared" si="540"/>
        <v>0</v>
      </c>
      <c r="AN503" s="457">
        <f t="shared" si="541"/>
        <v>0</v>
      </c>
      <c r="AO503" s="350">
        <f t="shared" si="542"/>
        <v>0</v>
      </c>
      <c r="AP503" s="350">
        <f t="shared" si="543"/>
        <v>0</v>
      </c>
      <c r="AQ503" s="350">
        <f t="shared" si="544"/>
        <v>0</v>
      </c>
      <c r="AR503" s="350">
        <f t="shared" si="545"/>
        <v>0</v>
      </c>
      <c r="AS503" s="350">
        <f t="shared" si="546"/>
        <v>0</v>
      </c>
      <c r="AT503" s="350">
        <f t="shared" si="547"/>
        <v>0</v>
      </c>
      <c r="AU503" s="350">
        <f t="shared" si="548"/>
        <v>0</v>
      </c>
      <c r="AV503" s="350">
        <f t="shared" si="549"/>
        <v>0</v>
      </c>
      <c r="AW503" s="350">
        <f t="shared" si="550"/>
        <v>0</v>
      </c>
      <c r="AX503" s="350">
        <f t="shared" si="551"/>
        <v>0</v>
      </c>
      <c r="AY503" s="350">
        <f t="shared" si="552"/>
        <v>0</v>
      </c>
    </row>
    <row r="504" spans="1:51" ht="13.5" thickTop="1" x14ac:dyDescent="0.2">
      <c r="A504" s="351"/>
      <c r="B504" s="351"/>
      <c r="C504" s="351" t="s">
        <v>263</v>
      </c>
      <c r="D504" s="351"/>
      <c r="E504" s="451"/>
      <c r="F504" s="352"/>
      <c r="G504" s="353">
        <f t="shared" ref="G504:AY504" si="553">COUNTIF(G497:G503,"&gt;0")</f>
        <v>7</v>
      </c>
      <c r="H504" s="353">
        <f t="shared" si="553"/>
        <v>7</v>
      </c>
      <c r="I504" s="353">
        <f t="shared" si="553"/>
        <v>7</v>
      </c>
      <c r="J504" s="353">
        <f t="shared" si="553"/>
        <v>0</v>
      </c>
      <c r="K504" s="353">
        <f t="shared" si="553"/>
        <v>7</v>
      </c>
      <c r="L504" s="353">
        <f t="shared" si="553"/>
        <v>0</v>
      </c>
      <c r="M504" s="353">
        <f t="shared" si="553"/>
        <v>7</v>
      </c>
      <c r="N504" s="353">
        <f t="shared" si="553"/>
        <v>0</v>
      </c>
      <c r="O504" s="353">
        <f t="shared" si="553"/>
        <v>6</v>
      </c>
      <c r="P504" s="353">
        <f t="shared" si="553"/>
        <v>3</v>
      </c>
      <c r="Q504" s="353">
        <f t="shared" si="553"/>
        <v>5</v>
      </c>
      <c r="R504" s="353">
        <f t="shared" si="553"/>
        <v>0</v>
      </c>
      <c r="S504" s="353">
        <f t="shared" si="553"/>
        <v>0</v>
      </c>
      <c r="T504" s="353">
        <f t="shared" si="553"/>
        <v>0</v>
      </c>
      <c r="U504" s="353">
        <f t="shared" si="553"/>
        <v>0</v>
      </c>
      <c r="V504" s="353">
        <f t="shared" si="553"/>
        <v>0</v>
      </c>
      <c r="W504" s="353">
        <f t="shared" si="553"/>
        <v>0</v>
      </c>
      <c r="X504" s="353">
        <f t="shared" si="553"/>
        <v>0</v>
      </c>
      <c r="Y504" s="353">
        <f t="shared" si="553"/>
        <v>0</v>
      </c>
      <c r="Z504" s="353">
        <f t="shared" si="553"/>
        <v>0</v>
      </c>
      <c r="AA504" s="353">
        <f t="shared" si="553"/>
        <v>0</v>
      </c>
      <c r="AB504" s="353">
        <f t="shared" si="553"/>
        <v>0</v>
      </c>
      <c r="AC504" s="353">
        <f t="shared" si="553"/>
        <v>0</v>
      </c>
      <c r="AD504" s="353">
        <f t="shared" si="553"/>
        <v>0</v>
      </c>
      <c r="AE504" s="353">
        <f t="shared" si="553"/>
        <v>0</v>
      </c>
      <c r="AF504" s="353">
        <f t="shared" si="553"/>
        <v>0</v>
      </c>
      <c r="AG504" s="353">
        <f t="shared" si="553"/>
        <v>0</v>
      </c>
      <c r="AH504" s="353">
        <f t="shared" si="553"/>
        <v>0</v>
      </c>
      <c r="AI504" s="353">
        <f t="shared" si="553"/>
        <v>0</v>
      </c>
      <c r="AJ504" s="353">
        <f t="shared" si="553"/>
        <v>0</v>
      </c>
      <c r="AK504" s="353">
        <f t="shared" si="553"/>
        <v>0</v>
      </c>
      <c r="AL504" s="353">
        <f t="shared" si="553"/>
        <v>0</v>
      </c>
      <c r="AM504" s="353">
        <f t="shared" si="553"/>
        <v>0</v>
      </c>
      <c r="AN504" s="452">
        <f t="shared" si="553"/>
        <v>0</v>
      </c>
      <c r="AO504" s="353">
        <f t="shared" si="553"/>
        <v>0</v>
      </c>
      <c r="AP504" s="353">
        <f t="shared" si="553"/>
        <v>0</v>
      </c>
      <c r="AQ504" s="353">
        <f t="shared" si="553"/>
        <v>0</v>
      </c>
      <c r="AR504" s="353">
        <f t="shared" si="553"/>
        <v>0</v>
      </c>
      <c r="AS504" s="353">
        <f t="shared" si="553"/>
        <v>0</v>
      </c>
      <c r="AT504" s="353">
        <f t="shared" si="553"/>
        <v>0</v>
      </c>
      <c r="AU504" s="353">
        <f t="shared" si="553"/>
        <v>0</v>
      </c>
      <c r="AV504" s="353">
        <f t="shared" si="553"/>
        <v>0</v>
      </c>
      <c r="AW504" s="353">
        <f t="shared" si="553"/>
        <v>0</v>
      </c>
      <c r="AX504" s="353">
        <f t="shared" si="553"/>
        <v>0</v>
      </c>
      <c r="AY504" s="353">
        <f t="shared" si="553"/>
        <v>0</v>
      </c>
    </row>
    <row r="505" spans="1:51" x14ac:dyDescent="0.2">
      <c r="A505" s="347"/>
      <c r="B505" s="347"/>
      <c r="C505" s="347" t="s">
        <v>264</v>
      </c>
      <c r="D505" s="347"/>
      <c r="E505" s="455"/>
      <c r="F505" s="355"/>
      <c r="G505" s="356">
        <f t="shared" ref="G505:AY505" si="554">SUM(G497:G503)</f>
        <v>302649</v>
      </c>
      <c r="H505" s="356">
        <f t="shared" si="554"/>
        <v>135560</v>
      </c>
      <c r="I505" s="356">
        <f t="shared" si="554"/>
        <v>2721.05</v>
      </c>
      <c r="J505" s="356">
        <f t="shared" si="554"/>
        <v>0</v>
      </c>
      <c r="K505" s="356">
        <f t="shared" si="554"/>
        <v>116489</v>
      </c>
      <c r="L505" s="356">
        <f t="shared" si="554"/>
        <v>0</v>
      </c>
      <c r="M505" s="356">
        <f t="shared" si="554"/>
        <v>116682</v>
      </c>
      <c r="N505" s="356">
        <f t="shared" si="554"/>
        <v>0</v>
      </c>
      <c r="O505" s="356">
        <f t="shared" si="554"/>
        <v>90146</v>
      </c>
      <c r="P505" s="356">
        <f t="shared" si="554"/>
        <v>38894</v>
      </c>
      <c r="Q505" s="356">
        <f t="shared" si="554"/>
        <v>73834</v>
      </c>
      <c r="R505" s="356">
        <f t="shared" si="554"/>
        <v>0</v>
      </c>
      <c r="S505" s="356">
        <f t="shared" si="554"/>
        <v>0</v>
      </c>
      <c r="T505" s="356">
        <f t="shared" si="554"/>
        <v>0</v>
      </c>
      <c r="U505" s="356">
        <f t="shared" si="554"/>
        <v>0</v>
      </c>
      <c r="V505" s="356">
        <f t="shared" si="554"/>
        <v>0</v>
      </c>
      <c r="W505" s="356">
        <f t="shared" si="554"/>
        <v>0</v>
      </c>
      <c r="X505" s="356">
        <f t="shared" si="554"/>
        <v>0</v>
      </c>
      <c r="Y505" s="356">
        <f t="shared" si="554"/>
        <v>0</v>
      </c>
      <c r="Z505" s="356">
        <f t="shared" si="554"/>
        <v>0</v>
      </c>
      <c r="AA505" s="356">
        <f t="shared" si="554"/>
        <v>0</v>
      </c>
      <c r="AB505" s="356">
        <f t="shared" si="554"/>
        <v>0</v>
      </c>
      <c r="AC505" s="356">
        <f t="shared" si="554"/>
        <v>0</v>
      </c>
      <c r="AD505" s="356">
        <f t="shared" si="554"/>
        <v>0</v>
      </c>
      <c r="AE505" s="356">
        <f t="shared" si="554"/>
        <v>0</v>
      </c>
      <c r="AF505" s="356">
        <f t="shared" si="554"/>
        <v>0</v>
      </c>
      <c r="AG505" s="356">
        <f t="shared" si="554"/>
        <v>0</v>
      </c>
      <c r="AH505" s="356">
        <f t="shared" si="554"/>
        <v>0</v>
      </c>
      <c r="AI505" s="356">
        <f t="shared" si="554"/>
        <v>0</v>
      </c>
      <c r="AJ505" s="356">
        <f t="shared" si="554"/>
        <v>0</v>
      </c>
      <c r="AK505" s="356">
        <f t="shared" si="554"/>
        <v>0</v>
      </c>
      <c r="AL505" s="356">
        <f t="shared" si="554"/>
        <v>0</v>
      </c>
      <c r="AM505" s="356">
        <f t="shared" si="554"/>
        <v>0</v>
      </c>
      <c r="AN505" s="456">
        <f t="shared" si="554"/>
        <v>0</v>
      </c>
      <c r="AO505" s="356">
        <f t="shared" si="554"/>
        <v>0</v>
      </c>
      <c r="AP505" s="356">
        <f t="shared" si="554"/>
        <v>0</v>
      </c>
      <c r="AQ505" s="356">
        <f t="shared" si="554"/>
        <v>0</v>
      </c>
      <c r="AR505" s="356">
        <f t="shared" si="554"/>
        <v>0</v>
      </c>
      <c r="AS505" s="356">
        <f t="shared" si="554"/>
        <v>0</v>
      </c>
      <c r="AT505" s="356">
        <f t="shared" si="554"/>
        <v>0</v>
      </c>
      <c r="AU505" s="356">
        <f t="shared" si="554"/>
        <v>0</v>
      </c>
      <c r="AV505" s="356">
        <f t="shared" si="554"/>
        <v>0</v>
      </c>
      <c r="AW505" s="356">
        <f t="shared" si="554"/>
        <v>0</v>
      </c>
      <c r="AX505" s="356">
        <f t="shared" si="554"/>
        <v>0</v>
      </c>
      <c r="AY505" s="356">
        <f t="shared" si="554"/>
        <v>0</v>
      </c>
    </row>
    <row r="506" spans="1:51" x14ac:dyDescent="0.2">
      <c r="A506" s="347"/>
      <c r="B506" s="347"/>
      <c r="C506" s="347" t="s">
        <v>265</v>
      </c>
      <c r="D506" s="347"/>
      <c r="E506" s="455"/>
      <c r="F506" s="355"/>
      <c r="G506" s="350">
        <f t="shared" ref="G506:AY506" si="555">MIN(G497:G503)</f>
        <v>8870</v>
      </c>
      <c r="H506" s="350">
        <f t="shared" si="555"/>
        <v>4023</v>
      </c>
      <c r="I506" s="350">
        <f t="shared" si="555"/>
        <v>278</v>
      </c>
      <c r="J506" s="350">
        <f t="shared" si="555"/>
        <v>0</v>
      </c>
      <c r="K506" s="350">
        <f t="shared" si="555"/>
        <v>1955</v>
      </c>
      <c r="L506" s="350">
        <f t="shared" si="555"/>
        <v>0</v>
      </c>
      <c r="M506" s="350">
        <f t="shared" si="555"/>
        <v>1955</v>
      </c>
      <c r="N506" s="350">
        <f t="shared" si="555"/>
        <v>0</v>
      </c>
      <c r="O506" s="350">
        <f t="shared" si="555"/>
        <v>0</v>
      </c>
      <c r="P506" s="350">
        <f t="shared" si="555"/>
        <v>0</v>
      </c>
      <c r="Q506" s="350">
        <f t="shared" si="555"/>
        <v>0</v>
      </c>
      <c r="R506" s="350">
        <f t="shared" si="555"/>
        <v>0</v>
      </c>
      <c r="S506" s="350">
        <f t="shared" si="555"/>
        <v>0</v>
      </c>
      <c r="T506" s="350">
        <f t="shared" si="555"/>
        <v>0</v>
      </c>
      <c r="U506" s="350">
        <f t="shared" si="555"/>
        <v>0</v>
      </c>
      <c r="V506" s="350">
        <f t="shared" si="555"/>
        <v>0</v>
      </c>
      <c r="W506" s="350">
        <f t="shared" si="555"/>
        <v>0</v>
      </c>
      <c r="X506" s="350">
        <f t="shared" si="555"/>
        <v>0</v>
      </c>
      <c r="Y506" s="350">
        <f t="shared" si="555"/>
        <v>0</v>
      </c>
      <c r="Z506" s="350">
        <f t="shared" si="555"/>
        <v>0</v>
      </c>
      <c r="AA506" s="350">
        <f t="shared" si="555"/>
        <v>0</v>
      </c>
      <c r="AB506" s="350">
        <f t="shared" si="555"/>
        <v>0</v>
      </c>
      <c r="AC506" s="350">
        <f t="shared" si="555"/>
        <v>0</v>
      </c>
      <c r="AD506" s="350">
        <f t="shared" si="555"/>
        <v>0</v>
      </c>
      <c r="AE506" s="350">
        <f t="shared" si="555"/>
        <v>0</v>
      </c>
      <c r="AF506" s="350">
        <f t="shared" si="555"/>
        <v>0</v>
      </c>
      <c r="AG506" s="350">
        <f t="shared" si="555"/>
        <v>0</v>
      </c>
      <c r="AH506" s="350">
        <f t="shared" si="555"/>
        <v>0</v>
      </c>
      <c r="AI506" s="350">
        <f t="shared" si="555"/>
        <v>0</v>
      </c>
      <c r="AJ506" s="350">
        <f t="shared" si="555"/>
        <v>0</v>
      </c>
      <c r="AK506" s="350">
        <f t="shared" si="555"/>
        <v>0</v>
      </c>
      <c r="AL506" s="350">
        <f t="shared" si="555"/>
        <v>0</v>
      </c>
      <c r="AM506" s="350">
        <f t="shared" si="555"/>
        <v>0</v>
      </c>
      <c r="AN506" s="457">
        <f t="shared" si="555"/>
        <v>0</v>
      </c>
      <c r="AO506" s="350">
        <f t="shared" si="555"/>
        <v>0</v>
      </c>
      <c r="AP506" s="350">
        <f t="shared" si="555"/>
        <v>0</v>
      </c>
      <c r="AQ506" s="350">
        <f t="shared" si="555"/>
        <v>0</v>
      </c>
      <c r="AR506" s="350">
        <f t="shared" si="555"/>
        <v>0</v>
      </c>
      <c r="AS506" s="350">
        <f t="shared" si="555"/>
        <v>0</v>
      </c>
      <c r="AT506" s="350">
        <f t="shared" si="555"/>
        <v>0</v>
      </c>
      <c r="AU506" s="350">
        <f t="shared" si="555"/>
        <v>0</v>
      </c>
      <c r="AV506" s="350">
        <f t="shared" si="555"/>
        <v>0</v>
      </c>
      <c r="AW506" s="350">
        <f t="shared" si="555"/>
        <v>0</v>
      </c>
      <c r="AX506" s="350">
        <f t="shared" si="555"/>
        <v>0</v>
      </c>
      <c r="AY506" s="350">
        <f t="shared" si="555"/>
        <v>0</v>
      </c>
    </row>
    <row r="507" spans="1:51" x14ac:dyDescent="0.2">
      <c r="A507" s="347"/>
      <c r="B507" s="347"/>
      <c r="C507" s="347" t="s">
        <v>266</v>
      </c>
      <c r="D507" s="347"/>
      <c r="E507" s="455"/>
      <c r="F507" s="355"/>
      <c r="G507" s="350">
        <f t="shared" ref="G507:AY507" si="556">MAX(G497:G503)</f>
        <v>96108</v>
      </c>
      <c r="H507" s="350">
        <f t="shared" si="556"/>
        <v>42285</v>
      </c>
      <c r="I507" s="350">
        <f t="shared" si="556"/>
        <v>564</v>
      </c>
      <c r="J507" s="350">
        <f t="shared" si="556"/>
        <v>0</v>
      </c>
      <c r="K507" s="350">
        <f t="shared" si="556"/>
        <v>38399</v>
      </c>
      <c r="L507" s="350">
        <f t="shared" si="556"/>
        <v>0</v>
      </c>
      <c r="M507" s="350">
        <f t="shared" si="556"/>
        <v>38516</v>
      </c>
      <c r="N507" s="350">
        <f t="shared" si="556"/>
        <v>0</v>
      </c>
      <c r="O507" s="350">
        <f t="shared" si="556"/>
        <v>25951</v>
      </c>
      <c r="P507" s="350">
        <f t="shared" si="556"/>
        <v>24881</v>
      </c>
      <c r="Q507" s="350">
        <f t="shared" si="556"/>
        <v>26602</v>
      </c>
      <c r="R507" s="350">
        <f t="shared" si="556"/>
        <v>0</v>
      </c>
      <c r="S507" s="350">
        <f t="shared" si="556"/>
        <v>0</v>
      </c>
      <c r="T507" s="350">
        <f t="shared" si="556"/>
        <v>0</v>
      </c>
      <c r="U507" s="350">
        <f t="shared" si="556"/>
        <v>0</v>
      </c>
      <c r="V507" s="350">
        <f t="shared" si="556"/>
        <v>0</v>
      </c>
      <c r="W507" s="350">
        <f t="shared" si="556"/>
        <v>0</v>
      </c>
      <c r="X507" s="350">
        <f t="shared" si="556"/>
        <v>0</v>
      </c>
      <c r="Y507" s="350">
        <f t="shared" si="556"/>
        <v>0</v>
      </c>
      <c r="Z507" s="350">
        <f t="shared" si="556"/>
        <v>0</v>
      </c>
      <c r="AA507" s="350">
        <f t="shared" si="556"/>
        <v>0</v>
      </c>
      <c r="AB507" s="350">
        <f t="shared" si="556"/>
        <v>0</v>
      </c>
      <c r="AC507" s="350">
        <f t="shared" si="556"/>
        <v>0</v>
      </c>
      <c r="AD507" s="350">
        <f t="shared" si="556"/>
        <v>0</v>
      </c>
      <c r="AE507" s="350">
        <f t="shared" si="556"/>
        <v>0</v>
      </c>
      <c r="AF507" s="350">
        <f t="shared" si="556"/>
        <v>0</v>
      </c>
      <c r="AG507" s="350">
        <f t="shared" si="556"/>
        <v>0</v>
      </c>
      <c r="AH507" s="350">
        <f t="shared" si="556"/>
        <v>0</v>
      </c>
      <c r="AI507" s="350">
        <f t="shared" si="556"/>
        <v>0</v>
      </c>
      <c r="AJ507" s="350">
        <f t="shared" si="556"/>
        <v>0</v>
      </c>
      <c r="AK507" s="350">
        <f t="shared" si="556"/>
        <v>0</v>
      </c>
      <c r="AL507" s="350">
        <f t="shared" si="556"/>
        <v>0</v>
      </c>
      <c r="AM507" s="350">
        <f t="shared" si="556"/>
        <v>0</v>
      </c>
      <c r="AN507" s="457">
        <f t="shared" si="556"/>
        <v>0</v>
      </c>
      <c r="AO507" s="350">
        <f t="shared" si="556"/>
        <v>0</v>
      </c>
      <c r="AP507" s="350">
        <f t="shared" si="556"/>
        <v>0</v>
      </c>
      <c r="AQ507" s="350">
        <f t="shared" si="556"/>
        <v>0</v>
      </c>
      <c r="AR507" s="350">
        <f t="shared" si="556"/>
        <v>0</v>
      </c>
      <c r="AS507" s="350">
        <f t="shared" si="556"/>
        <v>0</v>
      </c>
      <c r="AT507" s="350">
        <f t="shared" si="556"/>
        <v>0</v>
      </c>
      <c r="AU507" s="350">
        <f t="shared" si="556"/>
        <v>0</v>
      </c>
      <c r="AV507" s="350">
        <f t="shared" si="556"/>
        <v>0</v>
      </c>
      <c r="AW507" s="350">
        <f t="shared" si="556"/>
        <v>0</v>
      </c>
      <c r="AX507" s="350">
        <f t="shared" si="556"/>
        <v>0</v>
      </c>
      <c r="AY507" s="350">
        <f t="shared" si="556"/>
        <v>0</v>
      </c>
    </row>
    <row r="508" spans="1:51" x14ac:dyDescent="0.2">
      <c r="A508" s="347"/>
      <c r="B508" s="347"/>
      <c r="C508" s="347" t="s">
        <v>267</v>
      </c>
      <c r="D508" s="347"/>
      <c r="E508" s="455"/>
      <c r="F508" s="355"/>
      <c r="G508" s="350">
        <f t="shared" ref="G508:AY508" si="557">AVERAGE(G497:G503)</f>
        <v>43235.571428571428</v>
      </c>
      <c r="H508" s="350">
        <f t="shared" si="557"/>
        <v>19365.714285714286</v>
      </c>
      <c r="I508" s="350">
        <f t="shared" si="557"/>
        <v>388.72142857142859</v>
      </c>
      <c r="J508" s="350" t="e">
        <f t="shared" si="557"/>
        <v>#DIV/0!</v>
      </c>
      <c r="K508" s="350">
        <f t="shared" si="557"/>
        <v>16641.285714285714</v>
      </c>
      <c r="L508" s="350">
        <f t="shared" si="557"/>
        <v>0</v>
      </c>
      <c r="M508" s="350">
        <f t="shared" si="557"/>
        <v>16668.857142857141</v>
      </c>
      <c r="N508" s="350">
        <f t="shared" si="557"/>
        <v>0</v>
      </c>
      <c r="O508" s="350">
        <f t="shared" si="557"/>
        <v>12878</v>
      </c>
      <c r="P508" s="350">
        <f t="shared" si="557"/>
        <v>5556.2857142857147</v>
      </c>
      <c r="Q508" s="350">
        <f t="shared" si="557"/>
        <v>10547.714285714286</v>
      </c>
      <c r="R508" s="350" t="e">
        <f t="shared" si="557"/>
        <v>#DIV/0!</v>
      </c>
      <c r="S508" s="350">
        <f t="shared" si="557"/>
        <v>0</v>
      </c>
      <c r="T508" s="350">
        <f t="shared" si="557"/>
        <v>0</v>
      </c>
      <c r="U508" s="350">
        <f t="shared" si="557"/>
        <v>0</v>
      </c>
      <c r="V508" s="350">
        <f t="shared" si="557"/>
        <v>0</v>
      </c>
      <c r="W508" s="350">
        <f t="shared" si="557"/>
        <v>0</v>
      </c>
      <c r="X508" s="350">
        <f t="shared" si="557"/>
        <v>0</v>
      </c>
      <c r="Y508" s="350">
        <f t="shared" si="557"/>
        <v>0</v>
      </c>
      <c r="Z508" s="350">
        <f t="shared" si="557"/>
        <v>0</v>
      </c>
      <c r="AA508" s="350">
        <f t="shared" si="557"/>
        <v>0</v>
      </c>
      <c r="AB508" s="350">
        <f t="shared" si="557"/>
        <v>0</v>
      </c>
      <c r="AC508" s="350">
        <f t="shared" si="557"/>
        <v>0</v>
      </c>
      <c r="AD508" s="350">
        <f t="shared" si="557"/>
        <v>0</v>
      </c>
      <c r="AE508" s="350">
        <f t="shared" si="557"/>
        <v>0</v>
      </c>
      <c r="AF508" s="350">
        <f t="shared" si="557"/>
        <v>0</v>
      </c>
      <c r="AG508" s="350">
        <f t="shared" si="557"/>
        <v>0</v>
      </c>
      <c r="AH508" s="350">
        <f t="shared" si="557"/>
        <v>0</v>
      </c>
      <c r="AI508" s="350">
        <f t="shared" si="557"/>
        <v>0</v>
      </c>
      <c r="AJ508" s="350">
        <f t="shared" si="557"/>
        <v>0</v>
      </c>
      <c r="AK508" s="350">
        <f t="shared" si="557"/>
        <v>0</v>
      </c>
      <c r="AL508" s="350">
        <f t="shared" si="557"/>
        <v>0</v>
      </c>
      <c r="AM508" s="350">
        <f t="shared" si="557"/>
        <v>0</v>
      </c>
      <c r="AN508" s="457">
        <f t="shared" si="557"/>
        <v>0</v>
      </c>
      <c r="AO508" s="350">
        <f t="shared" si="557"/>
        <v>0</v>
      </c>
      <c r="AP508" s="350">
        <f t="shared" si="557"/>
        <v>0</v>
      </c>
      <c r="AQ508" s="350">
        <f t="shared" si="557"/>
        <v>0</v>
      </c>
      <c r="AR508" s="350">
        <f t="shared" si="557"/>
        <v>0</v>
      </c>
      <c r="AS508" s="350">
        <f t="shared" si="557"/>
        <v>0</v>
      </c>
      <c r="AT508" s="350">
        <f t="shared" si="557"/>
        <v>0</v>
      </c>
      <c r="AU508" s="350">
        <f t="shared" si="557"/>
        <v>0</v>
      </c>
      <c r="AV508" s="350">
        <f t="shared" si="557"/>
        <v>0</v>
      </c>
      <c r="AW508" s="350">
        <f t="shared" si="557"/>
        <v>0</v>
      </c>
      <c r="AX508" s="350">
        <f t="shared" si="557"/>
        <v>0</v>
      </c>
      <c r="AY508" s="350">
        <f t="shared" si="557"/>
        <v>0</v>
      </c>
    </row>
    <row r="509" spans="1:51" ht="13.5" thickBot="1" x14ac:dyDescent="0.25">
      <c r="A509" s="357"/>
      <c r="B509" s="357"/>
      <c r="C509" s="357" t="s">
        <v>268</v>
      </c>
      <c r="D509" s="357"/>
      <c r="E509" s="458"/>
      <c r="F509" s="355"/>
      <c r="G509" s="359">
        <f t="shared" ref="G509:AY509" si="558">MEDIAN(G497:G503)</f>
        <v>43843</v>
      </c>
      <c r="H509" s="359">
        <f t="shared" si="558"/>
        <v>18283</v>
      </c>
      <c r="I509" s="359">
        <f t="shared" si="558"/>
        <v>366.9</v>
      </c>
      <c r="J509" s="359" t="e">
        <f t="shared" si="558"/>
        <v>#NUM!</v>
      </c>
      <c r="K509" s="359">
        <f t="shared" si="558"/>
        <v>14776</v>
      </c>
      <c r="L509" s="359">
        <f t="shared" si="558"/>
        <v>0</v>
      </c>
      <c r="M509" s="359">
        <f t="shared" si="558"/>
        <v>14776</v>
      </c>
      <c r="N509" s="359">
        <f t="shared" si="558"/>
        <v>0</v>
      </c>
      <c r="O509" s="359">
        <f t="shared" si="558"/>
        <v>12670</v>
      </c>
      <c r="P509" s="359">
        <f t="shared" si="558"/>
        <v>0</v>
      </c>
      <c r="Q509" s="359">
        <f t="shared" si="558"/>
        <v>10660</v>
      </c>
      <c r="R509" s="359" t="e">
        <f t="shared" si="558"/>
        <v>#NUM!</v>
      </c>
      <c r="S509" s="359">
        <f t="shared" si="558"/>
        <v>0</v>
      </c>
      <c r="T509" s="359">
        <f t="shared" si="558"/>
        <v>0</v>
      </c>
      <c r="U509" s="359">
        <f t="shared" si="558"/>
        <v>0</v>
      </c>
      <c r="V509" s="359">
        <f t="shared" si="558"/>
        <v>0</v>
      </c>
      <c r="W509" s="359">
        <f t="shared" si="558"/>
        <v>0</v>
      </c>
      <c r="X509" s="359">
        <f t="shared" si="558"/>
        <v>0</v>
      </c>
      <c r="Y509" s="359">
        <f t="shared" si="558"/>
        <v>0</v>
      </c>
      <c r="Z509" s="359">
        <f t="shared" si="558"/>
        <v>0</v>
      </c>
      <c r="AA509" s="359">
        <f t="shared" si="558"/>
        <v>0</v>
      </c>
      <c r="AB509" s="359">
        <f t="shared" si="558"/>
        <v>0</v>
      </c>
      <c r="AC509" s="359">
        <f t="shared" si="558"/>
        <v>0</v>
      </c>
      <c r="AD509" s="359">
        <f t="shared" si="558"/>
        <v>0</v>
      </c>
      <c r="AE509" s="359">
        <f t="shared" si="558"/>
        <v>0</v>
      </c>
      <c r="AF509" s="359">
        <f t="shared" si="558"/>
        <v>0</v>
      </c>
      <c r="AG509" s="359">
        <f t="shared" si="558"/>
        <v>0</v>
      </c>
      <c r="AH509" s="359">
        <f t="shared" si="558"/>
        <v>0</v>
      </c>
      <c r="AI509" s="359">
        <f t="shared" si="558"/>
        <v>0</v>
      </c>
      <c r="AJ509" s="359">
        <f t="shared" si="558"/>
        <v>0</v>
      </c>
      <c r="AK509" s="359">
        <f t="shared" si="558"/>
        <v>0</v>
      </c>
      <c r="AL509" s="359">
        <f t="shared" si="558"/>
        <v>0</v>
      </c>
      <c r="AM509" s="359">
        <f t="shared" si="558"/>
        <v>0</v>
      </c>
      <c r="AN509" s="459">
        <f t="shared" si="558"/>
        <v>0</v>
      </c>
      <c r="AO509" s="359">
        <f t="shared" si="558"/>
        <v>0</v>
      </c>
      <c r="AP509" s="359">
        <f t="shared" si="558"/>
        <v>0</v>
      </c>
      <c r="AQ509" s="359">
        <f t="shared" si="558"/>
        <v>0</v>
      </c>
      <c r="AR509" s="359">
        <f t="shared" si="558"/>
        <v>0</v>
      </c>
      <c r="AS509" s="359">
        <f t="shared" si="558"/>
        <v>0</v>
      </c>
      <c r="AT509" s="359">
        <f t="shared" si="558"/>
        <v>0</v>
      </c>
      <c r="AU509" s="359">
        <f t="shared" si="558"/>
        <v>0</v>
      </c>
      <c r="AV509" s="359">
        <f t="shared" si="558"/>
        <v>0</v>
      </c>
      <c r="AW509" s="359">
        <f t="shared" si="558"/>
        <v>0</v>
      </c>
      <c r="AX509" s="359">
        <f t="shared" si="558"/>
        <v>0</v>
      </c>
      <c r="AY509" s="359">
        <f t="shared" si="558"/>
        <v>0</v>
      </c>
    </row>
    <row r="510" spans="1:51" ht="13.5" thickTop="1" x14ac:dyDescent="0.2"/>
    <row r="511" spans="1:51" ht="13.5" thickBot="1" x14ac:dyDescent="0.25">
      <c r="A511" s="371"/>
      <c r="B511" s="371"/>
      <c r="C511" s="373" t="s">
        <v>124</v>
      </c>
      <c r="D511" s="373"/>
      <c r="E511" s="470"/>
    </row>
    <row r="512" spans="1:51" ht="13.5" thickTop="1" x14ac:dyDescent="0.2">
      <c r="A512" s="347">
        <v>10130</v>
      </c>
      <c r="B512" s="349" t="str">
        <f t="shared" ref="B512:B523" si="559">VLOOKUP($A512,$A$5:$L$133,2,FALSE)</f>
        <v>Armidale Regional (A)</v>
      </c>
      <c r="C512" s="348" t="str">
        <f t="shared" ref="C512:C523" si="560">VLOOKUP($A512,$A$5:$L$133,3,FALSE)</f>
        <v>NIRW</v>
      </c>
      <c r="D512" s="470" t="str">
        <f t="shared" ref="D512:D523" si="561">VLOOKUP($A512,$A$5:$L$133,4,FALSE)</f>
        <v>N</v>
      </c>
      <c r="E512" s="470"/>
      <c r="F512"/>
      <c r="G512" s="350">
        <f t="shared" ref="G512:G523" si="562">VLOOKUP($A512,$A$5:$AY$132,7,FALSE)</f>
        <v>30707</v>
      </c>
      <c r="H512" s="350">
        <f t="shared" ref="H512:H523" si="563">VLOOKUP($A512,$A$5:$AY$132,8,FALSE)</f>
        <v>12818</v>
      </c>
      <c r="I512" s="350">
        <f t="shared" ref="I512:I523" si="564">VLOOKUP($A512,$A$5:$AY$132,9,FALSE)</f>
        <v>390</v>
      </c>
      <c r="J512" s="350" t="str">
        <f t="shared" ref="J512:J523" si="565">VLOOKUP($A512,$A$5:$AY$132,10,FALSE)</f>
        <v>Y</v>
      </c>
      <c r="K512" s="350">
        <f t="shared" ref="K512:K523" si="566">VLOOKUP($A512,$A$5:$AY$132,11,FALSE)</f>
        <v>11023</v>
      </c>
      <c r="L512" s="350">
        <f t="shared" ref="L512:L523" si="567">VLOOKUP($A512,$A$5:$AY$132,12,FALSE)</f>
        <v>0</v>
      </c>
      <c r="M512" s="350">
        <f t="shared" ref="M512:M523" si="568">VLOOKUP($A512,$A$4:$AY$132,13,FALSE)</f>
        <v>11201</v>
      </c>
      <c r="N512" s="350">
        <f t="shared" ref="N512:N523" si="569">VLOOKUP($A512,$A$4:$AY$132,14,FALSE)</f>
        <v>0</v>
      </c>
      <c r="O512" s="350">
        <f t="shared" ref="O512:O523" si="570">VLOOKUP($A512,$A$4:$AY$132,15,FALSE)</f>
        <v>10058</v>
      </c>
      <c r="P512" s="350">
        <f t="shared" ref="P512:P523" si="571">VLOOKUP($A512,$A$4:$AY$132,16,FALSE)</f>
        <v>0</v>
      </c>
      <c r="Q512" s="350">
        <f t="shared" ref="Q512:Q523" si="572">VLOOKUP($A512,$A$4:$AY$132,17,FALSE)</f>
        <v>12818</v>
      </c>
      <c r="R512" s="350" t="str">
        <f t="shared" ref="R512:R523" si="573">VLOOKUP($A512,$A$4:$AY$132,18,FALSE)</f>
        <v>Guyra Waste Transfer Facility</v>
      </c>
      <c r="S512" s="350" t="str">
        <f t="shared" ref="S512:S523" si="574">VLOOKUP($A512,$A$4:$AY$132,19,FALSE)</f>
        <v>Tilbuster Waste Transfer Station</v>
      </c>
      <c r="T512" s="350" t="str">
        <f t="shared" ref="T512:T523" si="575">VLOOKUP($A512,$A$4:$AY$132,20,FALSE)</f>
        <v>Ebor Waste Transfer Station</v>
      </c>
      <c r="U512" s="350" t="str">
        <f t="shared" ref="U512:U523" si="576">VLOOKUP($A512,$A$4:$AY$132,21,FALSE)</f>
        <v>Woollomombi Waste Transfer Station</v>
      </c>
      <c r="V512" s="350" t="str">
        <f t="shared" ref="V512:V523" si="577">VLOOKUP($A512,$A$4:$AY$132,22,FALSE)</f>
        <v>Hillgrove Waste Transfer Station</v>
      </c>
      <c r="W512" s="350">
        <f t="shared" ref="W512:W523" si="578">VLOOKUP($A512,$A$4:$AY$132,23,FALSE)</f>
        <v>0</v>
      </c>
      <c r="X512" s="350">
        <f t="shared" ref="X512:X523" si="579">VLOOKUP($A512,$A$4:$AY$132,24,FALSE)</f>
        <v>0</v>
      </c>
      <c r="Y512" s="350">
        <f t="shared" ref="Y512:Y523" si="580">VLOOKUP($A512,$A$4:$AY$132,25,FALSE)</f>
        <v>0</v>
      </c>
      <c r="Z512" s="350">
        <f t="shared" ref="Z512:Z523" si="581">VLOOKUP($A512,$A$4:$AY$132,26,FALSE)</f>
        <v>0</v>
      </c>
      <c r="AA512" s="350">
        <f t="shared" ref="AA512:AA523" si="582">VLOOKUP($A512,$A$4:$AY$132,27,FALSE)</f>
        <v>0</v>
      </c>
      <c r="AB512" s="350">
        <f t="shared" ref="AB512:AB523" si="583">VLOOKUP($A512,$A$4:$AY$132,28,FALSE)</f>
        <v>0</v>
      </c>
      <c r="AC512" s="350">
        <f t="shared" ref="AC512:AC523" si="584">VLOOKUP($A512,$A$4:$AY$132,29,FALSE)</f>
        <v>0</v>
      </c>
      <c r="AD512" s="350">
        <f t="shared" ref="AD512:AD523" si="585">VLOOKUP($A512,$A$4:$AY$132,30,FALSE)</f>
        <v>0</v>
      </c>
      <c r="AE512" s="350">
        <f t="shared" ref="AE512:AE523" si="586">VLOOKUP($A512,$A$4:$AY$132,31,FALSE)</f>
        <v>0</v>
      </c>
      <c r="AF512" s="350">
        <f t="shared" ref="AF512:AF523" si="587">VLOOKUP($A512,$A$4:$AY$132,32,FALSE)</f>
        <v>0</v>
      </c>
      <c r="AG512" s="350">
        <f t="shared" ref="AG512:AG523" si="588">VLOOKUP($A512,$A$4:$AY$132,33,FALSE)</f>
        <v>0</v>
      </c>
      <c r="AH512" s="350">
        <f t="shared" ref="AH512:AH523" si="589">VLOOKUP($A512,$A$4:$AY$132,34,FALSE)</f>
        <v>0</v>
      </c>
      <c r="AI512" s="350">
        <f t="shared" ref="AI512:AI523" si="590">VLOOKUP($A512,$A$4:$AY$132,35,FALSE)</f>
        <v>0</v>
      </c>
      <c r="AJ512" s="350">
        <f t="shared" ref="AJ512:AJ523" si="591">VLOOKUP($A512,$A$4:$AY$132,36,FALSE)</f>
        <v>0</v>
      </c>
      <c r="AK512" s="350">
        <f t="shared" ref="AK512:AK523" si="592">VLOOKUP($A512,$A$4:$AY$132,37,FALSE)</f>
        <v>0</v>
      </c>
      <c r="AL512" s="350">
        <f t="shared" ref="AL512:AL523" si="593">VLOOKUP($A512,$A$4:$AY$132,38,FALSE)</f>
        <v>0</v>
      </c>
      <c r="AM512" s="350">
        <f t="shared" ref="AM512:AM523" si="594">VLOOKUP($A512,$A$4:$AY$132,39,FALSE)</f>
        <v>0</v>
      </c>
      <c r="AN512" s="457">
        <f t="shared" ref="AN512:AN523" si="595">VLOOKUP($A512,$A$4:$AY$132,40,FALSE)</f>
        <v>0</v>
      </c>
      <c r="AO512" s="350">
        <f t="shared" ref="AO512:AO523" si="596">VLOOKUP($A512,$A$4:$AY$132,41,FALSE)</f>
        <v>0</v>
      </c>
      <c r="AP512" s="350">
        <f t="shared" ref="AP512:AP523" si="597">VLOOKUP($A512,$A$4:$AY$132,42,FALSE)</f>
        <v>0</v>
      </c>
      <c r="AQ512" s="350">
        <f t="shared" ref="AQ512:AQ523" si="598">VLOOKUP($A512,$A$4:$AY$132,43,FALSE)</f>
        <v>0</v>
      </c>
      <c r="AR512" s="350">
        <f t="shared" ref="AR512:AR523" si="599">VLOOKUP($A512,$A$4:$AY$132,44,FALSE)</f>
        <v>0</v>
      </c>
      <c r="AS512" s="350">
        <f t="shared" ref="AS512:AS523" si="600">VLOOKUP($A512,$A$4:$AY$132,45,FALSE)</f>
        <v>0</v>
      </c>
      <c r="AT512" s="350">
        <f t="shared" ref="AT512:AT523" si="601">VLOOKUP($A512,$A$4:$AY$132,46,FALSE)</f>
        <v>0</v>
      </c>
      <c r="AU512" s="350">
        <f t="shared" ref="AU512:AU523" si="602">VLOOKUP($A512,$A$4:$AY$132,47,FALSE)</f>
        <v>0</v>
      </c>
      <c r="AV512" s="350">
        <f t="shared" ref="AV512:AV523" si="603">VLOOKUP($A512,$A$4:$AY$132,48,FALSE)</f>
        <v>0</v>
      </c>
      <c r="AW512" s="350">
        <f t="shared" ref="AW512:AW523" si="604">VLOOKUP($A512,$A$4:$AY$132,49,FALSE)</f>
        <v>0</v>
      </c>
      <c r="AX512" s="350">
        <f t="shared" ref="AX512:AX523" si="605">VLOOKUP($A512,$A$4:$AY$132,50,FALSE)</f>
        <v>0</v>
      </c>
      <c r="AY512" s="350">
        <f t="shared" ref="AY512:AY523" si="606">VLOOKUP($A512,$A$4:$AY$132,51,FALSE)</f>
        <v>0</v>
      </c>
    </row>
    <row r="513" spans="1:51" x14ac:dyDescent="0.2">
      <c r="A513" s="347">
        <v>13010</v>
      </c>
      <c r="B513" s="349" t="str">
        <f t="shared" si="559"/>
        <v>Glen Innes Severn (A)</v>
      </c>
      <c r="C513" s="348" t="str">
        <f t="shared" si="560"/>
        <v>NIRW</v>
      </c>
      <c r="D513" s="470" t="str">
        <f t="shared" si="561"/>
        <v>N</v>
      </c>
      <c r="E513" s="470"/>
      <c r="F513"/>
      <c r="G513" s="350">
        <f t="shared" si="562"/>
        <v>8908</v>
      </c>
      <c r="H513" s="350">
        <f t="shared" si="563"/>
        <v>5423</v>
      </c>
      <c r="I513" s="350">
        <f t="shared" si="564"/>
        <v>310</v>
      </c>
      <c r="J513" s="350" t="str">
        <f t="shared" si="565"/>
        <v>Y</v>
      </c>
      <c r="K513" s="350">
        <f t="shared" si="566"/>
        <v>3779</v>
      </c>
      <c r="L513" s="350">
        <f t="shared" si="567"/>
        <v>0</v>
      </c>
      <c r="M513" s="350">
        <f t="shared" si="568"/>
        <v>3750</v>
      </c>
      <c r="N513" s="350">
        <f t="shared" si="569"/>
        <v>0</v>
      </c>
      <c r="O513" s="350">
        <f t="shared" si="570"/>
        <v>0</v>
      </c>
      <c r="P513" s="350">
        <f t="shared" si="571"/>
        <v>0</v>
      </c>
      <c r="Q513" s="350">
        <f t="shared" si="572"/>
        <v>0</v>
      </c>
      <c r="R513" s="350" t="str">
        <f t="shared" si="573"/>
        <v>Glen Innes and District Community Recycling Centre</v>
      </c>
      <c r="S513" s="350" t="str">
        <f t="shared" si="574"/>
        <v>Emmavliie Landfill</v>
      </c>
      <c r="T513" s="350" t="str">
        <f t="shared" si="575"/>
        <v>Deepwater Landfill</v>
      </c>
      <c r="U513" s="350" t="str">
        <f t="shared" si="576"/>
        <v>Red Range Landfill</v>
      </c>
      <c r="V513" s="350">
        <f t="shared" si="577"/>
        <v>0</v>
      </c>
      <c r="W513" s="350">
        <f t="shared" si="578"/>
        <v>0</v>
      </c>
      <c r="X513" s="350">
        <f t="shared" si="579"/>
        <v>0</v>
      </c>
      <c r="Y513" s="350">
        <f t="shared" si="580"/>
        <v>0</v>
      </c>
      <c r="Z513" s="350">
        <f t="shared" si="581"/>
        <v>0</v>
      </c>
      <c r="AA513" s="350">
        <f t="shared" si="582"/>
        <v>0</v>
      </c>
      <c r="AB513" s="350">
        <f t="shared" si="583"/>
        <v>0</v>
      </c>
      <c r="AC513" s="350">
        <f t="shared" si="584"/>
        <v>0</v>
      </c>
      <c r="AD513" s="350">
        <f t="shared" si="585"/>
        <v>0</v>
      </c>
      <c r="AE513" s="350">
        <f t="shared" si="586"/>
        <v>0</v>
      </c>
      <c r="AF513" s="350">
        <f t="shared" si="587"/>
        <v>0</v>
      </c>
      <c r="AG513" s="350">
        <f t="shared" si="588"/>
        <v>0</v>
      </c>
      <c r="AH513" s="350">
        <f t="shared" si="589"/>
        <v>0</v>
      </c>
      <c r="AI513" s="350">
        <f t="shared" si="590"/>
        <v>0</v>
      </c>
      <c r="AJ513" s="350">
        <f t="shared" si="591"/>
        <v>0</v>
      </c>
      <c r="AK513" s="350">
        <f t="shared" si="592"/>
        <v>0</v>
      </c>
      <c r="AL513" s="350">
        <f t="shared" si="593"/>
        <v>0</v>
      </c>
      <c r="AM513" s="350">
        <f t="shared" si="594"/>
        <v>0</v>
      </c>
      <c r="AN513" s="457">
        <f t="shared" si="595"/>
        <v>0</v>
      </c>
      <c r="AO513" s="350">
        <f t="shared" si="596"/>
        <v>0</v>
      </c>
      <c r="AP513" s="350">
        <f t="shared" si="597"/>
        <v>0</v>
      </c>
      <c r="AQ513" s="350">
        <f t="shared" si="598"/>
        <v>0</v>
      </c>
      <c r="AR513" s="350">
        <f t="shared" si="599"/>
        <v>0</v>
      </c>
      <c r="AS513" s="350">
        <f t="shared" si="600"/>
        <v>0</v>
      </c>
      <c r="AT513" s="350">
        <f t="shared" si="601"/>
        <v>0</v>
      </c>
      <c r="AU513" s="350">
        <f t="shared" si="602"/>
        <v>0</v>
      </c>
      <c r="AV513" s="350">
        <f t="shared" si="603"/>
        <v>0</v>
      </c>
      <c r="AW513" s="350">
        <f t="shared" si="604"/>
        <v>0</v>
      </c>
      <c r="AX513" s="350">
        <f t="shared" si="605"/>
        <v>0</v>
      </c>
      <c r="AY513" s="350">
        <f t="shared" si="606"/>
        <v>0</v>
      </c>
    </row>
    <row r="514" spans="1:51" x14ac:dyDescent="0.2">
      <c r="A514" s="347">
        <v>13550</v>
      </c>
      <c r="B514" s="349" t="str">
        <f t="shared" si="559"/>
        <v>Gunnedah (A)</v>
      </c>
      <c r="C514" s="348" t="str">
        <f t="shared" si="560"/>
        <v>NIRW</v>
      </c>
      <c r="D514" s="470" t="str">
        <f t="shared" si="561"/>
        <v>N</v>
      </c>
      <c r="E514" s="470"/>
      <c r="F514"/>
      <c r="G514" s="350">
        <f t="shared" si="562"/>
        <v>12661</v>
      </c>
      <c r="H514" s="350">
        <f t="shared" si="563"/>
        <v>4833</v>
      </c>
      <c r="I514" s="350">
        <f t="shared" si="564"/>
        <v>392</v>
      </c>
      <c r="J514" s="350" t="str">
        <f t="shared" si="565"/>
        <v>Y</v>
      </c>
      <c r="K514" s="350">
        <f t="shared" si="566"/>
        <v>4328</v>
      </c>
      <c r="L514" s="350">
        <f t="shared" si="567"/>
        <v>0</v>
      </c>
      <c r="M514" s="350">
        <f t="shared" si="568"/>
        <v>4328</v>
      </c>
      <c r="N514" s="350">
        <f t="shared" si="569"/>
        <v>3417</v>
      </c>
      <c r="O514" s="350">
        <f t="shared" si="570"/>
        <v>0</v>
      </c>
      <c r="P514" s="350">
        <f t="shared" si="571"/>
        <v>0</v>
      </c>
      <c r="Q514" s="350">
        <f t="shared" si="572"/>
        <v>4833</v>
      </c>
      <c r="R514" s="350" t="str">
        <f t="shared" si="573"/>
        <v>Gunnedah Waste Management Facility</v>
      </c>
      <c r="S514" s="350" t="str">
        <f t="shared" si="574"/>
        <v>Curlewis Waste Facility</v>
      </c>
      <c r="T514" s="350" t="str">
        <f t="shared" si="575"/>
        <v>Carroll Waste Facility</v>
      </c>
      <c r="U514" s="350" t="str">
        <f t="shared" si="576"/>
        <v>Mullaley Waste Facility</v>
      </c>
      <c r="V514" s="350" t="str">
        <f t="shared" si="577"/>
        <v>Breeza Waste Facility</v>
      </c>
      <c r="W514" s="350" t="str">
        <f t="shared" si="578"/>
        <v>Tambar Springs Facility</v>
      </c>
      <c r="X514" s="350">
        <f t="shared" si="579"/>
        <v>0</v>
      </c>
      <c r="Y514" s="350">
        <f t="shared" si="580"/>
        <v>0</v>
      </c>
      <c r="Z514" s="350">
        <f t="shared" si="581"/>
        <v>0</v>
      </c>
      <c r="AA514" s="350">
        <f t="shared" si="582"/>
        <v>0</v>
      </c>
      <c r="AB514" s="350">
        <f t="shared" si="583"/>
        <v>0</v>
      </c>
      <c r="AC514" s="350">
        <f t="shared" si="584"/>
        <v>0</v>
      </c>
      <c r="AD514" s="350">
        <f t="shared" si="585"/>
        <v>0</v>
      </c>
      <c r="AE514" s="350">
        <f t="shared" si="586"/>
        <v>0</v>
      </c>
      <c r="AF514" s="350">
        <f t="shared" si="587"/>
        <v>0</v>
      </c>
      <c r="AG514" s="350">
        <f t="shared" si="588"/>
        <v>0</v>
      </c>
      <c r="AH514" s="350">
        <f t="shared" si="589"/>
        <v>0</v>
      </c>
      <c r="AI514" s="350">
        <f t="shared" si="590"/>
        <v>0</v>
      </c>
      <c r="AJ514" s="350">
        <f t="shared" si="591"/>
        <v>0</v>
      </c>
      <c r="AK514" s="350">
        <f t="shared" si="592"/>
        <v>0</v>
      </c>
      <c r="AL514" s="350">
        <f t="shared" si="593"/>
        <v>0</v>
      </c>
      <c r="AM514" s="350">
        <f t="shared" si="594"/>
        <v>0</v>
      </c>
      <c r="AN514" s="457">
        <f t="shared" si="595"/>
        <v>0</v>
      </c>
      <c r="AO514" s="350">
        <f t="shared" si="596"/>
        <v>0</v>
      </c>
      <c r="AP514" s="350">
        <f t="shared" si="597"/>
        <v>0</v>
      </c>
      <c r="AQ514" s="350">
        <f t="shared" si="598"/>
        <v>0</v>
      </c>
      <c r="AR514" s="350">
        <f t="shared" si="599"/>
        <v>0</v>
      </c>
      <c r="AS514" s="350">
        <f t="shared" si="600"/>
        <v>0</v>
      </c>
      <c r="AT514" s="350">
        <f t="shared" si="601"/>
        <v>0</v>
      </c>
      <c r="AU514" s="350">
        <f t="shared" si="602"/>
        <v>0</v>
      </c>
      <c r="AV514" s="350">
        <f t="shared" si="603"/>
        <v>0</v>
      </c>
      <c r="AW514" s="350">
        <f t="shared" si="604"/>
        <v>0</v>
      </c>
      <c r="AX514" s="350">
        <f t="shared" si="605"/>
        <v>0</v>
      </c>
      <c r="AY514" s="350">
        <f t="shared" si="606"/>
        <v>0</v>
      </c>
    </row>
    <row r="515" spans="1:51" x14ac:dyDescent="0.2">
      <c r="A515" s="347">
        <v>13660</v>
      </c>
      <c r="B515" s="349" t="str">
        <f t="shared" si="559"/>
        <v>Gwydir (A)</v>
      </c>
      <c r="C515" s="348" t="str">
        <f t="shared" si="560"/>
        <v>NIRW</v>
      </c>
      <c r="D515" s="470" t="str">
        <f t="shared" si="561"/>
        <v>N</v>
      </c>
      <c r="E515" s="470"/>
      <c r="F515"/>
      <c r="G515" s="350">
        <f t="shared" si="562"/>
        <v>5349</v>
      </c>
      <c r="H515" s="350">
        <f t="shared" si="563"/>
        <v>3266</v>
      </c>
      <c r="I515" s="350">
        <f t="shared" si="564"/>
        <v>469</v>
      </c>
      <c r="J515" s="350" t="str">
        <f t="shared" si="565"/>
        <v>Y</v>
      </c>
      <c r="K515" s="350">
        <f t="shared" si="566"/>
        <v>1342</v>
      </c>
      <c r="L515" s="350">
        <f t="shared" si="567"/>
        <v>0</v>
      </c>
      <c r="M515" s="350">
        <f t="shared" si="568"/>
        <v>1342</v>
      </c>
      <c r="N515" s="350">
        <f t="shared" si="569"/>
        <v>0</v>
      </c>
      <c r="O515" s="350">
        <f t="shared" si="570"/>
        <v>1342</v>
      </c>
      <c r="P515" s="350">
        <f t="shared" si="571"/>
        <v>0</v>
      </c>
      <c r="Q515" s="350">
        <f t="shared" si="572"/>
        <v>3266</v>
      </c>
      <c r="R515" s="350" t="str">
        <f t="shared" si="573"/>
        <v>Bingara Landfill</v>
      </c>
      <c r="S515" s="350" t="str">
        <f t="shared" si="574"/>
        <v>Warialda Landfill</v>
      </c>
      <c r="T515" s="350" t="str">
        <f t="shared" si="575"/>
        <v>Coolatai Landfill</v>
      </c>
      <c r="U515" s="350" t="str">
        <f t="shared" si="576"/>
        <v>Croppa Creek Landfill</v>
      </c>
      <c r="V515" s="350" t="str">
        <f t="shared" si="577"/>
        <v>Gravesend Landfill</v>
      </c>
      <c r="W515" s="350" t="str">
        <f t="shared" si="578"/>
        <v>Upper Horton Landfill</v>
      </c>
      <c r="X515" s="350">
        <f t="shared" si="579"/>
        <v>0</v>
      </c>
      <c r="Y515" s="350">
        <f t="shared" si="580"/>
        <v>0</v>
      </c>
      <c r="Z515" s="350">
        <f t="shared" si="581"/>
        <v>0</v>
      </c>
      <c r="AA515" s="350">
        <f t="shared" si="582"/>
        <v>0</v>
      </c>
      <c r="AB515" s="350">
        <f t="shared" si="583"/>
        <v>0</v>
      </c>
      <c r="AC515" s="350">
        <f t="shared" si="584"/>
        <v>0</v>
      </c>
      <c r="AD515" s="350">
        <f t="shared" si="585"/>
        <v>0</v>
      </c>
      <c r="AE515" s="350">
        <f t="shared" si="586"/>
        <v>0</v>
      </c>
      <c r="AF515" s="350">
        <f t="shared" si="587"/>
        <v>0</v>
      </c>
      <c r="AG515" s="350">
        <f t="shared" si="588"/>
        <v>0</v>
      </c>
      <c r="AH515" s="350">
        <f t="shared" si="589"/>
        <v>0</v>
      </c>
      <c r="AI515" s="350">
        <f t="shared" si="590"/>
        <v>0</v>
      </c>
      <c r="AJ515" s="350">
        <f t="shared" si="591"/>
        <v>0</v>
      </c>
      <c r="AK515" s="350">
        <f t="shared" si="592"/>
        <v>0</v>
      </c>
      <c r="AL515" s="350">
        <f t="shared" si="593"/>
        <v>0</v>
      </c>
      <c r="AM515" s="350">
        <f t="shared" si="594"/>
        <v>0</v>
      </c>
      <c r="AN515" s="457">
        <f t="shared" si="595"/>
        <v>0</v>
      </c>
      <c r="AO515" s="350">
        <f t="shared" si="596"/>
        <v>0</v>
      </c>
      <c r="AP515" s="350">
        <f t="shared" si="597"/>
        <v>0</v>
      </c>
      <c r="AQ515" s="350">
        <f t="shared" si="598"/>
        <v>0</v>
      </c>
      <c r="AR515" s="350">
        <f t="shared" si="599"/>
        <v>0</v>
      </c>
      <c r="AS515" s="350">
        <f t="shared" si="600"/>
        <v>0</v>
      </c>
      <c r="AT515" s="350">
        <f t="shared" si="601"/>
        <v>0</v>
      </c>
      <c r="AU515" s="350">
        <f t="shared" si="602"/>
        <v>0</v>
      </c>
      <c r="AV515" s="350">
        <f t="shared" si="603"/>
        <v>0</v>
      </c>
      <c r="AW515" s="350">
        <f t="shared" si="604"/>
        <v>0</v>
      </c>
      <c r="AX515" s="350">
        <f t="shared" si="605"/>
        <v>0</v>
      </c>
      <c r="AY515" s="350">
        <f t="shared" si="606"/>
        <v>0</v>
      </c>
    </row>
    <row r="516" spans="1:51" x14ac:dyDescent="0.2">
      <c r="A516" s="347">
        <v>14200</v>
      </c>
      <c r="B516" s="349" t="str">
        <f t="shared" si="559"/>
        <v>Inverell (A)</v>
      </c>
      <c r="C516" s="348" t="str">
        <f t="shared" si="560"/>
        <v>NIRW</v>
      </c>
      <c r="D516" s="470" t="str">
        <f t="shared" si="561"/>
        <v>N</v>
      </c>
      <c r="E516" s="470"/>
      <c r="F516"/>
      <c r="G516" s="350">
        <f t="shared" si="562"/>
        <v>16844</v>
      </c>
      <c r="H516" s="350">
        <f t="shared" si="563"/>
        <v>7980</v>
      </c>
      <c r="I516" s="350">
        <f t="shared" si="564"/>
        <v>330</v>
      </c>
      <c r="J516" s="350" t="str">
        <f t="shared" si="565"/>
        <v>Y</v>
      </c>
      <c r="K516" s="350">
        <f t="shared" si="566"/>
        <v>6734</v>
      </c>
      <c r="L516" s="350">
        <f t="shared" si="567"/>
        <v>0</v>
      </c>
      <c r="M516" s="350">
        <f t="shared" si="568"/>
        <v>6734</v>
      </c>
      <c r="N516" s="350">
        <f t="shared" si="569"/>
        <v>0</v>
      </c>
      <c r="O516" s="350">
        <f t="shared" si="570"/>
        <v>0</v>
      </c>
      <c r="P516" s="350">
        <f t="shared" si="571"/>
        <v>0</v>
      </c>
      <c r="Q516" s="350">
        <f t="shared" si="572"/>
        <v>7980</v>
      </c>
      <c r="R516" s="350" t="str">
        <f t="shared" si="573"/>
        <v>Ashford</v>
      </c>
      <c r="S516" s="350" t="str">
        <f t="shared" si="574"/>
        <v>Bonshaw</v>
      </c>
      <c r="T516" s="350" t="str">
        <f t="shared" si="575"/>
        <v>Yetman</v>
      </c>
      <c r="U516" s="350" t="str">
        <f t="shared" si="576"/>
        <v>Delungra</v>
      </c>
      <c r="V516" s="350">
        <f t="shared" si="577"/>
        <v>0</v>
      </c>
      <c r="W516" s="350">
        <f t="shared" si="578"/>
        <v>0</v>
      </c>
      <c r="X516" s="350">
        <f t="shared" si="579"/>
        <v>0</v>
      </c>
      <c r="Y516" s="350">
        <f t="shared" si="580"/>
        <v>0</v>
      </c>
      <c r="Z516" s="350">
        <f t="shared" si="581"/>
        <v>0</v>
      </c>
      <c r="AA516" s="350">
        <f t="shared" si="582"/>
        <v>0</v>
      </c>
      <c r="AB516" s="350">
        <f t="shared" si="583"/>
        <v>0</v>
      </c>
      <c r="AC516" s="350">
        <f t="shared" si="584"/>
        <v>0</v>
      </c>
      <c r="AD516" s="350">
        <f t="shared" si="585"/>
        <v>0</v>
      </c>
      <c r="AE516" s="350">
        <f t="shared" si="586"/>
        <v>0</v>
      </c>
      <c r="AF516" s="350">
        <f t="shared" si="587"/>
        <v>0</v>
      </c>
      <c r="AG516" s="350">
        <f t="shared" si="588"/>
        <v>0</v>
      </c>
      <c r="AH516" s="350">
        <f t="shared" si="589"/>
        <v>0</v>
      </c>
      <c r="AI516" s="350">
        <f t="shared" si="590"/>
        <v>0</v>
      </c>
      <c r="AJ516" s="350">
        <f t="shared" si="591"/>
        <v>0</v>
      </c>
      <c r="AK516" s="350">
        <f t="shared" si="592"/>
        <v>0</v>
      </c>
      <c r="AL516" s="350">
        <f t="shared" si="593"/>
        <v>0</v>
      </c>
      <c r="AM516" s="350">
        <f t="shared" si="594"/>
        <v>0</v>
      </c>
      <c r="AN516" s="457">
        <f t="shared" si="595"/>
        <v>0</v>
      </c>
      <c r="AO516" s="350">
        <f t="shared" si="596"/>
        <v>0</v>
      </c>
      <c r="AP516" s="350">
        <f t="shared" si="597"/>
        <v>0</v>
      </c>
      <c r="AQ516" s="350">
        <f t="shared" si="598"/>
        <v>0</v>
      </c>
      <c r="AR516" s="350">
        <f t="shared" si="599"/>
        <v>0</v>
      </c>
      <c r="AS516" s="350">
        <f t="shared" si="600"/>
        <v>0</v>
      </c>
      <c r="AT516" s="350">
        <f t="shared" si="601"/>
        <v>0</v>
      </c>
      <c r="AU516" s="350">
        <f t="shared" si="602"/>
        <v>0</v>
      </c>
      <c r="AV516" s="350">
        <f t="shared" si="603"/>
        <v>0</v>
      </c>
      <c r="AW516" s="350">
        <f t="shared" si="604"/>
        <v>0</v>
      </c>
      <c r="AX516" s="350">
        <f t="shared" si="605"/>
        <v>0</v>
      </c>
      <c r="AY516" s="350">
        <f t="shared" si="606"/>
        <v>0</v>
      </c>
    </row>
    <row r="517" spans="1:51" x14ac:dyDescent="0.2">
      <c r="A517" s="347">
        <v>14920</v>
      </c>
      <c r="B517" s="349" t="str">
        <f t="shared" si="559"/>
        <v>Liverpool Plains (A)</v>
      </c>
      <c r="C517" s="348" t="str">
        <f t="shared" si="560"/>
        <v>NIRW</v>
      </c>
      <c r="D517" s="470" t="str">
        <f t="shared" si="561"/>
        <v>N</v>
      </c>
      <c r="E517" s="470"/>
      <c r="F517"/>
      <c r="G517" s="350">
        <f t="shared" si="562"/>
        <v>7893</v>
      </c>
      <c r="H517" s="350">
        <f t="shared" si="563"/>
        <v>4452</v>
      </c>
      <c r="I517" s="350">
        <f t="shared" si="564"/>
        <v>396</v>
      </c>
      <c r="J517" s="350" t="str">
        <f t="shared" si="565"/>
        <v>Y</v>
      </c>
      <c r="K517" s="350">
        <f t="shared" si="566"/>
        <v>2861</v>
      </c>
      <c r="L517" s="350">
        <f t="shared" si="567"/>
        <v>0</v>
      </c>
      <c r="M517" s="350">
        <f t="shared" si="568"/>
        <v>2813</v>
      </c>
      <c r="N517" s="350">
        <f t="shared" si="569"/>
        <v>0</v>
      </c>
      <c r="O517" s="350">
        <f t="shared" si="570"/>
        <v>0</v>
      </c>
      <c r="P517" s="350">
        <f t="shared" si="571"/>
        <v>1879</v>
      </c>
      <c r="Q517" s="350">
        <f t="shared" si="572"/>
        <v>4452</v>
      </c>
      <c r="R517" s="350">
        <f t="shared" si="573"/>
        <v>0</v>
      </c>
      <c r="S517" s="350">
        <f t="shared" si="574"/>
        <v>0</v>
      </c>
      <c r="T517" s="350">
        <f t="shared" si="575"/>
        <v>0</v>
      </c>
      <c r="U517" s="350">
        <f t="shared" si="576"/>
        <v>0</v>
      </c>
      <c r="V517" s="350">
        <f t="shared" si="577"/>
        <v>0</v>
      </c>
      <c r="W517" s="350">
        <f t="shared" si="578"/>
        <v>0</v>
      </c>
      <c r="X517" s="350">
        <f t="shared" si="579"/>
        <v>0</v>
      </c>
      <c r="Y517" s="350">
        <f t="shared" si="580"/>
        <v>0</v>
      </c>
      <c r="Z517" s="350">
        <f t="shared" si="581"/>
        <v>0</v>
      </c>
      <c r="AA517" s="350">
        <f t="shared" si="582"/>
        <v>0</v>
      </c>
      <c r="AB517" s="350">
        <f t="shared" si="583"/>
        <v>0</v>
      </c>
      <c r="AC517" s="350">
        <f t="shared" si="584"/>
        <v>0</v>
      </c>
      <c r="AD517" s="350">
        <f t="shared" si="585"/>
        <v>0</v>
      </c>
      <c r="AE517" s="350">
        <f t="shared" si="586"/>
        <v>0</v>
      </c>
      <c r="AF517" s="350">
        <f t="shared" si="587"/>
        <v>0</v>
      </c>
      <c r="AG517" s="350">
        <f t="shared" si="588"/>
        <v>0</v>
      </c>
      <c r="AH517" s="350">
        <f t="shared" si="589"/>
        <v>0</v>
      </c>
      <c r="AI517" s="350">
        <f t="shared" si="590"/>
        <v>0</v>
      </c>
      <c r="AJ517" s="350">
        <f t="shared" si="591"/>
        <v>0</v>
      </c>
      <c r="AK517" s="350">
        <f t="shared" si="592"/>
        <v>0</v>
      </c>
      <c r="AL517" s="350">
        <f t="shared" si="593"/>
        <v>0</v>
      </c>
      <c r="AM517" s="350">
        <f t="shared" si="594"/>
        <v>0</v>
      </c>
      <c r="AN517" s="457">
        <f t="shared" si="595"/>
        <v>0</v>
      </c>
      <c r="AO517" s="350">
        <f t="shared" si="596"/>
        <v>0</v>
      </c>
      <c r="AP517" s="350">
        <f t="shared" si="597"/>
        <v>0</v>
      </c>
      <c r="AQ517" s="350">
        <f t="shared" si="598"/>
        <v>0</v>
      </c>
      <c r="AR517" s="350">
        <f t="shared" si="599"/>
        <v>0</v>
      </c>
      <c r="AS517" s="350">
        <f t="shared" si="600"/>
        <v>0</v>
      </c>
      <c r="AT517" s="350">
        <f t="shared" si="601"/>
        <v>0</v>
      </c>
      <c r="AU517" s="350">
        <f t="shared" si="602"/>
        <v>0</v>
      </c>
      <c r="AV517" s="350">
        <f t="shared" si="603"/>
        <v>0</v>
      </c>
      <c r="AW517" s="350">
        <f t="shared" si="604"/>
        <v>0</v>
      </c>
      <c r="AX517" s="350">
        <f t="shared" si="605"/>
        <v>0</v>
      </c>
      <c r="AY517" s="350">
        <f t="shared" si="606"/>
        <v>0</v>
      </c>
    </row>
    <row r="518" spans="1:51" x14ac:dyDescent="0.2">
      <c r="A518" s="347">
        <v>15300</v>
      </c>
      <c r="B518" s="349" t="str">
        <f t="shared" si="559"/>
        <v>Moree Plains (A)</v>
      </c>
      <c r="C518" s="348" t="str">
        <f t="shared" si="560"/>
        <v>NIRW</v>
      </c>
      <c r="D518" s="470" t="str">
        <f t="shared" si="561"/>
        <v>N</v>
      </c>
      <c r="E518" s="470"/>
      <c r="F518"/>
      <c r="G518" s="350">
        <f t="shared" si="562"/>
        <v>13350</v>
      </c>
      <c r="H518" s="350">
        <f t="shared" si="563"/>
        <v>6509</v>
      </c>
      <c r="I518" s="350">
        <f t="shared" si="564"/>
        <v>440</v>
      </c>
      <c r="J518" s="350" t="str">
        <f t="shared" si="565"/>
        <v>Y</v>
      </c>
      <c r="K518" s="350">
        <f t="shared" si="566"/>
        <v>4400</v>
      </c>
      <c r="L518" s="350">
        <f t="shared" si="567"/>
        <v>0</v>
      </c>
      <c r="M518" s="350">
        <f t="shared" si="568"/>
        <v>4672</v>
      </c>
      <c r="N518" s="350">
        <f t="shared" si="569"/>
        <v>0</v>
      </c>
      <c r="O518" s="350">
        <f t="shared" si="570"/>
        <v>4676</v>
      </c>
      <c r="P518" s="350">
        <f t="shared" si="571"/>
        <v>4431</v>
      </c>
      <c r="Q518" s="350">
        <f t="shared" si="572"/>
        <v>0</v>
      </c>
      <c r="R518" s="350" t="str">
        <f t="shared" si="573"/>
        <v>Moree Waste Management Facility</v>
      </c>
      <c r="S518" s="350" t="str">
        <f t="shared" si="574"/>
        <v>Mungindi Transferstation</v>
      </c>
      <c r="T518" s="350" t="str">
        <f t="shared" si="575"/>
        <v>Pallamallawa Landfill</v>
      </c>
      <c r="U518" s="350" t="str">
        <f t="shared" si="576"/>
        <v>Biniguy Landfill</v>
      </c>
      <c r="V518" s="350" t="str">
        <f t="shared" si="577"/>
        <v>Boggabilla Landfill</v>
      </c>
      <c r="W518" s="350" t="str">
        <f t="shared" si="578"/>
        <v>Other landfills</v>
      </c>
      <c r="X518" s="350">
        <f t="shared" si="579"/>
        <v>0</v>
      </c>
      <c r="Y518" s="350">
        <f t="shared" si="580"/>
        <v>0</v>
      </c>
      <c r="Z518" s="350">
        <f t="shared" si="581"/>
        <v>0</v>
      </c>
      <c r="AA518" s="350">
        <f t="shared" si="582"/>
        <v>0</v>
      </c>
      <c r="AB518" s="350">
        <f t="shared" si="583"/>
        <v>0</v>
      </c>
      <c r="AC518" s="350">
        <f t="shared" si="584"/>
        <v>0</v>
      </c>
      <c r="AD518" s="350">
        <f t="shared" si="585"/>
        <v>0</v>
      </c>
      <c r="AE518" s="350">
        <f t="shared" si="586"/>
        <v>0</v>
      </c>
      <c r="AF518" s="350">
        <f t="shared" si="587"/>
        <v>0</v>
      </c>
      <c r="AG518" s="350">
        <f t="shared" si="588"/>
        <v>0</v>
      </c>
      <c r="AH518" s="350">
        <f t="shared" si="589"/>
        <v>0</v>
      </c>
      <c r="AI518" s="350">
        <f t="shared" si="590"/>
        <v>0</v>
      </c>
      <c r="AJ518" s="350">
        <f t="shared" si="591"/>
        <v>0</v>
      </c>
      <c r="AK518" s="350">
        <f t="shared" si="592"/>
        <v>0</v>
      </c>
      <c r="AL518" s="350">
        <f t="shared" si="593"/>
        <v>0</v>
      </c>
      <c r="AM518" s="350">
        <f t="shared" si="594"/>
        <v>0</v>
      </c>
      <c r="AN518" s="457">
        <f t="shared" si="595"/>
        <v>0</v>
      </c>
      <c r="AO518" s="350">
        <f t="shared" si="596"/>
        <v>0</v>
      </c>
      <c r="AP518" s="350">
        <f t="shared" si="597"/>
        <v>0</v>
      </c>
      <c r="AQ518" s="350">
        <f t="shared" si="598"/>
        <v>0</v>
      </c>
      <c r="AR518" s="350">
        <f t="shared" si="599"/>
        <v>0</v>
      </c>
      <c r="AS518" s="350">
        <f t="shared" si="600"/>
        <v>0</v>
      </c>
      <c r="AT518" s="350">
        <f t="shared" si="601"/>
        <v>0</v>
      </c>
      <c r="AU518" s="350">
        <f t="shared" si="602"/>
        <v>0</v>
      </c>
      <c r="AV518" s="350">
        <f t="shared" si="603"/>
        <v>0</v>
      </c>
      <c r="AW518" s="350">
        <f t="shared" si="604"/>
        <v>0</v>
      </c>
      <c r="AX518" s="350">
        <f t="shared" si="605"/>
        <v>0</v>
      </c>
      <c r="AY518" s="350">
        <f t="shared" si="606"/>
        <v>0</v>
      </c>
    </row>
    <row r="519" spans="1:51" x14ac:dyDescent="0.2">
      <c r="A519" s="347">
        <v>15750</v>
      </c>
      <c r="B519" s="349" t="str">
        <f t="shared" si="559"/>
        <v>Narrabri (A)</v>
      </c>
      <c r="C519" s="348" t="str">
        <f t="shared" si="560"/>
        <v>NIRW</v>
      </c>
      <c r="D519" s="470" t="str">
        <f t="shared" si="561"/>
        <v>N</v>
      </c>
      <c r="E519" s="470"/>
      <c r="F519"/>
      <c r="G519" s="350">
        <f t="shared" si="562"/>
        <v>13231</v>
      </c>
      <c r="H519" s="350">
        <f t="shared" si="563"/>
        <v>5859</v>
      </c>
      <c r="I519" s="350">
        <f t="shared" si="564"/>
        <v>320</v>
      </c>
      <c r="J519" s="350" t="str">
        <f t="shared" si="565"/>
        <v>Y</v>
      </c>
      <c r="K519" s="350">
        <f t="shared" si="566"/>
        <v>4312</v>
      </c>
      <c r="L519" s="350">
        <f t="shared" si="567"/>
        <v>0</v>
      </c>
      <c r="M519" s="350">
        <f t="shared" si="568"/>
        <v>4292</v>
      </c>
      <c r="N519" s="350">
        <f t="shared" si="569"/>
        <v>0</v>
      </c>
      <c r="O519" s="350">
        <f t="shared" si="570"/>
        <v>4298</v>
      </c>
      <c r="P519" s="350">
        <f t="shared" si="571"/>
        <v>4539</v>
      </c>
      <c r="Q519" s="350">
        <f t="shared" si="572"/>
        <v>0</v>
      </c>
      <c r="R519" s="350" t="str">
        <f t="shared" si="573"/>
        <v>9 transfer stations</v>
      </c>
      <c r="S519" s="350">
        <f t="shared" si="574"/>
        <v>0</v>
      </c>
      <c r="T519" s="350">
        <f t="shared" si="575"/>
        <v>0</v>
      </c>
      <c r="U519" s="350">
        <f t="shared" si="576"/>
        <v>0</v>
      </c>
      <c r="V519" s="350">
        <f t="shared" si="577"/>
        <v>0</v>
      </c>
      <c r="W519" s="350">
        <f t="shared" si="578"/>
        <v>0</v>
      </c>
      <c r="X519" s="350">
        <f t="shared" si="579"/>
        <v>0</v>
      </c>
      <c r="Y519" s="350">
        <f t="shared" si="580"/>
        <v>0</v>
      </c>
      <c r="Z519" s="350">
        <f t="shared" si="581"/>
        <v>0</v>
      </c>
      <c r="AA519" s="350">
        <f t="shared" si="582"/>
        <v>0</v>
      </c>
      <c r="AB519" s="350">
        <f t="shared" si="583"/>
        <v>0</v>
      </c>
      <c r="AC519" s="350">
        <f t="shared" si="584"/>
        <v>0</v>
      </c>
      <c r="AD519" s="350">
        <f t="shared" si="585"/>
        <v>0</v>
      </c>
      <c r="AE519" s="350">
        <f t="shared" si="586"/>
        <v>0</v>
      </c>
      <c r="AF519" s="350">
        <f t="shared" si="587"/>
        <v>0</v>
      </c>
      <c r="AG519" s="350">
        <f t="shared" si="588"/>
        <v>0</v>
      </c>
      <c r="AH519" s="350">
        <f t="shared" si="589"/>
        <v>0</v>
      </c>
      <c r="AI519" s="350">
        <f t="shared" si="590"/>
        <v>0</v>
      </c>
      <c r="AJ519" s="350">
        <f t="shared" si="591"/>
        <v>0</v>
      </c>
      <c r="AK519" s="350">
        <f t="shared" si="592"/>
        <v>0</v>
      </c>
      <c r="AL519" s="350">
        <f t="shared" si="593"/>
        <v>0</v>
      </c>
      <c r="AM519" s="350">
        <f t="shared" si="594"/>
        <v>0</v>
      </c>
      <c r="AN519" s="457">
        <f t="shared" si="595"/>
        <v>0</v>
      </c>
      <c r="AO519" s="350">
        <f t="shared" si="596"/>
        <v>0</v>
      </c>
      <c r="AP519" s="350">
        <f t="shared" si="597"/>
        <v>0</v>
      </c>
      <c r="AQ519" s="350">
        <f t="shared" si="598"/>
        <v>0</v>
      </c>
      <c r="AR519" s="350">
        <f t="shared" si="599"/>
        <v>0</v>
      </c>
      <c r="AS519" s="350">
        <f t="shared" si="600"/>
        <v>0</v>
      </c>
      <c r="AT519" s="350">
        <f t="shared" si="601"/>
        <v>0</v>
      </c>
      <c r="AU519" s="350">
        <f t="shared" si="602"/>
        <v>0</v>
      </c>
      <c r="AV519" s="350">
        <f t="shared" si="603"/>
        <v>0</v>
      </c>
      <c r="AW519" s="350">
        <f t="shared" si="604"/>
        <v>0</v>
      </c>
      <c r="AX519" s="350">
        <f t="shared" si="605"/>
        <v>0</v>
      </c>
      <c r="AY519" s="350">
        <f t="shared" si="606"/>
        <v>0</v>
      </c>
    </row>
    <row r="520" spans="1:51" x14ac:dyDescent="0.2">
      <c r="A520" s="347">
        <v>17310</v>
      </c>
      <c r="B520" s="349" t="str">
        <f t="shared" si="559"/>
        <v>Tamworth Regional (A)</v>
      </c>
      <c r="C520" s="348" t="str">
        <f t="shared" si="560"/>
        <v>NIRW</v>
      </c>
      <c r="D520" s="470" t="str">
        <f t="shared" si="561"/>
        <v>N</v>
      </c>
      <c r="E520" s="470"/>
      <c r="F520"/>
      <c r="G520" s="350">
        <f t="shared" si="562"/>
        <v>62156</v>
      </c>
      <c r="H520" s="350">
        <f t="shared" si="563"/>
        <v>27777</v>
      </c>
      <c r="I520" s="350">
        <f t="shared" si="564"/>
        <v>306</v>
      </c>
      <c r="J520" s="350" t="str">
        <f t="shared" si="565"/>
        <v>Y</v>
      </c>
      <c r="K520" s="350">
        <f t="shared" si="566"/>
        <v>24256</v>
      </c>
      <c r="L520" s="350">
        <f t="shared" si="567"/>
        <v>0</v>
      </c>
      <c r="M520" s="350">
        <f t="shared" si="568"/>
        <v>24256</v>
      </c>
      <c r="N520" s="350">
        <f t="shared" si="569"/>
        <v>24256</v>
      </c>
      <c r="O520" s="350">
        <f t="shared" si="570"/>
        <v>0</v>
      </c>
      <c r="P520" s="350">
        <f t="shared" si="571"/>
        <v>0</v>
      </c>
      <c r="Q520" s="350">
        <f t="shared" si="572"/>
        <v>0</v>
      </c>
      <c r="R520" s="350" t="str">
        <f t="shared" si="573"/>
        <v>Forest Road Waste Management Facility</v>
      </c>
      <c r="S520" s="350" t="str">
        <f t="shared" si="574"/>
        <v>Barraba Landfill</v>
      </c>
      <c r="T520" s="350" t="str">
        <f t="shared" si="575"/>
        <v>Duri Landfill</v>
      </c>
      <c r="U520" s="350" t="str">
        <f t="shared" si="576"/>
        <v>Manilla Landfill</v>
      </c>
      <c r="V520" s="350" t="str">
        <f t="shared" si="577"/>
        <v>Nundle Landfill</v>
      </c>
      <c r="W520" s="350" t="str">
        <f t="shared" si="578"/>
        <v>Kootingal, Niangala, Watsons Creek, Bendemeer, Dungowan</v>
      </c>
      <c r="X520" s="350">
        <f t="shared" si="579"/>
        <v>0</v>
      </c>
      <c r="Y520" s="350">
        <f t="shared" si="580"/>
        <v>0</v>
      </c>
      <c r="Z520" s="350">
        <f t="shared" si="581"/>
        <v>0</v>
      </c>
      <c r="AA520" s="350">
        <f t="shared" si="582"/>
        <v>0</v>
      </c>
      <c r="AB520" s="350">
        <f t="shared" si="583"/>
        <v>0</v>
      </c>
      <c r="AC520" s="350">
        <f t="shared" si="584"/>
        <v>0</v>
      </c>
      <c r="AD520" s="350">
        <f t="shared" si="585"/>
        <v>0</v>
      </c>
      <c r="AE520" s="350">
        <f t="shared" si="586"/>
        <v>0</v>
      </c>
      <c r="AF520" s="350">
        <f t="shared" si="587"/>
        <v>0</v>
      </c>
      <c r="AG520" s="350">
        <f t="shared" si="588"/>
        <v>0</v>
      </c>
      <c r="AH520" s="350">
        <f t="shared" si="589"/>
        <v>0</v>
      </c>
      <c r="AI520" s="350">
        <f t="shared" si="590"/>
        <v>0</v>
      </c>
      <c r="AJ520" s="350">
        <f t="shared" si="591"/>
        <v>0</v>
      </c>
      <c r="AK520" s="350">
        <f t="shared" si="592"/>
        <v>0</v>
      </c>
      <c r="AL520" s="350">
        <f t="shared" si="593"/>
        <v>0</v>
      </c>
      <c r="AM520" s="350">
        <f t="shared" si="594"/>
        <v>0</v>
      </c>
      <c r="AN520" s="457">
        <f t="shared" si="595"/>
        <v>0</v>
      </c>
      <c r="AO520" s="350">
        <f t="shared" si="596"/>
        <v>0</v>
      </c>
      <c r="AP520" s="350">
        <f t="shared" si="597"/>
        <v>0</v>
      </c>
      <c r="AQ520" s="350">
        <f t="shared" si="598"/>
        <v>0</v>
      </c>
      <c r="AR520" s="350">
        <f t="shared" si="599"/>
        <v>0</v>
      </c>
      <c r="AS520" s="350">
        <f t="shared" si="600"/>
        <v>0</v>
      </c>
      <c r="AT520" s="350">
        <f t="shared" si="601"/>
        <v>0</v>
      </c>
      <c r="AU520" s="350">
        <f t="shared" si="602"/>
        <v>0</v>
      </c>
      <c r="AV520" s="350">
        <f t="shared" si="603"/>
        <v>0</v>
      </c>
      <c r="AW520" s="350">
        <f t="shared" si="604"/>
        <v>0</v>
      </c>
      <c r="AX520" s="350">
        <f t="shared" si="605"/>
        <v>0</v>
      </c>
      <c r="AY520" s="350">
        <f t="shared" si="606"/>
        <v>0</v>
      </c>
    </row>
    <row r="521" spans="1:51" x14ac:dyDescent="0.2">
      <c r="A521" s="347">
        <v>17400</v>
      </c>
      <c r="B521" s="349" t="str">
        <f t="shared" si="559"/>
        <v>Tenterfield (A)</v>
      </c>
      <c r="C521" s="348" t="str">
        <f t="shared" si="560"/>
        <v>NIRW</v>
      </c>
      <c r="D521" s="470" t="str">
        <f t="shared" si="561"/>
        <v>N</v>
      </c>
      <c r="E521" s="470"/>
      <c r="F521"/>
      <c r="G521" s="350">
        <f t="shared" si="562"/>
        <v>6638</v>
      </c>
      <c r="H521" s="350">
        <f t="shared" si="563"/>
        <v>3600</v>
      </c>
      <c r="I521" s="350">
        <f t="shared" si="564"/>
        <v>356</v>
      </c>
      <c r="J521" s="350" t="str">
        <f t="shared" si="565"/>
        <v>Y</v>
      </c>
      <c r="K521" s="350">
        <f t="shared" si="566"/>
        <v>1979</v>
      </c>
      <c r="L521" s="350">
        <f t="shared" si="567"/>
        <v>0</v>
      </c>
      <c r="M521" s="350">
        <f t="shared" si="568"/>
        <v>1740</v>
      </c>
      <c r="N521" s="350">
        <f t="shared" si="569"/>
        <v>0</v>
      </c>
      <c r="O521" s="350">
        <f t="shared" si="570"/>
        <v>0</v>
      </c>
      <c r="P521" s="350">
        <f t="shared" si="571"/>
        <v>0</v>
      </c>
      <c r="Q521" s="350">
        <f t="shared" si="572"/>
        <v>3600</v>
      </c>
      <c r="R521" s="350" t="str">
        <f t="shared" si="573"/>
        <v>Tenterfield WTS</v>
      </c>
      <c r="S521" s="350" t="str">
        <f t="shared" si="574"/>
        <v>Drake WTS</v>
      </c>
      <c r="T521" s="350" t="str">
        <f t="shared" si="575"/>
        <v>Urbenville WTS</v>
      </c>
      <c r="U521" s="350" t="str">
        <f t="shared" si="576"/>
        <v>Liston WTS</v>
      </c>
      <c r="V521" s="350" t="str">
        <f t="shared" si="577"/>
        <v>Legume WTS</v>
      </c>
      <c r="W521" s="350">
        <f t="shared" si="578"/>
        <v>0</v>
      </c>
      <c r="X521" s="350">
        <f t="shared" si="579"/>
        <v>0</v>
      </c>
      <c r="Y521" s="350">
        <f t="shared" si="580"/>
        <v>0</v>
      </c>
      <c r="Z521" s="350">
        <f t="shared" si="581"/>
        <v>0</v>
      </c>
      <c r="AA521" s="350">
        <f t="shared" si="582"/>
        <v>0</v>
      </c>
      <c r="AB521" s="350">
        <f t="shared" si="583"/>
        <v>0</v>
      </c>
      <c r="AC521" s="350">
        <f t="shared" si="584"/>
        <v>0</v>
      </c>
      <c r="AD521" s="350">
        <f t="shared" si="585"/>
        <v>0</v>
      </c>
      <c r="AE521" s="350">
        <f t="shared" si="586"/>
        <v>0</v>
      </c>
      <c r="AF521" s="350">
        <f t="shared" si="587"/>
        <v>0</v>
      </c>
      <c r="AG521" s="350">
        <f t="shared" si="588"/>
        <v>0</v>
      </c>
      <c r="AH521" s="350">
        <f t="shared" si="589"/>
        <v>0</v>
      </c>
      <c r="AI521" s="350">
        <f t="shared" si="590"/>
        <v>0</v>
      </c>
      <c r="AJ521" s="350">
        <f t="shared" si="591"/>
        <v>0</v>
      </c>
      <c r="AK521" s="350">
        <f t="shared" si="592"/>
        <v>0</v>
      </c>
      <c r="AL521" s="350">
        <f t="shared" si="593"/>
        <v>0</v>
      </c>
      <c r="AM521" s="350">
        <f t="shared" si="594"/>
        <v>0</v>
      </c>
      <c r="AN521" s="457">
        <f t="shared" si="595"/>
        <v>0</v>
      </c>
      <c r="AO521" s="350">
        <f t="shared" si="596"/>
        <v>0</v>
      </c>
      <c r="AP521" s="350">
        <f t="shared" si="597"/>
        <v>0</v>
      </c>
      <c r="AQ521" s="350">
        <f t="shared" si="598"/>
        <v>0</v>
      </c>
      <c r="AR521" s="350">
        <f t="shared" si="599"/>
        <v>0</v>
      </c>
      <c r="AS521" s="350">
        <f t="shared" si="600"/>
        <v>0</v>
      </c>
      <c r="AT521" s="350">
        <f t="shared" si="601"/>
        <v>0</v>
      </c>
      <c r="AU521" s="350">
        <f t="shared" si="602"/>
        <v>0</v>
      </c>
      <c r="AV521" s="350">
        <f t="shared" si="603"/>
        <v>0</v>
      </c>
      <c r="AW521" s="350">
        <f t="shared" si="604"/>
        <v>0</v>
      </c>
      <c r="AX521" s="350">
        <f t="shared" si="605"/>
        <v>0</v>
      </c>
      <c r="AY521" s="350">
        <f t="shared" si="606"/>
        <v>0</v>
      </c>
    </row>
    <row r="522" spans="1:51" x14ac:dyDescent="0.2">
      <c r="A522" s="347">
        <v>17650</v>
      </c>
      <c r="B522" s="349" t="str">
        <f t="shared" si="559"/>
        <v>Uralla (A)</v>
      </c>
      <c r="C522" s="348" t="str">
        <f t="shared" si="560"/>
        <v>NIRW</v>
      </c>
      <c r="D522" s="470" t="str">
        <f t="shared" si="561"/>
        <v>N</v>
      </c>
      <c r="E522" s="470"/>
      <c r="F522"/>
      <c r="G522" s="350">
        <f t="shared" si="562"/>
        <v>6062</v>
      </c>
      <c r="H522" s="350">
        <f t="shared" si="563"/>
        <v>3160</v>
      </c>
      <c r="I522" s="350">
        <f t="shared" si="564"/>
        <v>342</v>
      </c>
      <c r="J522" s="350" t="str">
        <f t="shared" si="565"/>
        <v>Y</v>
      </c>
      <c r="K522" s="350">
        <f t="shared" si="566"/>
        <v>1531</v>
      </c>
      <c r="L522" s="350">
        <f t="shared" si="567"/>
        <v>0</v>
      </c>
      <c r="M522" s="350">
        <f t="shared" si="568"/>
        <v>1525</v>
      </c>
      <c r="N522" s="350">
        <f t="shared" si="569"/>
        <v>1350</v>
      </c>
      <c r="O522" s="350">
        <f t="shared" si="570"/>
        <v>0</v>
      </c>
      <c r="P522" s="350">
        <f t="shared" si="571"/>
        <v>32405</v>
      </c>
      <c r="Q522" s="350">
        <f t="shared" si="572"/>
        <v>3160</v>
      </c>
      <c r="R522" s="350">
        <f t="shared" si="573"/>
        <v>0</v>
      </c>
      <c r="S522" s="350">
        <f t="shared" si="574"/>
        <v>0</v>
      </c>
      <c r="T522" s="350">
        <f t="shared" si="575"/>
        <v>0</v>
      </c>
      <c r="U522" s="350">
        <f t="shared" si="576"/>
        <v>0</v>
      </c>
      <c r="V522" s="350">
        <f t="shared" si="577"/>
        <v>0</v>
      </c>
      <c r="W522" s="350">
        <f t="shared" si="578"/>
        <v>0</v>
      </c>
      <c r="X522" s="350">
        <f t="shared" si="579"/>
        <v>0</v>
      </c>
      <c r="Y522" s="350">
        <f t="shared" si="580"/>
        <v>0</v>
      </c>
      <c r="Z522" s="350">
        <f t="shared" si="581"/>
        <v>0</v>
      </c>
      <c r="AA522" s="350">
        <f t="shared" si="582"/>
        <v>0</v>
      </c>
      <c r="AB522" s="350">
        <f t="shared" si="583"/>
        <v>0</v>
      </c>
      <c r="AC522" s="350">
        <f t="shared" si="584"/>
        <v>0</v>
      </c>
      <c r="AD522" s="350">
        <f t="shared" si="585"/>
        <v>0</v>
      </c>
      <c r="AE522" s="350">
        <f t="shared" si="586"/>
        <v>0</v>
      </c>
      <c r="AF522" s="350">
        <f t="shared" si="587"/>
        <v>0</v>
      </c>
      <c r="AG522" s="350">
        <f t="shared" si="588"/>
        <v>0</v>
      </c>
      <c r="AH522" s="350">
        <f t="shared" si="589"/>
        <v>0</v>
      </c>
      <c r="AI522" s="350">
        <f t="shared" si="590"/>
        <v>0</v>
      </c>
      <c r="AJ522" s="350">
        <f t="shared" si="591"/>
        <v>0</v>
      </c>
      <c r="AK522" s="350">
        <f t="shared" si="592"/>
        <v>0</v>
      </c>
      <c r="AL522" s="350">
        <f t="shared" si="593"/>
        <v>0</v>
      </c>
      <c r="AM522" s="350">
        <f t="shared" si="594"/>
        <v>0</v>
      </c>
      <c r="AN522" s="457">
        <f t="shared" si="595"/>
        <v>0</v>
      </c>
      <c r="AO522" s="350">
        <f t="shared" si="596"/>
        <v>0</v>
      </c>
      <c r="AP522" s="350">
        <f t="shared" si="597"/>
        <v>0</v>
      </c>
      <c r="AQ522" s="350">
        <f t="shared" si="598"/>
        <v>0</v>
      </c>
      <c r="AR522" s="350">
        <f t="shared" si="599"/>
        <v>0</v>
      </c>
      <c r="AS522" s="350">
        <f t="shared" si="600"/>
        <v>0</v>
      </c>
      <c r="AT522" s="350">
        <f t="shared" si="601"/>
        <v>0</v>
      </c>
      <c r="AU522" s="350">
        <f t="shared" si="602"/>
        <v>0</v>
      </c>
      <c r="AV522" s="350">
        <f t="shared" si="603"/>
        <v>0</v>
      </c>
      <c r="AW522" s="350">
        <f t="shared" si="604"/>
        <v>0</v>
      </c>
      <c r="AX522" s="350">
        <f t="shared" si="605"/>
        <v>0</v>
      </c>
      <c r="AY522" s="350">
        <f t="shared" si="606"/>
        <v>0</v>
      </c>
    </row>
    <row r="523" spans="1:51" ht="13.5" thickBot="1" x14ac:dyDescent="0.25">
      <c r="A523" s="347">
        <v>17850</v>
      </c>
      <c r="B523" s="349" t="str">
        <f t="shared" si="559"/>
        <v>Walcha (A)</v>
      </c>
      <c r="C523" s="348" t="str">
        <f t="shared" si="560"/>
        <v>NIRW</v>
      </c>
      <c r="D523" s="470" t="str">
        <f t="shared" si="561"/>
        <v>N</v>
      </c>
      <c r="E523" s="470"/>
      <c r="F523"/>
      <c r="G523" s="350">
        <f t="shared" si="562"/>
        <v>3132</v>
      </c>
      <c r="H523" s="350">
        <f t="shared" si="563"/>
        <v>1796</v>
      </c>
      <c r="I523" s="350">
        <f t="shared" si="564"/>
        <v>501</v>
      </c>
      <c r="J523" s="350" t="str">
        <f t="shared" si="565"/>
        <v>Y</v>
      </c>
      <c r="K523" s="350">
        <f t="shared" si="566"/>
        <v>808</v>
      </c>
      <c r="L523" s="350">
        <f t="shared" si="567"/>
        <v>0</v>
      </c>
      <c r="M523" s="350">
        <f t="shared" si="568"/>
        <v>809</v>
      </c>
      <c r="N523" s="350">
        <f t="shared" si="569"/>
        <v>807</v>
      </c>
      <c r="O523" s="350">
        <f t="shared" si="570"/>
        <v>0</v>
      </c>
      <c r="P523" s="350">
        <f t="shared" si="571"/>
        <v>37057</v>
      </c>
      <c r="Q523" s="350">
        <f t="shared" si="572"/>
        <v>1796</v>
      </c>
      <c r="R523" s="350" t="str">
        <f t="shared" si="573"/>
        <v>Walcha Waste Depot</v>
      </c>
      <c r="S523" s="350" t="str">
        <f t="shared" si="574"/>
        <v>Woolbrook Landfill</v>
      </c>
      <c r="T523" s="350" t="str">
        <f t="shared" si="575"/>
        <v>Nowendoc Landfill</v>
      </c>
      <c r="U523" s="350">
        <f t="shared" si="576"/>
        <v>0</v>
      </c>
      <c r="V523" s="350">
        <f t="shared" si="577"/>
        <v>0</v>
      </c>
      <c r="W523" s="350">
        <f t="shared" si="578"/>
        <v>0</v>
      </c>
      <c r="X523" s="350">
        <f t="shared" si="579"/>
        <v>0</v>
      </c>
      <c r="Y523" s="350">
        <f t="shared" si="580"/>
        <v>0</v>
      </c>
      <c r="Z523" s="350">
        <f t="shared" si="581"/>
        <v>0</v>
      </c>
      <c r="AA523" s="350">
        <f t="shared" si="582"/>
        <v>0</v>
      </c>
      <c r="AB523" s="350">
        <f t="shared" si="583"/>
        <v>0</v>
      </c>
      <c r="AC523" s="350">
        <f t="shared" si="584"/>
        <v>0</v>
      </c>
      <c r="AD523" s="350">
        <f t="shared" si="585"/>
        <v>0</v>
      </c>
      <c r="AE523" s="350">
        <f t="shared" si="586"/>
        <v>0</v>
      </c>
      <c r="AF523" s="350">
        <f t="shared" si="587"/>
        <v>0</v>
      </c>
      <c r="AG523" s="350">
        <f t="shared" si="588"/>
        <v>0</v>
      </c>
      <c r="AH523" s="350">
        <f t="shared" si="589"/>
        <v>0</v>
      </c>
      <c r="AI523" s="350">
        <f t="shared" si="590"/>
        <v>0</v>
      </c>
      <c r="AJ523" s="350">
        <f t="shared" si="591"/>
        <v>0</v>
      </c>
      <c r="AK523" s="350">
        <f t="shared" si="592"/>
        <v>0</v>
      </c>
      <c r="AL523" s="350">
        <f t="shared" si="593"/>
        <v>0</v>
      </c>
      <c r="AM523" s="350">
        <f t="shared" si="594"/>
        <v>0</v>
      </c>
      <c r="AN523" s="457">
        <f t="shared" si="595"/>
        <v>0</v>
      </c>
      <c r="AO523" s="350">
        <f t="shared" si="596"/>
        <v>0</v>
      </c>
      <c r="AP523" s="350">
        <f t="shared" si="597"/>
        <v>0</v>
      </c>
      <c r="AQ523" s="350">
        <f t="shared" si="598"/>
        <v>0</v>
      </c>
      <c r="AR523" s="350">
        <f t="shared" si="599"/>
        <v>0</v>
      </c>
      <c r="AS523" s="350">
        <f t="shared" si="600"/>
        <v>0</v>
      </c>
      <c r="AT523" s="350">
        <f t="shared" si="601"/>
        <v>0</v>
      </c>
      <c r="AU523" s="350">
        <f t="shared" si="602"/>
        <v>0</v>
      </c>
      <c r="AV523" s="350">
        <f t="shared" si="603"/>
        <v>0</v>
      </c>
      <c r="AW523" s="350">
        <f t="shared" si="604"/>
        <v>0</v>
      </c>
      <c r="AX523" s="350">
        <f t="shared" si="605"/>
        <v>0</v>
      </c>
      <c r="AY523" s="350">
        <f t="shared" si="606"/>
        <v>0</v>
      </c>
    </row>
    <row r="524" spans="1:51" ht="13.5" thickTop="1" x14ac:dyDescent="0.2">
      <c r="A524" s="351"/>
      <c r="B524" s="351"/>
      <c r="C524" s="351" t="s">
        <v>263</v>
      </c>
      <c r="D524" s="351"/>
      <c r="E524" s="451"/>
      <c r="F524" s="352"/>
      <c r="G524" s="353">
        <f t="shared" ref="G524:AY524" si="607">COUNTIF(G512:G523,"&gt;0")</f>
        <v>12</v>
      </c>
      <c r="H524" s="353">
        <f t="shared" si="607"/>
        <v>12</v>
      </c>
      <c r="I524" s="353">
        <f t="shared" si="607"/>
        <v>12</v>
      </c>
      <c r="J524" s="353">
        <f t="shared" si="607"/>
        <v>0</v>
      </c>
      <c r="K524" s="353">
        <f t="shared" si="607"/>
        <v>12</v>
      </c>
      <c r="L524" s="353">
        <f t="shared" si="607"/>
        <v>0</v>
      </c>
      <c r="M524" s="353">
        <f t="shared" si="607"/>
        <v>12</v>
      </c>
      <c r="N524" s="353">
        <f t="shared" si="607"/>
        <v>4</v>
      </c>
      <c r="O524" s="353">
        <f t="shared" si="607"/>
        <v>4</v>
      </c>
      <c r="P524" s="353">
        <f t="shared" si="607"/>
        <v>5</v>
      </c>
      <c r="Q524" s="353">
        <f t="shared" si="607"/>
        <v>8</v>
      </c>
      <c r="R524" s="353">
        <f t="shared" si="607"/>
        <v>0</v>
      </c>
      <c r="S524" s="353">
        <f t="shared" si="607"/>
        <v>0</v>
      </c>
      <c r="T524" s="353">
        <f t="shared" si="607"/>
        <v>0</v>
      </c>
      <c r="U524" s="353">
        <f t="shared" si="607"/>
        <v>0</v>
      </c>
      <c r="V524" s="353">
        <f t="shared" si="607"/>
        <v>0</v>
      </c>
      <c r="W524" s="353">
        <f t="shared" si="607"/>
        <v>0</v>
      </c>
      <c r="X524" s="353">
        <f t="shared" si="607"/>
        <v>0</v>
      </c>
      <c r="Y524" s="353">
        <f t="shared" si="607"/>
        <v>0</v>
      </c>
      <c r="Z524" s="353">
        <f t="shared" si="607"/>
        <v>0</v>
      </c>
      <c r="AA524" s="353">
        <f t="shared" si="607"/>
        <v>0</v>
      </c>
      <c r="AB524" s="353">
        <f t="shared" si="607"/>
        <v>0</v>
      </c>
      <c r="AC524" s="353">
        <f t="shared" si="607"/>
        <v>0</v>
      </c>
      <c r="AD524" s="353">
        <f t="shared" si="607"/>
        <v>0</v>
      </c>
      <c r="AE524" s="353">
        <f t="shared" si="607"/>
        <v>0</v>
      </c>
      <c r="AF524" s="353">
        <f t="shared" si="607"/>
        <v>0</v>
      </c>
      <c r="AG524" s="353">
        <f t="shared" si="607"/>
        <v>0</v>
      </c>
      <c r="AH524" s="353">
        <f t="shared" si="607"/>
        <v>0</v>
      </c>
      <c r="AI524" s="353">
        <f t="shared" si="607"/>
        <v>0</v>
      </c>
      <c r="AJ524" s="353">
        <f t="shared" si="607"/>
        <v>0</v>
      </c>
      <c r="AK524" s="353">
        <f t="shared" si="607"/>
        <v>0</v>
      </c>
      <c r="AL524" s="353">
        <f t="shared" si="607"/>
        <v>0</v>
      </c>
      <c r="AM524" s="353">
        <f t="shared" si="607"/>
        <v>0</v>
      </c>
      <c r="AN524" s="452">
        <f t="shared" si="607"/>
        <v>0</v>
      </c>
      <c r="AO524" s="353">
        <f t="shared" si="607"/>
        <v>0</v>
      </c>
      <c r="AP524" s="353">
        <f t="shared" si="607"/>
        <v>0</v>
      </c>
      <c r="AQ524" s="353">
        <f t="shared" si="607"/>
        <v>0</v>
      </c>
      <c r="AR524" s="353">
        <f t="shared" si="607"/>
        <v>0</v>
      </c>
      <c r="AS524" s="353">
        <f t="shared" si="607"/>
        <v>0</v>
      </c>
      <c r="AT524" s="353">
        <f t="shared" si="607"/>
        <v>0</v>
      </c>
      <c r="AU524" s="353">
        <f t="shared" si="607"/>
        <v>0</v>
      </c>
      <c r="AV524" s="353">
        <f t="shared" si="607"/>
        <v>0</v>
      </c>
      <c r="AW524" s="353">
        <f t="shared" si="607"/>
        <v>0</v>
      </c>
      <c r="AX524" s="353">
        <f t="shared" si="607"/>
        <v>0</v>
      </c>
      <c r="AY524" s="353">
        <f t="shared" si="607"/>
        <v>0</v>
      </c>
    </row>
    <row r="525" spans="1:51" x14ac:dyDescent="0.2">
      <c r="A525" s="347"/>
      <c r="B525" s="347"/>
      <c r="C525" s="347" t="s">
        <v>264</v>
      </c>
      <c r="D525" s="347"/>
      <c r="E525" s="455"/>
      <c r="F525" s="355"/>
      <c r="G525" s="356">
        <f t="shared" ref="G525:AY525" si="608">SUM(G512:G523)</f>
        <v>186931</v>
      </c>
      <c r="H525" s="356">
        <f t="shared" si="608"/>
        <v>87473</v>
      </c>
      <c r="I525" s="356">
        <f t="shared" si="608"/>
        <v>4552</v>
      </c>
      <c r="J525" s="356">
        <f t="shared" si="608"/>
        <v>0</v>
      </c>
      <c r="K525" s="356">
        <f t="shared" si="608"/>
        <v>67353</v>
      </c>
      <c r="L525" s="356">
        <f t="shared" si="608"/>
        <v>0</v>
      </c>
      <c r="M525" s="356">
        <f t="shared" si="608"/>
        <v>67462</v>
      </c>
      <c r="N525" s="356">
        <f t="shared" si="608"/>
        <v>29830</v>
      </c>
      <c r="O525" s="356">
        <f t="shared" si="608"/>
        <v>20374</v>
      </c>
      <c r="P525" s="356">
        <f t="shared" si="608"/>
        <v>80311</v>
      </c>
      <c r="Q525" s="356">
        <f t="shared" si="608"/>
        <v>41905</v>
      </c>
      <c r="R525" s="356">
        <f t="shared" si="608"/>
        <v>0</v>
      </c>
      <c r="S525" s="356">
        <f t="shared" si="608"/>
        <v>0</v>
      </c>
      <c r="T525" s="356">
        <f t="shared" si="608"/>
        <v>0</v>
      </c>
      <c r="U525" s="356">
        <f t="shared" si="608"/>
        <v>0</v>
      </c>
      <c r="V525" s="356">
        <f t="shared" si="608"/>
        <v>0</v>
      </c>
      <c r="W525" s="356">
        <f t="shared" si="608"/>
        <v>0</v>
      </c>
      <c r="X525" s="356">
        <f t="shared" si="608"/>
        <v>0</v>
      </c>
      <c r="Y525" s="356">
        <f t="shared" si="608"/>
        <v>0</v>
      </c>
      <c r="Z525" s="356">
        <f t="shared" si="608"/>
        <v>0</v>
      </c>
      <c r="AA525" s="356">
        <f t="shared" si="608"/>
        <v>0</v>
      </c>
      <c r="AB525" s="356">
        <f t="shared" si="608"/>
        <v>0</v>
      </c>
      <c r="AC525" s="356">
        <f t="shared" si="608"/>
        <v>0</v>
      </c>
      <c r="AD525" s="356">
        <f t="shared" si="608"/>
        <v>0</v>
      </c>
      <c r="AE525" s="356">
        <f t="shared" si="608"/>
        <v>0</v>
      </c>
      <c r="AF525" s="356">
        <f t="shared" si="608"/>
        <v>0</v>
      </c>
      <c r="AG525" s="356">
        <f t="shared" si="608"/>
        <v>0</v>
      </c>
      <c r="AH525" s="356">
        <f t="shared" si="608"/>
        <v>0</v>
      </c>
      <c r="AI525" s="356">
        <f t="shared" si="608"/>
        <v>0</v>
      </c>
      <c r="AJ525" s="356">
        <f t="shared" si="608"/>
        <v>0</v>
      </c>
      <c r="AK525" s="356">
        <f t="shared" si="608"/>
        <v>0</v>
      </c>
      <c r="AL525" s="356">
        <f t="shared" si="608"/>
        <v>0</v>
      </c>
      <c r="AM525" s="356">
        <f t="shared" si="608"/>
        <v>0</v>
      </c>
      <c r="AN525" s="456">
        <f t="shared" si="608"/>
        <v>0</v>
      </c>
      <c r="AO525" s="356">
        <f t="shared" si="608"/>
        <v>0</v>
      </c>
      <c r="AP525" s="356">
        <f t="shared" si="608"/>
        <v>0</v>
      </c>
      <c r="AQ525" s="356">
        <f t="shared" si="608"/>
        <v>0</v>
      </c>
      <c r="AR525" s="356">
        <f t="shared" si="608"/>
        <v>0</v>
      </c>
      <c r="AS525" s="356">
        <f t="shared" si="608"/>
        <v>0</v>
      </c>
      <c r="AT525" s="356">
        <f t="shared" si="608"/>
        <v>0</v>
      </c>
      <c r="AU525" s="356">
        <f t="shared" si="608"/>
        <v>0</v>
      </c>
      <c r="AV525" s="356">
        <f t="shared" si="608"/>
        <v>0</v>
      </c>
      <c r="AW525" s="356">
        <f t="shared" si="608"/>
        <v>0</v>
      </c>
      <c r="AX525" s="356">
        <f t="shared" si="608"/>
        <v>0</v>
      </c>
      <c r="AY525" s="356">
        <f t="shared" si="608"/>
        <v>0</v>
      </c>
    </row>
    <row r="526" spans="1:51" x14ac:dyDescent="0.2">
      <c r="A526" s="347"/>
      <c r="B526" s="347"/>
      <c r="C526" s="347" t="s">
        <v>265</v>
      </c>
      <c r="D526" s="347"/>
      <c r="E526" s="455"/>
      <c r="F526" s="355"/>
      <c r="G526" s="350">
        <f t="shared" ref="G526:AY526" si="609">MIN(G512:G523)</f>
        <v>3132</v>
      </c>
      <c r="H526" s="350">
        <f t="shared" si="609"/>
        <v>1796</v>
      </c>
      <c r="I526" s="350">
        <f t="shared" si="609"/>
        <v>306</v>
      </c>
      <c r="J526" s="350">
        <f t="shared" si="609"/>
        <v>0</v>
      </c>
      <c r="K526" s="350">
        <f t="shared" si="609"/>
        <v>808</v>
      </c>
      <c r="L526" s="350">
        <f t="shared" si="609"/>
        <v>0</v>
      </c>
      <c r="M526" s="350">
        <f t="shared" si="609"/>
        <v>809</v>
      </c>
      <c r="N526" s="350">
        <f t="shared" si="609"/>
        <v>0</v>
      </c>
      <c r="O526" s="350">
        <f t="shared" si="609"/>
        <v>0</v>
      </c>
      <c r="P526" s="350">
        <f t="shared" si="609"/>
        <v>0</v>
      </c>
      <c r="Q526" s="350">
        <f t="shared" si="609"/>
        <v>0</v>
      </c>
      <c r="R526" s="350">
        <f t="shared" si="609"/>
        <v>0</v>
      </c>
      <c r="S526" s="350">
        <f t="shared" si="609"/>
        <v>0</v>
      </c>
      <c r="T526" s="350">
        <f t="shared" si="609"/>
        <v>0</v>
      </c>
      <c r="U526" s="350">
        <f t="shared" si="609"/>
        <v>0</v>
      </c>
      <c r="V526" s="350">
        <f t="shared" si="609"/>
        <v>0</v>
      </c>
      <c r="W526" s="350">
        <f t="shared" si="609"/>
        <v>0</v>
      </c>
      <c r="X526" s="350">
        <f t="shared" si="609"/>
        <v>0</v>
      </c>
      <c r="Y526" s="350">
        <f t="shared" si="609"/>
        <v>0</v>
      </c>
      <c r="Z526" s="350">
        <f t="shared" si="609"/>
        <v>0</v>
      </c>
      <c r="AA526" s="350">
        <f t="shared" si="609"/>
        <v>0</v>
      </c>
      <c r="AB526" s="350">
        <f t="shared" si="609"/>
        <v>0</v>
      </c>
      <c r="AC526" s="350">
        <f t="shared" si="609"/>
        <v>0</v>
      </c>
      <c r="AD526" s="350">
        <f t="shared" si="609"/>
        <v>0</v>
      </c>
      <c r="AE526" s="350">
        <f t="shared" si="609"/>
        <v>0</v>
      </c>
      <c r="AF526" s="350">
        <f t="shared" si="609"/>
        <v>0</v>
      </c>
      <c r="AG526" s="350">
        <f t="shared" si="609"/>
        <v>0</v>
      </c>
      <c r="AH526" s="350">
        <f t="shared" si="609"/>
        <v>0</v>
      </c>
      <c r="AI526" s="350">
        <f t="shared" si="609"/>
        <v>0</v>
      </c>
      <c r="AJ526" s="350">
        <f t="shared" si="609"/>
        <v>0</v>
      </c>
      <c r="AK526" s="350">
        <f t="shared" si="609"/>
        <v>0</v>
      </c>
      <c r="AL526" s="350">
        <f t="shared" si="609"/>
        <v>0</v>
      </c>
      <c r="AM526" s="350">
        <f t="shared" si="609"/>
        <v>0</v>
      </c>
      <c r="AN526" s="457">
        <f t="shared" si="609"/>
        <v>0</v>
      </c>
      <c r="AO526" s="350">
        <f t="shared" si="609"/>
        <v>0</v>
      </c>
      <c r="AP526" s="350">
        <f t="shared" si="609"/>
        <v>0</v>
      </c>
      <c r="AQ526" s="350">
        <f t="shared" si="609"/>
        <v>0</v>
      </c>
      <c r="AR526" s="350">
        <f t="shared" si="609"/>
        <v>0</v>
      </c>
      <c r="AS526" s="350">
        <f t="shared" si="609"/>
        <v>0</v>
      </c>
      <c r="AT526" s="350">
        <f t="shared" si="609"/>
        <v>0</v>
      </c>
      <c r="AU526" s="350">
        <f t="shared" si="609"/>
        <v>0</v>
      </c>
      <c r="AV526" s="350">
        <f t="shared" si="609"/>
        <v>0</v>
      </c>
      <c r="AW526" s="350">
        <f t="shared" si="609"/>
        <v>0</v>
      </c>
      <c r="AX526" s="350">
        <f t="shared" si="609"/>
        <v>0</v>
      </c>
      <c r="AY526" s="350">
        <f t="shared" si="609"/>
        <v>0</v>
      </c>
    </row>
    <row r="527" spans="1:51" x14ac:dyDescent="0.2">
      <c r="A527" s="347"/>
      <c r="B527" s="347"/>
      <c r="C527" s="347" t="s">
        <v>266</v>
      </c>
      <c r="D527" s="347"/>
      <c r="E527" s="455"/>
      <c r="F527" s="355"/>
      <c r="G527" s="350">
        <f t="shared" ref="G527:AY527" si="610">MAX(G512:G523)</f>
        <v>62156</v>
      </c>
      <c r="H527" s="350">
        <f t="shared" si="610"/>
        <v>27777</v>
      </c>
      <c r="I527" s="350">
        <f t="shared" si="610"/>
        <v>501</v>
      </c>
      <c r="J527" s="350">
        <f t="shared" si="610"/>
        <v>0</v>
      </c>
      <c r="K527" s="350">
        <f t="shared" si="610"/>
        <v>24256</v>
      </c>
      <c r="L527" s="350">
        <f t="shared" si="610"/>
        <v>0</v>
      </c>
      <c r="M527" s="350">
        <f t="shared" si="610"/>
        <v>24256</v>
      </c>
      <c r="N527" s="350">
        <f t="shared" si="610"/>
        <v>24256</v>
      </c>
      <c r="O527" s="350">
        <f t="shared" si="610"/>
        <v>10058</v>
      </c>
      <c r="P527" s="350">
        <f t="shared" si="610"/>
        <v>37057</v>
      </c>
      <c r="Q527" s="350">
        <f t="shared" si="610"/>
        <v>12818</v>
      </c>
      <c r="R527" s="350">
        <f t="shared" si="610"/>
        <v>0</v>
      </c>
      <c r="S527" s="350">
        <f t="shared" si="610"/>
        <v>0</v>
      </c>
      <c r="T527" s="350">
        <f t="shared" si="610"/>
        <v>0</v>
      </c>
      <c r="U527" s="350">
        <f t="shared" si="610"/>
        <v>0</v>
      </c>
      <c r="V527" s="350">
        <f t="shared" si="610"/>
        <v>0</v>
      </c>
      <c r="W527" s="350">
        <f t="shared" si="610"/>
        <v>0</v>
      </c>
      <c r="X527" s="350">
        <f t="shared" si="610"/>
        <v>0</v>
      </c>
      <c r="Y527" s="350">
        <f t="shared" si="610"/>
        <v>0</v>
      </c>
      <c r="Z527" s="350">
        <f t="shared" si="610"/>
        <v>0</v>
      </c>
      <c r="AA527" s="350">
        <f t="shared" si="610"/>
        <v>0</v>
      </c>
      <c r="AB527" s="350">
        <f t="shared" si="610"/>
        <v>0</v>
      </c>
      <c r="AC527" s="350">
        <f t="shared" si="610"/>
        <v>0</v>
      </c>
      <c r="AD527" s="350">
        <f t="shared" si="610"/>
        <v>0</v>
      </c>
      <c r="AE527" s="350">
        <f t="shared" si="610"/>
        <v>0</v>
      </c>
      <c r="AF527" s="350">
        <f t="shared" si="610"/>
        <v>0</v>
      </c>
      <c r="AG527" s="350">
        <f t="shared" si="610"/>
        <v>0</v>
      </c>
      <c r="AH527" s="350">
        <f t="shared" si="610"/>
        <v>0</v>
      </c>
      <c r="AI527" s="350">
        <f t="shared" si="610"/>
        <v>0</v>
      </c>
      <c r="AJ527" s="350">
        <f t="shared" si="610"/>
        <v>0</v>
      </c>
      <c r="AK527" s="350">
        <f t="shared" si="610"/>
        <v>0</v>
      </c>
      <c r="AL527" s="350">
        <f t="shared" si="610"/>
        <v>0</v>
      </c>
      <c r="AM527" s="350">
        <f t="shared" si="610"/>
        <v>0</v>
      </c>
      <c r="AN527" s="457">
        <f t="shared" si="610"/>
        <v>0</v>
      </c>
      <c r="AO527" s="350">
        <f t="shared" si="610"/>
        <v>0</v>
      </c>
      <c r="AP527" s="350">
        <f t="shared" si="610"/>
        <v>0</v>
      </c>
      <c r="AQ527" s="350">
        <f t="shared" si="610"/>
        <v>0</v>
      </c>
      <c r="AR527" s="350">
        <f t="shared" si="610"/>
        <v>0</v>
      </c>
      <c r="AS527" s="350">
        <f t="shared" si="610"/>
        <v>0</v>
      </c>
      <c r="AT527" s="350">
        <f t="shared" si="610"/>
        <v>0</v>
      </c>
      <c r="AU527" s="350">
        <f t="shared" si="610"/>
        <v>0</v>
      </c>
      <c r="AV527" s="350">
        <f t="shared" si="610"/>
        <v>0</v>
      </c>
      <c r="AW527" s="350">
        <f t="shared" si="610"/>
        <v>0</v>
      </c>
      <c r="AX527" s="350">
        <f t="shared" si="610"/>
        <v>0</v>
      </c>
      <c r="AY527" s="350">
        <f t="shared" si="610"/>
        <v>0</v>
      </c>
    </row>
    <row r="528" spans="1:51" x14ac:dyDescent="0.2">
      <c r="A528" s="347"/>
      <c r="B528" s="347"/>
      <c r="C528" s="347" t="s">
        <v>267</v>
      </c>
      <c r="D528" s="347"/>
      <c r="E528" s="455"/>
      <c r="F528" s="355"/>
      <c r="G528" s="350">
        <f t="shared" ref="G528:AY528" si="611">AVERAGE(G512:G523)</f>
        <v>15577.583333333334</v>
      </c>
      <c r="H528" s="350">
        <f t="shared" si="611"/>
        <v>7289.416666666667</v>
      </c>
      <c r="I528" s="350">
        <f t="shared" si="611"/>
        <v>379.33333333333331</v>
      </c>
      <c r="J528" s="350" t="e">
        <f t="shared" si="611"/>
        <v>#DIV/0!</v>
      </c>
      <c r="K528" s="350">
        <f t="shared" si="611"/>
        <v>5612.75</v>
      </c>
      <c r="L528" s="350">
        <f t="shared" si="611"/>
        <v>0</v>
      </c>
      <c r="M528" s="350">
        <f t="shared" si="611"/>
        <v>5621.833333333333</v>
      </c>
      <c r="N528" s="350">
        <f t="shared" si="611"/>
        <v>2485.8333333333335</v>
      </c>
      <c r="O528" s="350">
        <f t="shared" si="611"/>
        <v>1697.8333333333333</v>
      </c>
      <c r="P528" s="350">
        <f t="shared" si="611"/>
        <v>6692.583333333333</v>
      </c>
      <c r="Q528" s="350">
        <f t="shared" si="611"/>
        <v>3492.0833333333335</v>
      </c>
      <c r="R528" s="350">
        <f t="shared" si="611"/>
        <v>0</v>
      </c>
      <c r="S528" s="350">
        <f t="shared" si="611"/>
        <v>0</v>
      </c>
      <c r="T528" s="350">
        <f t="shared" si="611"/>
        <v>0</v>
      </c>
      <c r="U528" s="350">
        <f t="shared" si="611"/>
        <v>0</v>
      </c>
      <c r="V528" s="350">
        <f t="shared" si="611"/>
        <v>0</v>
      </c>
      <c r="W528" s="350">
        <f t="shared" si="611"/>
        <v>0</v>
      </c>
      <c r="X528" s="350">
        <f t="shared" si="611"/>
        <v>0</v>
      </c>
      <c r="Y528" s="350">
        <f t="shared" si="611"/>
        <v>0</v>
      </c>
      <c r="Z528" s="350">
        <f t="shared" si="611"/>
        <v>0</v>
      </c>
      <c r="AA528" s="350">
        <f t="shared" si="611"/>
        <v>0</v>
      </c>
      <c r="AB528" s="350">
        <f t="shared" si="611"/>
        <v>0</v>
      </c>
      <c r="AC528" s="350">
        <f t="shared" si="611"/>
        <v>0</v>
      </c>
      <c r="AD528" s="350">
        <f t="shared" si="611"/>
        <v>0</v>
      </c>
      <c r="AE528" s="350">
        <f t="shared" si="611"/>
        <v>0</v>
      </c>
      <c r="AF528" s="350">
        <f t="shared" si="611"/>
        <v>0</v>
      </c>
      <c r="AG528" s="350">
        <f t="shared" si="611"/>
        <v>0</v>
      </c>
      <c r="AH528" s="350">
        <f t="shared" si="611"/>
        <v>0</v>
      </c>
      <c r="AI528" s="350">
        <f t="shared" si="611"/>
        <v>0</v>
      </c>
      <c r="AJ528" s="350">
        <f t="shared" si="611"/>
        <v>0</v>
      </c>
      <c r="AK528" s="350">
        <f t="shared" si="611"/>
        <v>0</v>
      </c>
      <c r="AL528" s="350">
        <f t="shared" si="611"/>
        <v>0</v>
      </c>
      <c r="AM528" s="350">
        <f t="shared" si="611"/>
        <v>0</v>
      </c>
      <c r="AN528" s="457">
        <f t="shared" si="611"/>
        <v>0</v>
      </c>
      <c r="AO528" s="350">
        <f t="shared" si="611"/>
        <v>0</v>
      </c>
      <c r="AP528" s="350">
        <f t="shared" si="611"/>
        <v>0</v>
      </c>
      <c r="AQ528" s="350">
        <f t="shared" si="611"/>
        <v>0</v>
      </c>
      <c r="AR528" s="350">
        <f t="shared" si="611"/>
        <v>0</v>
      </c>
      <c r="AS528" s="350">
        <f t="shared" si="611"/>
        <v>0</v>
      </c>
      <c r="AT528" s="350">
        <f t="shared" si="611"/>
        <v>0</v>
      </c>
      <c r="AU528" s="350">
        <f t="shared" si="611"/>
        <v>0</v>
      </c>
      <c r="AV528" s="350">
        <f t="shared" si="611"/>
        <v>0</v>
      </c>
      <c r="AW528" s="350">
        <f t="shared" si="611"/>
        <v>0</v>
      </c>
      <c r="AX528" s="350">
        <f t="shared" si="611"/>
        <v>0</v>
      </c>
      <c r="AY528" s="350">
        <f t="shared" si="611"/>
        <v>0</v>
      </c>
    </row>
    <row r="529" spans="1:51" ht="13.5" thickBot="1" x14ac:dyDescent="0.25">
      <c r="A529" s="357"/>
      <c r="B529" s="357"/>
      <c r="C529" s="357" t="s">
        <v>268</v>
      </c>
      <c r="D529" s="357"/>
      <c r="E529" s="458"/>
      <c r="F529" s="355"/>
      <c r="G529" s="359">
        <f t="shared" ref="G529:AY529" si="612">MEDIAN(G512:G523)</f>
        <v>10784.5</v>
      </c>
      <c r="H529" s="359">
        <f t="shared" si="612"/>
        <v>5128</v>
      </c>
      <c r="I529" s="359">
        <f t="shared" si="612"/>
        <v>373</v>
      </c>
      <c r="J529" s="359" t="e">
        <f t="shared" si="612"/>
        <v>#NUM!</v>
      </c>
      <c r="K529" s="359">
        <f t="shared" si="612"/>
        <v>4045.5</v>
      </c>
      <c r="L529" s="359">
        <f t="shared" si="612"/>
        <v>0</v>
      </c>
      <c r="M529" s="359">
        <f t="shared" si="612"/>
        <v>4021</v>
      </c>
      <c r="N529" s="359">
        <f t="shared" si="612"/>
        <v>0</v>
      </c>
      <c r="O529" s="359">
        <f t="shared" si="612"/>
        <v>0</v>
      </c>
      <c r="P529" s="359">
        <f t="shared" si="612"/>
        <v>0</v>
      </c>
      <c r="Q529" s="359">
        <f t="shared" si="612"/>
        <v>3213</v>
      </c>
      <c r="R529" s="359">
        <f t="shared" si="612"/>
        <v>0</v>
      </c>
      <c r="S529" s="359">
        <f t="shared" si="612"/>
        <v>0</v>
      </c>
      <c r="T529" s="359">
        <f t="shared" si="612"/>
        <v>0</v>
      </c>
      <c r="U529" s="359">
        <f t="shared" si="612"/>
        <v>0</v>
      </c>
      <c r="V529" s="359">
        <f t="shared" si="612"/>
        <v>0</v>
      </c>
      <c r="W529" s="359">
        <f t="shared" si="612"/>
        <v>0</v>
      </c>
      <c r="X529" s="359">
        <f t="shared" si="612"/>
        <v>0</v>
      </c>
      <c r="Y529" s="359">
        <f t="shared" si="612"/>
        <v>0</v>
      </c>
      <c r="Z529" s="359">
        <f t="shared" si="612"/>
        <v>0</v>
      </c>
      <c r="AA529" s="359">
        <f t="shared" si="612"/>
        <v>0</v>
      </c>
      <c r="AB529" s="359">
        <f t="shared" si="612"/>
        <v>0</v>
      </c>
      <c r="AC529" s="359">
        <f t="shared" si="612"/>
        <v>0</v>
      </c>
      <c r="AD529" s="359">
        <f t="shared" si="612"/>
        <v>0</v>
      </c>
      <c r="AE529" s="359">
        <f t="shared" si="612"/>
        <v>0</v>
      </c>
      <c r="AF529" s="359">
        <f t="shared" si="612"/>
        <v>0</v>
      </c>
      <c r="AG529" s="359">
        <f t="shared" si="612"/>
        <v>0</v>
      </c>
      <c r="AH529" s="359">
        <f t="shared" si="612"/>
        <v>0</v>
      </c>
      <c r="AI529" s="359">
        <f t="shared" si="612"/>
        <v>0</v>
      </c>
      <c r="AJ529" s="359">
        <f t="shared" si="612"/>
        <v>0</v>
      </c>
      <c r="AK529" s="359">
        <f t="shared" si="612"/>
        <v>0</v>
      </c>
      <c r="AL529" s="359">
        <f t="shared" si="612"/>
        <v>0</v>
      </c>
      <c r="AM529" s="359">
        <f t="shared" si="612"/>
        <v>0</v>
      </c>
      <c r="AN529" s="459">
        <f t="shared" si="612"/>
        <v>0</v>
      </c>
      <c r="AO529" s="359">
        <f t="shared" si="612"/>
        <v>0</v>
      </c>
      <c r="AP529" s="359">
        <f t="shared" si="612"/>
        <v>0</v>
      </c>
      <c r="AQ529" s="359">
        <f t="shared" si="612"/>
        <v>0</v>
      </c>
      <c r="AR529" s="359">
        <f t="shared" si="612"/>
        <v>0</v>
      </c>
      <c r="AS529" s="359">
        <f t="shared" si="612"/>
        <v>0</v>
      </c>
      <c r="AT529" s="359">
        <f t="shared" si="612"/>
        <v>0</v>
      </c>
      <c r="AU529" s="359">
        <f t="shared" si="612"/>
        <v>0</v>
      </c>
      <c r="AV529" s="359">
        <f t="shared" si="612"/>
        <v>0</v>
      </c>
      <c r="AW529" s="359">
        <f t="shared" si="612"/>
        <v>0</v>
      </c>
      <c r="AX529" s="359">
        <f t="shared" si="612"/>
        <v>0</v>
      </c>
      <c r="AY529" s="359">
        <f t="shared" si="612"/>
        <v>0</v>
      </c>
    </row>
    <row r="530" spans="1:51" ht="13.5" thickTop="1" x14ac:dyDescent="0.2">
      <c r="B530"/>
      <c r="C530" s="254"/>
      <c r="D530" s="254"/>
      <c r="E530" s="474"/>
    </row>
    <row r="531" spans="1:51" ht="13.5" thickBot="1" x14ac:dyDescent="0.25">
      <c r="A531" s="371"/>
      <c r="B531" s="371"/>
      <c r="C531" s="373" t="s">
        <v>290</v>
      </c>
      <c r="D531" s="373"/>
      <c r="E531" s="470"/>
    </row>
    <row r="532" spans="1:51" ht="13.5" thickTop="1" x14ac:dyDescent="0.2">
      <c r="A532" s="347">
        <v>10600</v>
      </c>
      <c r="B532" s="349" t="str">
        <f t="shared" ref="B532:B537" si="613">VLOOKUP($A532,$A$5:$L$133,2,FALSE)</f>
        <v>Bellingen (A)</v>
      </c>
      <c r="C532" s="348" t="str">
        <f t="shared" ref="C532:C537" si="614">VLOOKUP($A532,$A$5:$L$133,3,FALSE)</f>
        <v>MidWaste</v>
      </c>
      <c r="D532" s="470" t="str">
        <f t="shared" ref="D532:D537" si="615">VLOOKUP($A532,$A$5:$L$133,4,FALSE)</f>
        <v>R</v>
      </c>
      <c r="E532" s="470"/>
      <c r="F532"/>
      <c r="G532" s="350">
        <f t="shared" ref="G532:G537" si="616">VLOOKUP($A532,$A$5:$AY$132,7,FALSE)</f>
        <v>12963</v>
      </c>
      <c r="H532" s="350">
        <f t="shared" ref="H532:H537" si="617">VLOOKUP($A532,$A$5:$AY$132,8,FALSE)</f>
        <v>7944</v>
      </c>
      <c r="I532" s="350">
        <f t="shared" ref="I532:I537" si="618">VLOOKUP($A532,$A$5:$AY$132,9,FALSE)</f>
        <v>679</v>
      </c>
      <c r="J532" s="350" t="str">
        <f t="shared" ref="J532:J537" si="619">VLOOKUP($A532,$A$5:$AY$132,10,FALSE)</f>
        <v>Y</v>
      </c>
      <c r="K532" s="350">
        <f t="shared" ref="K532:K537" si="620">VLOOKUP($A532,$A$5:$AY$132,11,FALSE)</f>
        <v>4260</v>
      </c>
      <c r="L532" s="350">
        <f t="shared" ref="L532:L537" si="621">VLOOKUP($A532,$A$5:$AY$132,12,FALSE)</f>
        <v>0</v>
      </c>
      <c r="M532" s="350">
        <f t="shared" ref="M532:M537" si="622">VLOOKUP($A532,$A$4:$AY$132,13,FALSE)</f>
        <v>4260</v>
      </c>
      <c r="N532" s="350">
        <f t="shared" ref="N532:N537" si="623">VLOOKUP($A532,$A$4:$AY$132,14,FALSE)</f>
        <v>0</v>
      </c>
      <c r="O532" s="350">
        <f t="shared" ref="O532:O537" si="624">VLOOKUP($A532,$A$4:$AY$132,15,FALSE)</f>
        <v>4260</v>
      </c>
      <c r="P532" s="350">
        <f t="shared" ref="P532:P537" si="625">VLOOKUP($A532,$A$4:$AY$132,16,FALSE)</f>
        <v>6990</v>
      </c>
      <c r="Q532" s="350">
        <f t="shared" ref="Q532:Q537" si="626">VLOOKUP($A532,$A$4:$AY$132,17,FALSE)</f>
        <v>0</v>
      </c>
      <c r="R532" s="350" t="str">
        <f t="shared" ref="R532:R537" si="627">VLOOKUP($A532,$A$4:$AY$132,18,FALSE)</f>
        <v>Raleigh Waste Management Centre</v>
      </c>
      <c r="S532" s="350" t="str">
        <f t="shared" ref="S532:S537" si="628">VLOOKUP($A532,$A$4:$AY$132,19,FALSE)</f>
        <v>Bellingen Transfer Station</v>
      </c>
      <c r="T532" s="350" t="str">
        <f t="shared" ref="T532:T537" si="629">VLOOKUP($A532,$A$4:$AY$132,20,FALSE)</f>
        <v>Dorrigo Waste Management Centre</v>
      </c>
      <c r="U532" s="350">
        <f t="shared" ref="U532:U537" si="630">VLOOKUP($A532,$A$4:$AY$132,21,FALSE)</f>
        <v>0</v>
      </c>
      <c r="V532" s="350">
        <f t="shared" ref="V532:V537" si="631">VLOOKUP($A532,$A$4:$AY$132,22,FALSE)</f>
        <v>0</v>
      </c>
      <c r="W532" s="350">
        <f t="shared" ref="W532:W537" si="632">VLOOKUP($A532,$A$4:$AY$132,23,FALSE)</f>
        <v>0</v>
      </c>
      <c r="X532" s="350">
        <f t="shared" ref="X532:X537" si="633">VLOOKUP($A532,$A$4:$AY$132,24,FALSE)</f>
        <v>0</v>
      </c>
      <c r="Y532" s="350">
        <f t="shared" ref="Y532:Y537" si="634">VLOOKUP($A532,$A$4:$AY$132,25,FALSE)</f>
        <v>0</v>
      </c>
      <c r="Z532" s="350">
        <f t="shared" ref="Z532:Z537" si="635">VLOOKUP($A532,$A$4:$AY$132,26,FALSE)</f>
        <v>0</v>
      </c>
      <c r="AA532" s="350">
        <f t="shared" ref="AA532:AA537" si="636">VLOOKUP($A532,$A$4:$AY$132,27,FALSE)</f>
        <v>0</v>
      </c>
      <c r="AB532" s="350">
        <f t="shared" ref="AB532:AB537" si="637">VLOOKUP($A532,$A$4:$AY$132,28,FALSE)</f>
        <v>0</v>
      </c>
      <c r="AC532" s="350">
        <f t="shared" ref="AC532:AC537" si="638">VLOOKUP($A532,$A$4:$AY$132,29,FALSE)</f>
        <v>0</v>
      </c>
      <c r="AD532" s="350">
        <f t="shared" ref="AD532:AD537" si="639">VLOOKUP($A532,$A$4:$AY$132,30,FALSE)</f>
        <v>0</v>
      </c>
      <c r="AE532" s="350">
        <f t="shared" ref="AE532:AE537" si="640">VLOOKUP($A532,$A$4:$AY$132,31,FALSE)</f>
        <v>0</v>
      </c>
      <c r="AF532" s="350">
        <f t="shared" ref="AF532:AF537" si="641">VLOOKUP($A532,$A$4:$AY$132,32,FALSE)</f>
        <v>0</v>
      </c>
      <c r="AG532" s="350">
        <f t="shared" ref="AG532:AG537" si="642">VLOOKUP($A532,$A$4:$AY$132,33,FALSE)</f>
        <v>0</v>
      </c>
      <c r="AH532" s="350">
        <f t="shared" ref="AH532:AH537" si="643">VLOOKUP($A532,$A$4:$AY$132,34,FALSE)</f>
        <v>0</v>
      </c>
      <c r="AI532" s="350">
        <f t="shared" ref="AI532:AI537" si="644">VLOOKUP($A532,$A$4:$AY$132,35,FALSE)</f>
        <v>0</v>
      </c>
      <c r="AJ532" s="350">
        <f t="shared" ref="AJ532:AJ537" si="645">VLOOKUP($A532,$A$4:$AY$132,36,FALSE)</f>
        <v>0</v>
      </c>
      <c r="AK532" s="350">
        <f t="shared" ref="AK532:AK537" si="646">VLOOKUP($A532,$A$4:$AY$132,37,FALSE)</f>
        <v>0</v>
      </c>
      <c r="AL532" s="350">
        <f t="shared" ref="AL532:AL537" si="647">VLOOKUP($A532,$A$4:$AY$132,38,FALSE)</f>
        <v>0</v>
      </c>
      <c r="AM532" s="350">
        <f t="shared" ref="AM532:AM537" si="648">VLOOKUP($A532,$A$4:$AY$132,39,FALSE)</f>
        <v>0</v>
      </c>
      <c r="AN532" s="457">
        <f t="shared" ref="AN532:AN537" si="649">VLOOKUP($A532,$A$4:$AY$132,40,FALSE)</f>
        <v>0</v>
      </c>
      <c r="AO532" s="350">
        <f t="shared" ref="AO532:AO537" si="650">VLOOKUP($A532,$A$4:$AY$132,41,FALSE)</f>
        <v>0</v>
      </c>
      <c r="AP532" s="350">
        <f t="shared" ref="AP532:AP537" si="651">VLOOKUP($A532,$A$4:$AY$132,42,FALSE)</f>
        <v>0</v>
      </c>
      <c r="AQ532" s="350">
        <f t="shared" ref="AQ532:AQ537" si="652">VLOOKUP($A532,$A$4:$AY$132,43,FALSE)</f>
        <v>0</v>
      </c>
      <c r="AR532" s="350">
        <f t="shared" ref="AR532:AR537" si="653">VLOOKUP($A532,$A$4:$AY$132,44,FALSE)</f>
        <v>0</v>
      </c>
      <c r="AS532" s="350">
        <f t="shared" ref="AS532:AS537" si="654">VLOOKUP($A532,$A$4:$AY$132,45,FALSE)</f>
        <v>0</v>
      </c>
      <c r="AT532" s="350">
        <f t="shared" ref="AT532:AT537" si="655">VLOOKUP($A532,$A$4:$AY$132,46,FALSE)</f>
        <v>0</v>
      </c>
      <c r="AU532" s="350">
        <f t="shared" ref="AU532:AU537" si="656">VLOOKUP($A532,$A$4:$AY$132,47,FALSE)</f>
        <v>0</v>
      </c>
      <c r="AV532" s="350">
        <f t="shared" ref="AV532:AV537" si="657">VLOOKUP($A532,$A$4:$AY$132,48,FALSE)</f>
        <v>0</v>
      </c>
      <c r="AW532" s="350">
        <f t="shared" ref="AW532:AW537" si="658">VLOOKUP($A532,$A$4:$AY$132,49,FALSE)</f>
        <v>0</v>
      </c>
      <c r="AX532" s="350">
        <f t="shared" ref="AX532:AX537" si="659">VLOOKUP($A532,$A$4:$AY$132,50,FALSE)</f>
        <v>0</v>
      </c>
      <c r="AY532" s="350">
        <f t="shared" ref="AY532:AY537" si="660">VLOOKUP($A532,$A$4:$AY$132,51,FALSE)</f>
        <v>0</v>
      </c>
    </row>
    <row r="533" spans="1:51" x14ac:dyDescent="0.2">
      <c r="A533" s="347">
        <v>11800</v>
      </c>
      <c r="B533" s="349" t="str">
        <f t="shared" si="613"/>
        <v>Coffs Harbour (C)</v>
      </c>
      <c r="C533" s="348" t="str">
        <f t="shared" si="614"/>
        <v>MidWaste</v>
      </c>
      <c r="D533" s="470" t="str">
        <f t="shared" si="615"/>
        <v>R</v>
      </c>
      <c r="E533" s="470"/>
      <c r="F533"/>
      <c r="G533" s="350">
        <f t="shared" si="616"/>
        <v>76551</v>
      </c>
      <c r="H533" s="350">
        <f t="shared" si="617"/>
        <v>33056</v>
      </c>
      <c r="I533" s="350">
        <f t="shared" si="618"/>
        <v>675</v>
      </c>
      <c r="J533" s="350" t="str">
        <f t="shared" si="619"/>
        <v>Y</v>
      </c>
      <c r="K533" s="350">
        <f t="shared" si="620"/>
        <v>25826</v>
      </c>
      <c r="L533" s="350">
        <f t="shared" si="621"/>
        <v>0</v>
      </c>
      <c r="M533" s="350">
        <f t="shared" si="622"/>
        <v>25826</v>
      </c>
      <c r="N533" s="350">
        <f t="shared" si="623"/>
        <v>0</v>
      </c>
      <c r="O533" s="350">
        <f t="shared" si="624"/>
        <v>25826</v>
      </c>
      <c r="P533" s="350">
        <f t="shared" si="625"/>
        <v>7143</v>
      </c>
      <c r="Q533" s="350">
        <f t="shared" si="626"/>
        <v>33056</v>
      </c>
      <c r="R533" s="350" t="str">
        <f t="shared" si="627"/>
        <v>Coramba Transfer Station</v>
      </c>
      <c r="S533" s="350" t="str">
        <f t="shared" si="628"/>
        <v>Lowanna Transfer Station</v>
      </c>
      <c r="T533" s="350" t="str">
        <f t="shared" si="629"/>
        <v>Woolgoolga Transfer Station</v>
      </c>
      <c r="U533" s="350" t="str">
        <f t="shared" si="630"/>
        <v xml:space="preserve">Englands Road Waste Management Facility </v>
      </c>
      <c r="V533" s="350">
        <f t="shared" si="631"/>
        <v>0</v>
      </c>
      <c r="W533" s="350">
        <f t="shared" si="632"/>
        <v>0</v>
      </c>
      <c r="X533" s="350">
        <f t="shared" si="633"/>
        <v>0</v>
      </c>
      <c r="Y533" s="350">
        <f t="shared" si="634"/>
        <v>0</v>
      </c>
      <c r="Z533" s="350">
        <f t="shared" si="635"/>
        <v>0</v>
      </c>
      <c r="AA533" s="350">
        <f t="shared" si="636"/>
        <v>0</v>
      </c>
      <c r="AB533" s="350">
        <f t="shared" si="637"/>
        <v>0</v>
      </c>
      <c r="AC533" s="350">
        <f t="shared" si="638"/>
        <v>0</v>
      </c>
      <c r="AD533" s="350">
        <f t="shared" si="639"/>
        <v>0</v>
      </c>
      <c r="AE533" s="350">
        <f t="shared" si="640"/>
        <v>0</v>
      </c>
      <c r="AF533" s="350">
        <f t="shared" si="641"/>
        <v>0</v>
      </c>
      <c r="AG533" s="350">
        <f t="shared" si="642"/>
        <v>0</v>
      </c>
      <c r="AH533" s="350">
        <f t="shared" si="643"/>
        <v>0</v>
      </c>
      <c r="AI533" s="350">
        <f t="shared" si="644"/>
        <v>0</v>
      </c>
      <c r="AJ533" s="350">
        <f t="shared" si="645"/>
        <v>0</v>
      </c>
      <c r="AK533" s="350">
        <f t="shared" si="646"/>
        <v>0</v>
      </c>
      <c r="AL533" s="350">
        <f t="shared" si="647"/>
        <v>0</v>
      </c>
      <c r="AM533" s="350">
        <f t="shared" si="648"/>
        <v>0</v>
      </c>
      <c r="AN533" s="457">
        <f t="shared" si="649"/>
        <v>0</v>
      </c>
      <c r="AO533" s="350">
        <f t="shared" si="650"/>
        <v>0</v>
      </c>
      <c r="AP533" s="350">
        <f t="shared" si="651"/>
        <v>0</v>
      </c>
      <c r="AQ533" s="350">
        <f t="shared" si="652"/>
        <v>0</v>
      </c>
      <c r="AR533" s="350">
        <f t="shared" si="653"/>
        <v>0</v>
      </c>
      <c r="AS533" s="350">
        <f t="shared" si="654"/>
        <v>0</v>
      </c>
      <c r="AT533" s="350">
        <f t="shared" si="655"/>
        <v>0</v>
      </c>
      <c r="AU533" s="350">
        <f t="shared" si="656"/>
        <v>0</v>
      </c>
      <c r="AV533" s="350">
        <f t="shared" si="657"/>
        <v>0</v>
      </c>
      <c r="AW533" s="350">
        <f t="shared" si="658"/>
        <v>0</v>
      </c>
      <c r="AX533" s="350">
        <f t="shared" si="659"/>
        <v>0</v>
      </c>
      <c r="AY533" s="350">
        <f t="shared" si="660"/>
        <v>0</v>
      </c>
    </row>
    <row r="534" spans="1:51" x14ac:dyDescent="0.2">
      <c r="A534" s="347">
        <v>14350</v>
      </c>
      <c r="B534" s="349" t="str">
        <f t="shared" si="613"/>
        <v>Kempsey (A)</v>
      </c>
      <c r="C534" s="348" t="str">
        <f t="shared" si="614"/>
        <v>MidWaste</v>
      </c>
      <c r="D534" s="470" t="str">
        <f t="shared" si="615"/>
        <v>R</v>
      </c>
      <c r="E534" s="470"/>
      <c r="F534"/>
      <c r="G534" s="350">
        <f t="shared" si="616"/>
        <v>29665</v>
      </c>
      <c r="H534" s="350">
        <f t="shared" si="617"/>
        <v>13743</v>
      </c>
      <c r="I534" s="350">
        <f t="shared" si="618"/>
        <v>403</v>
      </c>
      <c r="J534" s="350" t="str">
        <f t="shared" si="619"/>
        <v>Y</v>
      </c>
      <c r="K534" s="350">
        <f t="shared" si="620"/>
        <v>11720</v>
      </c>
      <c r="L534" s="350">
        <f t="shared" si="621"/>
        <v>0</v>
      </c>
      <c r="M534" s="350">
        <f t="shared" si="622"/>
        <v>11586</v>
      </c>
      <c r="N534" s="350">
        <f t="shared" si="623"/>
        <v>0</v>
      </c>
      <c r="O534" s="350">
        <f t="shared" si="624"/>
        <v>11426</v>
      </c>
      <c r="P534" s="350">
        <f t="shared" si="625"/>
        <v>0</v>
      </c>
      <c r="Q534" s="350">
        <f t="shared" si="626"/>
        <v>13743</v>
      </c>
      <c r="R534" s="350" t="str">
        <f t="shared" si="627"/>
        <v>Kempsey Waste Management Centre</v>
      </c>
      <c r="S534" s="350" t="str">
        <f t="shared" si="628"/>
        <v>South West Rocks Transfer Station</v>
      </c>
      <c r="T534" s="350" t="str">
        <f t="shared" si="629"/>
        <v>Stuarts Point Transfer Station</v>
      </c>
      <c r="U534" s="350" t="str">
        <f t="shared" si="630"/>
        <v>Bellbrook Transfer Station</v>
      </c>
      <c r="V534" s="350">
        <f t="shared" si="631"/>
        <v>0</v>
      </c>
      <c r="W534" s="350">
        <f t="shared" si="632"/>
        <v>0</v>
      </c>
      <c r="X534" s="350">
        <f t="shared" si="633"/>
        <v>0</v>
      </c>
      <c r="Y534" s="350">
        <f t="shared" si="634"/>
        <v>0</v>
      </c>
      <c r="Z534" s="350">
        <f t="shared" si="635"/>
        <v>0</v>
      </c>
      <c r="AA534" s="350">
        <f t="shared" si="636"/>
        <v>0</v>
      </c>
      <c r="AB534" s="350">
        <f t="shared" si="637"/>
        <v>0</v>
      </c>
      <c r="AC534" s="350">
        <f t="shared" si="638"/>
        <v>0</v>
      </c>
      <c r="AD534" s="350">
        <f t="shared" si="639"/>
        <v>0</v>
      </c>
      <c r="AE534" s="350">
        <f t="shared" si="640"/>
        <v>0</v>
      </c>
      <c r="AF534" s="350">
        <f t="shared" si="641"/>
        <v>0</v>
      </c>
      <c r="AG534" s="350">
        <f t="shared" si="642"/>
        <v>0</v>
      </c>
      <c r="AH534" s="350">
        <f t="shared" si="643"/>
        <v>0</v>
      </c>
      <c r="AI534" s="350">
        <f t="shared" si="644"/>
        <v>0</v>
      </c>
      <c r="AJ534" s="350">
        <f t="shared" si="645"/>
        <v>0</v>
      </c>
      <c r="AK534" s="350">
        <f t="shared" si="646"/>
        <v>0</v>
      </c>
      <c r="AL534" s="350">
        <f t="shared" si="647"/>
        <v>0</v>
      </c>
      <c r="AM534" s="350">
        <f t="shared" si="648"/>
        <v>0</v>
      </c>
      <c r="AN534" s="457">
        <f t="shared" si="649"/>
        <v>0</v>
      </c>
      <c r="AO534" s="350">
        <f t="shared" si="650"/>
        <v>0</v>
      </c>
      <c r="AP534" s="350">
        <f t="shared" si="651"/>
        <v>0</v>
      </c>
      <c r="AQ534" s="350">
        <f t="shared" si="652"/>
        <v>0</v>
      </c>
      <c r="AR534" s="350">
        <f t="shared" si="653"/>
        <v>0</v>
      </c>
      <c r="AS534" s="350">
        <f t="shared" si="654"/>
        <v>0</v>
      </c>
      <c r="AT534" s="350">
        <f t="shared" si="655"/>
        <v>0</v>
      </c>
      <c r="AU534" s="350">
        <f t="shared" si="656"/>
        <v>0</v>
      </c>
      <c r="AV534" s="350">
        <f t="shared" si="657"/>
        <v>0</v>
      </c>
      <c r="AW534" s="350">
        <f t="shared" si="658"/>
        <v>0</v>
      </c>
      <c r="AX534" s="350">
        <f t="shared" si="659"/>
        <v>0</v>
      </c>
      <c r="AY534" s="350">
        <f t="shared" si="660"/>
        <v>0</v>
      </c>
    </row>
    <row r="535" spans="1:51" x14ac:dyDescent="0.2">
      <c r="A535" s="347">
        <v>15240</v>
      </c>
      <c r="B535" s="349" t="str">
        <f t="shared" si="613"/>
        <v>Mid-Coast (A)</v>
      </c>
      <c r="C535" s="348" t="str">
        <f t="shared" si="614"/>
        <v>MidWaste</v>
      </c>
      <c r="D535" s="470" t="str">
        <f t="shared" si="615"/>
        <v>R</v>
      </c>
      <c r="E535" s="470"/>
      <c r="F535"/>
      <c r="G535" s="350">
        <f t="shared" si="616"/>
        <v>93288</v>
      </c>
      <c r="H535" s="350">
        <f t="shared" si="617"/>
        <v>53179</v>
      </c>
      <c r="I535" s="350">
        <f t="shared" si="618"/>
        <v>432</v>
      </c>
      <c r="J535" s="350" t="str">
        <f t="shared" si="619"/>
        <v>Y</v>
      </c>
      <c r="K535" s="350">
        <f t="shared" si="620"/>
        <v>51056</v>
      </c>
      <c r="L535" s="350">
        <f t="shared" si="621"/>
        <v>0</v>
      </c>
      <c r="M535" s="350">
        <f t="shared" si="622"/>
        <v>51618</v>
      </c>
      <c r="N535" s="350">
        <f t="shared" si="623"/>
        <v>37151</v>
      </c>
      <c r="O535" s="350">
        <f t="shared" si="624"/>
        <v>0</v>
      </c>
      <c r="P535" s="350">
        <f t="shared" si="625"/>
        <v>46198</v>
      </c>
      <c r="Q535" s="350">
        <f t="shared" si="626"/>
        <v>53179</v>
      </c>
      <c r="R535" s="350" t="str">
        <f t="shared" si="627"/>
        <v>Bucketts Way Landfill</v>
      </c>
      <c r="S535" s="350" t="str">
        <f t="shared" si="628"/>
        <v>Gloucester Landfill</v>
      </c>
      <c r="T535" s="350" t="str">
        <f t="shared" si="629"/>
        <v>Tuncurry Waste Facility</v>
      </c>
      <c r="U535" s="350" t="str">
        <f t="shared" si="630"/>
        <v>Tea Gardens Transfer Station</v>
      </c>
      <c r="V535" s="350" t="str">
        <f t="shared" si="631"/>
        <v>Bulahdelah Transfer Station</v>
      </c>
      <c r="W535" s="350" t="str">
        <f t="shared" si="632"/>
        <v>Stroud Landfill</v>
      </c>
      <c r="X535" s="350">
        <f t="shared" si="633"/>
        <v>0</v>
      </c>
      <c r="Y535" s="350">
        <f t="shared" si="634"/>
        <v>0</v>
      </c>
      <c r="Z535" s="350">
        <f t="shared" si="635"/>
        <v>0</v>
      </c>
      <c r="AA535" s="350">
        <f t="shared" si="636"/>
        <v>0</v>
      </c>
      <c r="AB535" s="350">
        <f t="shared" si="637"/>
        <v>0</v>
      </c>
      <c r="AC535" s="350">
        <f t="shared" si="638"/>
        <v>0</v>
      </c>
      <c r="AD535" s="350">
        <f t="shared" si="639"/>
        <v>0</v>
      </c>
      <c r="AE535" s="350">
        <f t="shared" si="640"/>
        <v>0</v>
      </c>
      <c r="AF535" s="350">
        <f t="shared" si="641"/>
        <v>0</v>
      </c>
      <c r="AG535" s="350">
        <f t="shared" si="642"/>
        <v>0</v>
      </c>
      <c r="AH535" s="350">
        <f t="shared" si="643"/>
        <v>0</v>
      </c>
      <c r="AI535" s="350">
        <f t="shared" si="644"/>
        <v>0</v>
      </c>
      <c r="AJ535" s="350">
        <f t="shared" si="645"/>
        <v>0</v>
      </c>
      <c r="AK535" s="350">
        <f t="shared" si="646"/>
        <v>0</v>
      </c>
      <c r="AL535" s="350">
        <f t="shared" si="647"/>
        <v>0</v>
      </c>
      <c r="AM535" s="350">
        <f t="shared" si="648"/>
        <v>0</v>
      </c>
      <c r="AN535" s="457">
        <f t="shared" si="649"/>
        <v>0</v>
      </c>
      <c r="AO535" s="350">
        <f t="shared" si="650"/>
        <v>0</v>
      </c>
      <c r="AP535" s="350">
        <f t="shared" si="651"/>
        <v>0</v>
      </c>
      <c r="AQ535" s="350">
        <f t="shared" si="652"/>
        <v>0</v>
      </c>
      <c r="AR535" s="350">
        <f t="shared" si="653"/>
        <v>0</v>
      </c>
      <c r="AS535" s="350">
        <f t="shared" si="654"/>
        <v>0</v>
      </c>
      <c r="AT535" s="350">
        <f t="shared" si="655"/>
        <v>0</v>
      </c>
      <c r="AU535" s="350">
        <f t="shared" si="656"/>
        <v>0</v>
      </c>
      <c r="AV535" s="350">
        <f t="shared" si="657"/>
        <v>0</v>
      </c>
      <c r="AW535" s="350">
        <f t="shared" si="658"/>
        <v>0</v>
      </c>
      <c r="AX535" s="350">
        <f t="shared" si="659"/>
        <v>0</v>
      </c>
      <c r="AY535" s="350">
        <f t="shared" si="660"/>
        <v>0</v>
      </c>
    </row>
    <row r="536" spans="1:51" x14ac:dyDescent="0.2">
      <c r="A536" s="347">
        <v>15700</v>
      </c>
      <c r="B536" s="349" t="str">
        <f t="shared" si="613"/>
        <v>Nambucca (A)</v>
      </c>
      <c r="C536" s="348" t="str">
        <f t="shared" si="614"/>
        <v>MidWaste</v>
      </c>
      <c r="D536" s="470" t="str">
        <f t="shared" si="615"/>
        <v>R</v>
      </c>
      <c r="E536" s="470"/>
      <c r="F536"/>
      <c r="G536" s="350">
        <f t="shared" si="616"/>
        <v>19773</v>
      </c>
      <c r="H536" s="350">
        <f t="shared" si="617"/>
        <v>9900</v>
      </c>
      <c r="I536" s="350">
        <f t="shared" si="618"/>
        <v>543</v>
      </c>
      <c r="J536" s="350" t="str">
        <f t="shared" si="619"/>
        <v>Y</v>
      </c>
      <c r="K536" s="350">
        <f t="shared" si="620"/>
        <v>7404</v>
      </c>
      <c r="L536" s="350">
        <f t="shared" si="621"/>
        <v>0</v>
      </c>
      <c r="M536" s="350">
        <f t="shared" si="622"/>
        <v>7404</v>
      </c>
      <c r="N536" s="350">
        <f t="shared" si="623"/>
        <v>0</v>
      </c>
      <c r="O536" s="350">
        <f t="shared" si="624"/>
        <v>7404</v>
      </c>
      <c r="P536" s="350">
        <f t="shared" si="625"/>
        <v>6094</v>
      </c>
      <c r="Q536" s="350">
        <f t="shared" si="626"/>
        <v>9900</v>
      </c>
      <c r="R536" s="350" t="str">
        <f t="shared" si="627"/>
        <v>Nambucca Waste Facility</v>
      </c>
      <c r="S536" s="350">
        <f t="shared" si="628"/>
        <v>0</v>
      </c>
      <c r="T536" s="350">
        <f t="shared" si="629"/>
        <v>0</v>
      </c>
      <c r="U536" s="350">
        <f t="shared" si="630"/>
        <v>0</v>
      </c>
      <c r="V536" s="350">
        <f t="shared" si="631"/>
        <v>0</v>
      </c>
      <c r="W536" s="350">
        <f t="shared" si="632"/>
        <v>0</v>
      </c>
      <c r="X536" s="350">
        <f t="shared" si="633"/>
        <v>0</v>
      </c>
      <c r="Y536" s="350">
        <f t="shared" si="634"/>
        <v>0</v>
      </c>
      <c r="Z536" s="350">
        <f t="shared" si="635"/>
        <v>0</v>
      </c>
      <c r="AA536" s="350">
        <f t="shared" si="636"/>
        <v>0</v>
      </c>
      <c r="AB536" s="350">
        <f t="shared" si="637"/>
        <v>0</v>
      </c>
      <c r="AC536" s="350">
        <f t="shared" si="638"/>
        <v>0</v>
      </c>
      <c r="AD536" s="350">
        <f t="shared" si="639"/>
        <v>0</v>
      </c>
      <c r="AE536" s="350">
        <f t="shared" si="640"/>
        <v>0</v>
      </c>
      <c r="AF536" s="350">
        <f t="shared" si="641"/>
        <v>0</v>
      </c>
      <c r="AG536" s="350">
        <f t="shared" si="642"/>
        <v>0</v>
      </c>
      <c r="AH536" s="350">
        <f t="shared" si="643"/>
        <v>0</v>
      </c>
      <c r="AI536" s="350">
        <f t="shared" si="644"/>
        <v>0</v>
      </c>
      <c r="AJ536" s="350">
        <f t="shared" si="645"/>
        <v>0</v>
      </c>
      <c r="AK536" s="350">
        <f t="shared" si="646"/>
        <v>0</v>
      </c>
      <c r="AL536" s="350">
        <f t="shared" si="647"/>
        <v>0</v>
      </c>
      <c r="AM536" s="350">
        <f t="shared" si="648"/>
        <v>0</v>
      </c>
      <c r="AN536" s="457">
        <f t="shared" si="649"/>
        <v>0</v>
      </c>
      <c r="AO536" s="350">
        <f t="shared" si="650"/>
        <v>0</v>
      </c>
      <c r="AP536" s="350">
        <f t="shared" si="651"/>
        <v>0</v>
      </c>
      <c r="AQ536" s="350">
        <f t="shared" si="652"/>
        <v>0</v>
      </c>
      <c r="AR536" s="350">
        <f t="shared" si="653"/>
        <v>0</v>
      </c>
      <c r="AS536" s="350">
        <f t="shared" si="654"/>
        <v>0</v>
      </c>
      <c r="AT536" s="350">
        <f t="shared" si="655"/>
        <v>0</v>
      </c>
      <c r="AU536" s="350">
        <f t="shared" si="656"/>
        <v>0</v>
      </c>
      <c r="AV536" s="350">
        <f t="shared" si="657"/>
        <v>0</v>
      </c>
      <c r="AW536" s="350">
        <f t="shared" si="658"/>
        <v>0</v>
      </c>
      <c r="AX536" s="350">
        <f t="shared" si="659"/>
        <v>0</v>
      </c>
      <c r="AY536" s="350">
        <f t="shared" si="660"/>
        <v>0</v>
      </c>
    </row>
    <row r="537" spans="1:51" ht="13.5" thickBot="1" x14ac:dyDescent="0.25">
      <c r="A537" s="347">
        <v>16380</v>
      </c>
      <c r="B537" s="349" t="str">
        <f t="shared" si="613"/>
        <v>Port Macquarie-Hastings (A)</v>
      </c>
      <c r="C537" s="348" t="str">
        <f t="shared" si="614"/>
        <v>MidWaste</v>
      </c>
      <c r="D537" s="470" t="str">
        <f t="shared" si="615"/>
        <v>R</v>
      </c>
      <c r="E537" s="470"/>
      <c r="F537"/>
      <c r="G537" s="350">
        <f t="shared" si="616"/>
        <v>83131</v>
      </c>
      <c r="H537" s="350">
        <f t="shared" si="617"/>
        <v>38354</v>
      </c>
      <c r="I537" s="350">
        <f t="shared" si="618"/>
        <v>447</v>
      </c>
      <c r="J537" s="350" t="str">
        <f t="shared" si="619"/>
        <v>Y</v>
      </c>
      <c r="K537" s="350">
        <f t="shared" si="620"/>
        <v>30760</v>
      </c>
      <c r="L537" s="350">
        <f t="shared" si="621"/>
        <v>0</v>
      </c>
      <c r="M537" s="350">
        <f t="shared" si="622"/>
        <v>31389</v>
      </c>
      <c r="N537" s="350">
        <f t="shared" si="623"/>
        <v>0</v>
      </c>
      <c r="O537" s="350">
        <f t="shared" si="624"/>
        <v>30005</v>
      </c>
      <c r="P537" s="350">
        <f t="shared" si="625"/>
        <v>35534</v>
      </c>
      <c r="Q537" s="350">
        <f t="shared" si="626"/>
        <v>38354</v>
      </c>
      <c r="R537" s="350" t="str">
        <f t="shared" si="627"/>
        <v>Cairncross Waste Management Facility</v>
      </c>
      <c r="S537" s="350" t="str">
        <f t="shared" si="628"/>
        <v>Port Macquarie Waste Management Facility (transfer station)</v>
      </c>
      <c r="T537" s="350" t="str">
        <f t="shared" si="629"/>
        <v>Wauchope Transfer station</v>
      </c>
      <c r="U537" s="350" t="str">
        <f t="shared" si="630"/>
        <v>Kew Transfer station</v>
      </c>
      <c r="V537" s="350" t="str">
        <f t="shared" si="631"/>
        <v>Dunbogan Landfill</v>
      </c>
      <c r="W537" s="350" t="str">
        <f t="shared" si="632"/>
        <v>Comboyne drop off</v>
      </c>
      <c r="X537" s="350">
        <f t="shared" si="633"/>
        <v>0</v>
      </c>
      <c r="Y537" s="350">
        <f t="shared" si="634"/>
        <v>0</v>
      </c>
      <c r="Z537" s="350">
        <f t="shared" si="635"/>
        <v>0</v>
      </c>
      <c r="AA537" s="350">
        <f t="shared" si="636"/>
        <v>0</v>
      </c>
      <c r="AB537" s="350">
        <f t="shared" si="637"/>
        <v>0</v>
      </c>
      <c r="AC537" s="350">
        <f t="shared" si="638"/>
        <v>0</v>
      </c>
      <c r="AD537" s="350">
        <f t="shared" si="639"/>
        <v>0</v>
      </c>
      <c r="AE537" s="350">
        <f t="shared" si="640"/>
        <v>0</v>
      </c>
      <c r="AF537" s="350">
        <f t="shared" si="641"/>
        <v>0</v>
      </c>
      <c r="AG537" s="350">
        <f t="shared" si="642"/>
        <v>0</v>
      </c>
      <c r="AH537" s="350">
        <f t="shared" si="643"/>
        <v>0</v>
      </c>
      <c r="AI537" s="350">
        <f t="shared" si="644"/>
        <v>0</v>
      </c>
      <c r="AJ537" s="350">
        <f t="shared" si="645"/>
        <v>0</v>
      </c>
      <c r="AK537" s="350">
        <f t="shared" si="646"/>
        <v>0</v>
      </c>
      <c r="AL537" s="350">
        <f t="shared" si="647"/>
        <v>0</v>
      </c>
      <c r="AM537" s="350">
        <f t="shared" si="648"/>
        <v>0</v>
      </c>
      <c r="AN537" s="457">
        <f t="shared" si="649"/>
        <v>0</v>
      </c>
      <c r="AO537" s="350">
        <f t="shared" si="650"/>
        <v>0</v>
      </c>
      <c r="AP537" s="350">
        <f t="shared" si="651"/>
        <v>0</v>
      </c>
      <c r="AQ537" s="350">
        <f t="shared" si="652"/>
        <v>0</v>
      </c>
      <c r="AR537" s="350">
        <f t="shared" si="653"/>
        <v>0</v>
      </c>
      <c r="AS537" s="350">
        <f t="shared" si="654"/>
        <v>0</v>
      </c>
      <c r="AT537" s="350">
        <f t="shared" si="655"/>
        <v>0</v>
      </c>
      <c r="AU537" s="350">
        <f t="shared" si="656"/>
        <v>0</v>
      </c>
      <c r="AV537" s="350">
        <f t="shared" si="657"/>
        <v>0</v>
      </c>
      <c r="AW537" s="350">
        <f t="shared" si="658"/>
        <v>0</v>
      </c>
      <c r="AX537" s="350">
        <f t="shared" si="659"/>
        <v>0</v>
      </c>
      <c r="AY537" s="350">
        <f t="shared" si="660"/>
        <v>0</v>
      </c>
    </row>
    <row r="538" spans="1:51" ht="13.5" thickTop="1" x14ac:dyDescent="0.2">
      <c r="A538" s="351"/>
      <c r="B538" s="351"/>
      <c r="C538" s="351" t="s">
        <v>263</v>
      </c>
      <c r="D538" s="351"/>
      <c r="E538" s="451"/>
      <c r="F538" s="352"/>
      <c r="G538" s="353">
        <f t="shared" ref="G538:AY538" si="661">COUNTIF(G532:G537,"&gt;0")</f>
        <v>6</v>
      </c>
      <c r="H538" s="353">
        <f t="shared" si="661"/>
        <v>6</v>
      </c>
      <c r="I538" s="353">
        <f t="shared" si="661"/>
        <v>6</v>
      </c>
      <c r="J538" s="353">
        <f t="shared" si="661"/>
        <v>0</v>
      </c>
      <c r="K538" s="353">
        <f t="shared" si="661"/>
        <v>6</v>
      </c>
      <c r="L538" s="353">
        <f t="shared" si="661"/>
        <v>0</v>
      </c>
      <c r="M538" s="353">
        <f t="shared" si="661"/>
        <v>6</v>
      </c>
      <c r="N538" s="353">
        <f t="shared" si="661"/>
        <v>1</v>
      </c>
      <c r="O538" s="353">
        <f t="shared" si="661"/>
        <v>5</v>
      </c>
      <c r="P538" s="353">
        <f t="shared" si="661"/>
        <v>5</v>
      </c>
      <c r="Q538" s="353">
        <f t="shared" si="661"/>
        <v>5</v>
      </c>
      <c r="R538" s="353">
        <f t="shared" si="661"/>
        <v>0</v>
      </c>
      <c r="S538" s="353">
        <f t="shared" si="661"/>
        <v>0</v>
      </c>
      <c r="T538" s="353">
        <f t="shared" si="661"/>
        <v>0</v>
      </c>
      <c r="U538" s="353">
        <f t="shared" si="661"/>
        <v>0</v>
      </c>
      <c r="V538" s="353">
        <f t="shared" si="661"/>
        <v>0</v>
      </c>
      <c r="W538" s="353">
        <f t="shared" si="661"/>
        <v>0</v>
      </c>
      <c r="X538" s="353">
        <f t="shared" si="661"/>
        <v>0</v>
      </c>
      <c r="Y538" s="353">
        <f t="shared" si="661"/>
        <v>0</v>
      </c>
      <c r="Z538" s="353">
        <f t="shared" si="661"/>
        <v>0</v>
      </c>
      <c r="AA538" s="353">
        <f t="shared" si="661"/>
        <v>0</v>
      </c>
      <c r="AB538" s="353">
        <f t="shared" si="661"/>
        <v>0</v>
      </c>
      <c r="AC538" s="353">
        <f t="shared" si="661"/>
        <v>0</v>
      </c>
      <c r="AD538" s="353">
        <f t="shared" si="661"/>
        <v>0</v>
      </c>
      <c r="AE538" s="353">
        <f t="shared" si="661"/>
        <v>0</v>
      </c>
      <c r="AF538" s="353">
        <f t="shared" si="661"/>
        <v>0</v>
      </c>
      <c r="AG538" s="353">
        <f t="shared" si="661"/>
        <v>0</v>
      </c>
      <c r="AH538" s="353">
        <f t="shared" si="661"/>
        <v>0</v>
      </c>
      <c r="AI538" s="353">
        <f t="shared" si="661"/>
        <v>0</v>
      </c>
      <c r="AJ538" s="353">
        <f t="shared" si="661"/>
        <v>0</v>
      </c>
      <c r="AK538" s="353">
        <f t="shared" si="661"/>
        <v>0</v>
      </c>
      <c r="AL538" s="353">
        <f t="shared" si="661"/>
        <v>0</v>
      </c>
      <c r="AM538" s="353">
        <f t="shared" si="661"/>
        <v>0</v>
      </c>
      <c r="AN538" s="452">
        <f t="shared" si="661"/>
        <v>0</v>
      </c>
      <c r="AO538" s="353">
        <f t="shared" si="661"/>
        <v>0</v>
      </c>
      <c r="AP538" s="353">
        <f t="shared" si="661"/>
        <v>0</v>
      </c>
      <c r="AQ538" s="353">
        <f t="shared" si="661"/>
        <v>0</v>
      </c>
      <c r="AR538" s="353">
        <f t="shared" si="661"/>
        <v>0</v>
      </c>
      <c r="AS538" s="353">
        <f t="shared" si="661"/>
        <v>0</v>
      </c>
      <c r="AT538" s="353">
        <f t="shared" si="661"/>
        <v>0</v>
      </c>
      <c r="AU538" s="353">
        <f t="shared" si="661"/>
        <v>0</v>
      </c>
      <c r="AV538" s="353">
        <f t="shared" si="661"/>
        <v>0</v>
      </c>
      <c r="AW538" s="353">
        <f t="shared" si="661"/>
        <v>0</v>
      </c>
      <c r="AX538" s="353">
        <f t="shared" si="661"/>
        <v>0</v>
      </c>
      <c r="AY538" s="353">
        <f t="shared" si="661"/>
        <v>0</v>
      </c>
    </row>
    <row r="539" spans="1:51" x14ac:dyDescent="0.2">
      <c r="A539" s="347"/>
      <c r="B539" s="347"/>
      <c r="C539" s="347" t="s">
        <v>264</v>
      </c>
      <c r="D539" s="347"/>
      <c r="E539" s="455"/>
      <c r="F539" s="355"/>
      <c r="G539" s="356">
        <f t="shared" ref="G539:AY539" si="662">SUM(G532:G537)</f>
        <v>315371</v>
      </c>
      <c r="H539" s="356">
        <f t="shared" si="662"/>
        <v>156176</v>
      </c>
      <c r="I539" s="356">
        <f t="shared" si="662"/>
        <v>3179</v>
      </c>
      <c r="J539" s="356">
        <f t="shared" si="662"/>
        <v>0</v>
      </c>
      <c r="K539" s="356">
        <f t="shared" si="662"/>
        <v>131026</v>
      </c>
      <c r="L539" s="356">
        <f t="shared" si="662"/>
        <v>0</v>
      </c>
      <c r="M539" s="356">
        <f t="shared" si="662"/>
        <v>132083</v>
      </c>
      <c r="N539" s="356">
        <f t="shared" si="662"/>
        <v>37151</v>
      </c>
      <c r="O539" s="356">
        <f t="shared" si="662"/>
        <v>78921</v>
      </c>
      <c r="P539" s="356">
        <f t="shared" si="662"/>
        <v>101959</v>
      </c>
      <c r="Q539" s="356">
        <f t="shared" si="662"/>
        <v>148232</v>
      </c>
      <c r="R539" s="356">
        <f t="shared" si="662"/>
        <v>0</v>
      </c>
      <c r="S539" s="356">
        <f t="shared" si="662"/>
        <v>0</v>
      </c>
      <c r="T539" s="356">
        <f t="shared" si="662"/>
        <v>0</v>
      </c>
      <c r="U539" s="356">
        <f t="shared" si="662"/>
        <v>0</v>
      </c>
      <c r="V539" s="356">
        <f t="shared" si="662"/>
        <v>0</v>
      </c>
      <c r="W539" s="356">
        <f t="shared" si="662"/>
        <v>0</v>
      </c>
      <c r="X539" s="356">
        <f t="shared" si="662"/>
        <v>0</v>
      </c>
      <c r="Y539" s="356">
        <f t="shared" si="662"/>
        <v>0</v>
      </c>
      <c r="Z539" s="356">
        <f t="shared" si="662"/>
        <v>0</v>
      </c>
      <c r="AA539" s="356">
        <f t="shared" si="662"/>
        <v>0</v>
      </c>
      <c r="AB539" s="356">
        <f t="shared" si="662"/>
        <v>0</v>
      </c>
      <c r="AC539" s="356">
        <f t="shared" si="662"/>
        <v>0</v>
      </c>
      <c r="AD539" s="356">
        <f t="shared" si="662"/>
        <v>0</v>
      </c>
      <c r="AE539" s="356">
        <f t="shared" si="662"/>
        <v>0</v>
      </c>
      <c r="AF539" s="356">
        <f t="shared" si="662"/>
        <v>0</v>
      </c>
      <c r="AG539" s="356">
        <f t="shared" si="662"/>
        <v>0</v>
      </c>
      <c r="AH539" s="356">
        <f t="shared" si="662"/>
        <v>0</v>
      </c>
      <c r="AI539" s="356">
        <f t="shared" si="662"/>
        <v>0</v>
      </c>
      <c r="AJ539" s="356">
        <f t="shared" si="662"/>
        <v>0</v>
      </c>
      <c r="AK539" s="356">
        <f t="shared" si="662"/>
        <v>0</v>
      </c>
      <c r="AL539" s="356">
        <f t="shared" si="662"/>
        <v>0</v>
      </c>
      <c r="AM539" s="356">
        <f t="shared" si="662"/>
        <v>0</v>
      </c>
      <c r="AN539" s="456">
        <f t="shared" si="662"/>
        <v>0</v>
      </c>
      <c r="AO539" s="356">
        <f t="shared" si="662"/>
        <v>0</v>
      </c>
      <c r="AP539" s="356">
        <f t="shared" si="662"/>
        <v>0</v>
      </c>
      <c r="AQ539" s="356">
        <f t="shared" si="662"/>
        <v>0</v>
      </c>
      <c r="AR539" s="356">
        <f t="shared" si="662"/>
        <v>0</v>
      </c>
      <c r="AS539" s="356">
        <f t="shared" si="662"/>
        <v>0</v>
      </c>
      <c r="AT539" s="356">
        <f t="shared" si="662"/>
        <v>0</v>
      </c>
      <c r="AU539" s="356">
        <f t="shared" si="662"/>
        <v>0</v>
      </c>
      <c r="AV539" s="356">
        <f t="shared" si="662"/>
        <v>0</v>
      </c>
      <c r="AW539" s="356">
        <f t="shared" si="662"/>
        <v>0</v>
      </c>
      <c r="AX539" s="356">
        <f t="shared" si="662"/>
        <v>0</v>
      </c>
      <c r="AY539" s="356">
        <f t="shared" si="662"/>
        <v>0</v>
      </c>
    </row>
    <row r="540" spans="1:51" x14ac:dyDescent="0.2">
      <c r="A540" s="347"/>
      <c r="B540" s="347"/>
      <c r="C540" s="347" t="s">
        <v>265</v>
      </c>
      <c r="D540" s="347"/>
      <c r="E540" s="455"/>
      <c r="F540" s="355"/>
      <c r="G540" s="350">
        <f t="shared" ref="G540:AY540" si="663">MIN(G532:G537)</f>
        <v>12963</v>
      </c>
      <c r="H540" s="350">
        <f t="shared" si="663"/>
        <v>7944</v>
      </c>
      <c r="I540" s="350">
        <f t="shared" si="663"/>
        <v>403</v>
      </c>
      <c r="J540" s="350">
        <f t="shared" si="663"/>
        <v>0</v>
      </c>
      <c r="K540" s="350">
        <f t="shared" si="663"/>
        <v>4260</v>
      </c>
      <c r="L540" s="350">
        <f t="shared" si="663"/>
        <v>0</v>
      </c>
      <c r="M540" s="350">
        <f t="shared" si="663"/>
        <v>4260</v>
      </c>
      <c r="N540" s="350">
        <f t="shared" si="663"/>
        <v>0</v>
      </c>
      <c r="O540" s="350">
        <f t="shared" si="663"/>
        <v>0</v>
      </c>
      <c r="P540" s="350">
        <f t="shared" si="663"/>
        <v>0</v>
      </c>
      <c r="Q540" s="350">
        <f t="shared" si="663"/>
        <v>0</v>
      </c>
      <c r="R540" s="350">
        <f t="shared" si="663"/>
        <v>0</v>
      </c>
      <c r="S540" s="350">
        <f t="shared" si="663"/>
        <v>0</v>
      </c>
      <c r="T540" s="350">
        <f t="shared" si="663"/>
        <v>0</v>
      </c>
      <c r="U540" s="350">
        <f t="shared" si="663"/>
        <v>0</v>
      </c>
      <c r="V540" s="350">
        <f t="shared" si="663"/>
        <v>0</v>
      </c>
      <c r="W540" s="350">
        <f t="shared" si="663"/>
        <v>0</v>
      </c>
      <c r="X540" s="350">
        <f t="shared" si="663"/>
        <v>0</v>
      </c>
      <c r="Y540" s="350">
        <f t="shared" si="663"/>
        <v>0</v>
      </c>
      <c r="Z540" s="350">
        <f t="shared" si="663"/>
        <v>0</v>
      </c>
      <c r="AA540" s="350">
        <f t="shared" si="663"/>
        <v>0</v>
      </c>
      <c r="AB540" s="350">
        <f t="shared" si="663"/>
        <v>0</v>
      </c>
      <c r="AC540" s="350">
        <f t="shared" si="663"/>
        <v>0</v>
      </c>
      <c r="AD540" s="350">
        <f t="shared" si="663"/>
        <v>0</v>
      </c>
      <c r="AE540" s="350">
        <f t="shared" si="663"/>
        <v>0</v>
      </c>
      <c r="AF540" s="350">
        <f t="shared" si="663"/>
        <v>0</v>
      </c>
      <c r="AG540" s="350">
        <f t="shared" si="663"/>
        <v>0</v>
      </c>
      <c r="AH540" s="350">
        <f t="shared" si="663"/>
        <v>0</v>
      </c>
      <c r="AI540" s="350">
        <f t="shared" si="663"/>
        <v>0</v>
      </c>
      <c r="AJ540" s="350">
        <f t="shared" si="663"/>
        <v>0</v>
      </c>
      <c r="AK540" s="350">
        <f t="shared" si="663"/>
        <v>0</v>
      </c>
      <c r="AL540" s="350">
        <f t="shared" si="663"/>
        <v>0</v>
      </c>
      <c r="AM540" s="350">
        <f t="shared" si="663"/>
        <v>0</v>
      </c>
      <c r="AN540" s="457">
        <f t="shared" si="663"/>
        <v>0</v>
      </c>
      <c r="AO540" s="350">
        <f t="shared" si="663"/>
        <v>0</v>
      </c>
      <c r="AP540" s="350">
        <f t="shared" si="663"/>
        <v>0</v>
      </c>
      <c r="AQ540" s="350">
        <f t="shared" si="663"/>
        <v>0</v>
      </c>
      <c r="AR540" s="350">
        <f t="shared" si="663"/>
        <v>0</v>
      </c>
      <c r="AS540" s="350">
        <f t="shared" si="663"/>
        <v>0</v>
      </c>
      <c r="AT540" s="350">
        <f t="shared" si="663"/>
        <v>0</v>
      </c>
      <c r="AU540" s="350">
        <f t="shared" si="663"/>
        <v>0</v>
      </c>
      <c r="AV540" s="350">
        <f t="shared" si="663"/>
        <v>0</v>
      </c>
      <c r="AW540" s="350">
        <f t="shared" si="663"/>
        <v>0</v>
      </c>
      <c r="AX540" s="350">
        <f t="shared" si="663"/>
        <v>0</v>
      </c>
      <c r="AY540" s="350">
        <f t="shared" si="663"/>
        <v>0</v>
      </c>
    </row>
    <row r="541" spans="1:51" x14ac:dyDescent="0.2">
      <c r="A541" s="347"/>
      <c r="B541" s="347"/>
      <c r="C541" s="347" t="s">
        <v>266</v>
      </c>
      <c r="D541" s="347"/>
      <c r="E541" s="455"/>
      <c r="F541" s="355"/>
      <c r="G541" s="350">
        <f t="shared" ref="G541:AY541" si="664">MAX(G532:G537)</f>
        <v>93288</v>
      </c>
      <c r="H541" s="350">
        <f t="shared" si="664"/>
        <v>53179</v>
      </c>
      <c r="I541" s="350">
        <f t="shared" si="664"/>
        <v>679</v>
      </c>
      <c r="J541" s="350">
        <f t="shared" si="664"/>
        <v>0</v>
      </c>
      <c r="K541" s="350">
        <f t="shared" si="664"/>
        <v>51056</v>
      </c>
      <c r="L541" s="350">
        <f t="shared" si="664"/>
        <v>0</v>
      </c>
      <c r="M541" s="350">
        <f t="shared" si="664"/>
        <v>51618</v>
      </c>
      <c r="N541" s="350">
        <f t="shared" si="664"/>
        <v>37151</v>
      </c>
      <c r="O541" s="350">
        <f t="shared" si="664"/>
        <v>30005</v>
      </c>
      <c r="P541" s="350">
        <f t="shared" si="664"/>
        <v>46198</v>
      </c>
      <c r="Q541" s="350">
        <f t="shared" si="664"/>
        <v>53179</v>
      </c>
      <c r="R541" s="350">
        <f t="shared" si="664"/>
        <v>0</v>
      </c>
      <c r="S541" s="350">
        <f t="shared" si="664"/>
        <v>0</v>
      </c>
      <c r="T541" s="350">
        <f t="shared" si="664"/>
        <v>0</v>
      </c>
      <c r="U541" s="350">
        <f t="shared" si="664"/>
        <v>0</v>
      </c>
      <c r="V541" s="350">
        <f t="shared" si="664"/>
        <v>0</v>
      </c>
      <c r="W541" s="350">
        <f t="shared" si="664"/>
        <v>0</v>
      </c>
      <c r="X541" s="350">
        <f t="shared" si="664"/>
        <v>0</v>
      </c>
      <c r="Y541" s="350">
        <f t="shared" si="664"/>
        <v>0</v>
      </c>
      <c r="Z541" s="350">
        <f t="shared" si="664"/>
        <v>0</v>
      </c>
      <c r="AA541" s="350">
        <f t="shared" si="664"/>
        <v>0</v>
      </c>
      <c r="AB541" s="350">
        <f t="shared" si="664"/>
        <v>0</v>
      </c>
      <c r="AC541" s="350">
        <f t="shared" si="664"/>
        <v>0</v>
      </c>
      <c r="AD541" s="350">
        <f t="shared" si="664"/>
        <v>0</v>
      </c>
      <c r="AE541" s="350">
        <f t="shared" si="664"/>
        <v>0</v>
      </c>
      <c r="AF541" s="350">
        <f t="shared" si="664"/>
        <v>0</v>
      </c>
      <c r="AG541" s="350">
        <f t="shared" si="664"/>
        <v>0</v>
      </c>
      <c r="AH541" s="350">
        <f t="shared" si="664"/>
        <v>0</v>
      </c>
      <c r="AI541" s="350">
        <f t="shared" si="664"/>
        <v>0</v>
      </c>
      <c r="AJ541" s="350">
        <f t="shared" si="664"/>
        <v>0</v>
      </c>
      <c r="AK541" s="350">
        <f t="shared" si="664"/>
        <v>0</v>
      </c>
      <c r="AL541" s="350">
        <f t="shared" si="664"/>
        <v>0</v>
      </c>
      <c r="AM541" s="350">
        <f t="shared" si="664"/>
        <v>0</v>
      </c>
      <c r="AN541" s="457">
        <f t="shared" si="664"/>
        <v>0</v>
      </c>
      <c r="AO541" s="350">
        <f t="shared" si="664"/>
        <v>0</v>
      </c>
      <c r="AP541" s="350">
        <f t="shared" si="664"/>
        <v>0</v>
      </c>
      <c r="AQ541" s="350">
        <f t="shared" si="664"/>
        <v>0</v>
      </c>
      <c r="AR541" s="350">
        <f t="shared" si="664"/>
        <v>0</v>
      </c>
      <c r="AS541" s="350">
        <f t="shared" si="664"/>
        <v>0</v>
      </c>
      <c r="AT541" s="350">
        <f t="shared" si="664"/>
        <v>0</v>
      </c>
      <c r="AU541" s="350">
        <f t="shared" si="664"/>
        <v>0</v>
      </c>
      <c r="AV541" s="350">
        <f t="shared" si="664"/>
        <v>0</v>
      </c>
      <c r="AW541" s="350">
        <f t="shared" si="664"/>
        <v>0</v>
      </c>
      <c r="AX541" s="350">
        <f t="shared" si="664"/>
        <v>0</v>
      </c>
      <c r="AY541" s="350">
        <f t="shared" si="664"/>
        <v>0</v>
      </c>
    </row>
    <row r="542" spans="1:51" x14ac:dyDescent="0.2">
      <c r="A542" s="347"/>
      <c r="B542" s="347"/>
      <c r="C542" s="347" t="s">
        <v>267</v>
      </c>
      <c r="D542" s="347"/>
      <c r="E542" s="455"/>
      <c r="F542" s="355"/>
      <c r="G542" s="350">
        <f t="shared" ref="G542:AY542" si="665">AVERAGE(G532:G537)</f>
        <v>52561.833333333336</v>
      </c>
      <c r="H542" s="350">
        <f t="shared" si="665"/>
        <v>26029.333333333332</v>
      </c>
      <c r="I542" s="350">
        <f t="shared" si="665"/>
        <v>529.83333333333337</v>
      </c>
      <c r="J542" s="350" t="e">
        <f t="shared" si="665"/>
        <v>#DIV/0!</v>
      </c>
      <c r="K542" s="350">
        <f t="shared" si="665"/>
        <v>21837.666666666668</v>
      </c>
      <c r="L542" s="350">
        <f t="shared" si="665"/>
        <v>0</v>
      </c>
      <c r="M542" s="350">
        <f t="shared" si="665"/>
        <v>22013.833333333332</v>
      </c>
      <c r="N542" s="350">
        <f t="shared" si="665"/>
        <v>6191.833333333333</v>
      </c>
      <c r="O542" s="350">
        <f t="shared" si="665"/>
        <v>13153.5</v>
      </c>
      <c r="P542" s="350">
        <f t="shared" si="665"/>
        <v>16993.166666666668</v>
      </c>
      <c r="Q542" s="350">
        <f t="shared" si="665"/>
        <v>24705.333333333332</v>
      </c>
      <c r="R542" s="350" t="e">
        <f t="shared" si="665"/>
        <v>#DIV/0!</v>
      </c>
      <c r="S542" s="350">
        <f t="shared" si="665"/>
        <v>0</v>
      </c>
      <c r="T542" s="350">
        <f t="shared" si="665"/>
        <v>0</v>
      </c>
      <c r="U542" s="350">
        <f t="shared" si="665"/>
        <v>0</v>
      </c>
      <c r="V542" s="350">
        <f t="shared" si="665"/>
        <v>0</v>
      </c>
      <c r="W542" s="350">
        <f t="shared" si="665"/>
        <v>0</v>
      </c>
      <c r="X542" s="350">
        <f t="shared" si="665"/>
        <v>0</v>
      </c>
      <c r="Y542" s="350">
        <f t="shared" si="665"/>
        <v>0</v>
      </c>
      <c r="Z542" s="350">
        <f t="shared" si="665"/>
        <v>0</v>
      </c>
      <c r="AA542" s="350">
        <f t="shared" si="665"/>
        <v>0</v>
      </c>
      <c r="AB542" s="350">
        <f t="shared" si="665"/>
        <v>0</v>
      </c>
      <c r="AC542" s="350">
        <f t="shared" si="665"/>
        <v>0</v>
      </c>
      <c r="AD542" s="350">
        <f t="shared" si="665"/>
        <v>0</v>
      </c>
      <c r="AE542" s="350">
        <f t="shared" si="665"/>
        <v>0</v>
      </c>
      <c r="AF542" s="350">
        <f t="shared" si="665"/>
        <v>0</v>
      </c>
      <c r="AG542" s="350">
        <f t="shared" si="665"/>
        <v>0</v>
      </c>
      <c r="AH542" s="350">
        <f t="shared" si="665"/>
        <v>0</v>
      </c>
      <c r="AI542" s="350">
        <f t="shared" si="665"/>
        <v>0</v>
      </c>
      <c r="AJ542" s="350">
        <f t="shared" si="665"/>
        <v>0</v>
      </c>
      <c r="AK542" s="350">
        <f t="shared" si="665"/>
        <v>0</v>
      </c>
      <c r="AL542" s="350">
        <f t="shared" si="665"/>
        <v>0</v>
      </c>
      <c r="AM542" s="350">
        <f t="shared" si="665"/>
        <v>0</v>
      </c>
      <c r="AN542" s="457">
        <f t="shared" si="665"/>
        <v>0</v>
      </c>
      <c r="AO542" s="350">
        <f t="shared" si="665"/>
        <v>0</v>
      </c>
      <c r="AP542" s="350">
        <f t="shared" si="665"/>
        <v>0</v>
      </c>
      <c r="AQ542" s="350">
        <f t="shared" si="665"/>
        <v>0</v>
      </c>
      <c r="AR542" s="350">
        <f t="shared" si="665"/>
        <v>0</v>
      </c>
      <c r="AS542" s="350">
        <f t="shared" si="665"/>
        <v>0</v>
      </c>
      <c r="AT542" s="350">
        <f t="shared" si="665"/>
        <v>0</v>
      </c>
      <c r="AU542" s="350">
        <f t="shared" si="665"/>
        <v>0</v>
      </c>
      <c r="AV542" s="350">
        <f t="shared" si="665"/>
        <v>0</v>
      </c>
      <c r="AW542" s="350">
        <f t="shared" si="665"/>
        <v>0</v>
      </c>
      <c r="AX542" s="350">
        <f t="shared" si="665"/>
        <v>0</v>
      </c>
      <c r="AY542" s="350">
        <f t="shared" si="665"/>
        <v>0</v>
      </c>
    </row>
    <row r="543" spans="1:51" ht="13.5" thickBot="1" x14ac:dyDescent="0.25">
      <c r="A543" s="357"/>
      <c r="B543" s="357"/>
      <c r="C543" s="357" t="s">
        <v>268</v>
      </c>
      <c r="D543" s="357"/>
      <c r="E543" s="458"/>
      <c r="F543" s="355"/>
      <c r="G543" s="359">
        <f t="shared" ref="G543:AY543" si="666">MEDIAN(G532:G537)</f>
        <v>53108</v>
      </c>
      <c r="H543" s="359">
        <f t="shared" si="666"/>
        <v>23399.5</v>
      </c>
      <c r="I543" s="359">
        <f t="shared" si="666"/>
        <v>495</v>
      </c>
      <c r="J543" s="359" t="e">
        <f t="shared" si="666"/>
        <v>#NUM!</v>
      </c>
      <c r="K543" s="359">
        <f t="shared" si="666"/>
        <v>18773</v>
      </c>
      <c r="L543" s="359">
        <f t="shared" si="666"/>
        <v>0</v>
      </c>
      <c r="M543" s="359">
        <f t="shared" si="666"/>
        <v>18706</v>
      </c>
      <c r="N543" s="359">
        <f t="shared" si="666"/>
        <v>0</v>
      </c>
      <c r="O543" s="359">
        <f t="shared" si="666"/>
        <v>9415</v>
      </c>
      <c r="P543" s="359">
        <f t="shared" si="666"/>
        <v>7066.5</v>
      </c>
      <c r="Q543" s="359">
        <f t="shared" si="666"/>
        <v>23399.5</v>
      </c>
      <c r="R543" s="359" t="e">
        <f t="shared" si="666"/>
        <v>#NUM!</v>
      </c>
      <c r="S543" s="359">
        <f t="shared" si="666"/>
        <v>0</v>
      </c>
      <c r="T543" s="359">
        <f t="shared" si="666"/>
        <v>0</v>
      </c>
      <c r="U543" s="359">
        <f t="shared" si="666"/>
        <v>0</v>
      </c>
      <c r="V543" s="359">
        <f t="shared" si="666"/>
        <v>0</v>
      </c>
      <c r="W543" s="359">
        <f t="shared" si="666"/>
        <v>0</v>
      </c>
      <c r="X543" s="359">
        <f t="shared" si="666"/>
        <v>0</v>
      </c>
      <c r="Y543" s="359">
        <f t="shared" si="666"/>
        <v>0</v>
      </c>
      <c r="Z543" s="359">
        <f t="shared" si="666"/>
        <v>0</v>
      </c>
      <c r="AA543" s="359">
        <f t="shared" si="666"/>
        <v>0</v>
      </c>
      <c r="AB543" s="359">
        <f t="shared" si="666"/>
        <v>0</v>
      </c>
      <c r="AC543" s="359">
        <f t="shared" si="666"/>
        <v>0</v>
      </c>
      <c r="AD543" s="359">
        <f t="shared" si="666"/>
        <v>0</v>
      </c>
      <c r="AE543" s="359">
        <f t="shared" si="666"/>
        <v>0</v>
      </c>
      <c r="AF543" s="359">
        <f t="shared" si="666"/>
        <v>0</v>
      </c>
      <c r="AG543" s="359">
        <f t="shared" si="666"/>
        <v>0</v>
      </c>
      <c r="AH543" s="359">
        <f t="shared" si="666"/>
        <v>0</v>
      </c>
      <c r="AI543" s="359">
        <f t="shared" si="666"/>
        <v>0</v>
      </c>
      <c r="AJ543" s="359">
        <f t="shared" si="666"/>
        <v>0</v>
      </c>
      <c r="AK543" s="359">
        <f t="shared" si="666"/>
        <v>0</v>
      </c>
      <c r="AL543" s="359">
        <f t="shared" si="666"/>
        <v>0</v>
      </c>
      <c r="AM543" s="359">
        <f t="shared" si="666"/>
        <v>0</v>
      </c>
      <c r="AN543" s="459">
        <f t="shared" si="666"/>
        <v>0</v>
      </c>
      <c r="AO543" s="359">
        <f t="shared" si="666"/>
        <v>0</v>
      </c>
      <c r="AP543" s="359">
        <f t="shared" si="666"/>
        <v>0</v>
      </c>
      <c r="AQ543" s="359">
        <f t="shared" si="666"/>
        <v>0</v>
      </c>
      <c r="AR543" s="359">
        <f t="shared" si="666"/>
        <v>0</v>
      </c>
      <c r="AS543" s="359">
        <f t="shared" si="666"/>
        <v>0</v>
      </c>
      <c r="AT543" s="359">
        <f t="shared" si="666"/>
        <v>0</v>
      </c>
      <c r="AU543" s="359">
        <f t="shared" si="666"/>
        <v>0</v>
      </c>
      <c r="AV543" s="359">
        <f t="shared" si="666"/>
        <v>0</v>
      </c>
      <c r="AW543" s="359">
        <f t="shared" si="666"/>
        <v>0</v>
      </c>
      <c r="AX543" s="359">
        <f t="shared" si="666"/>
        <v>0</v>
      </c>
      <c r="AY543" s="359">
        <f t="shared" si="666"/>
        <v>0</v>
      </c>
    </row>
    <row r="544" spans="1:51" ht="13.5" thickTop="1" x14ac:dyDescent="0.2"/>
    <row r="545" spans="1:51" ht="13.5" thickBot="1" x14ac:dyDescent="0.25">
      <c r="A545" s="371"/>
      <c r="B545" s="371"/>
      <c r="C545" s="373" t="s">
        <v>289</v>
      </c>
      <c r="D545" s="373"/>
      <c r="E545" s="470"/>
    </row>
    <row r="546" spans="1:51" ht="13.5" thickTop="1" x14ac:dyDescent="0.2">
      <c r="A546" s="347">
        <v>10470</v>
      </c>
      <c r="B546" s="349" t="str">
        <f t="shared" ref="B546:B570" si="667">VLOOKUP($A546,$A$5:$L$133,2,FALSE)</f>
        <v>Bathurst Regional (A)</v>
      </c>
      <c r="C546" s="348" t="str">
        <f t="shared" ref="C546:C570" si="668">VLOOKUP($A546,$A$5:$L$133,3,FALSE)</f>
        <v>NetWaste</v>
      </c>
      <c r="D546" s="470" t="str">
        <f t="shared" ref="D546:D570" si="669">VLOOKUP($A546,$A$5:$L$133,4,FALSE)</f>
        <v>N</v>
      </c>
      <c r="E546" s="470"/>
      <c r="F546"/>
      <c r="G546" s="350">
        <f t="shared" ref="G546:G570" si="670">VLOOKUP($A546,$A$5:$AY$132,7,FALSE)</f>
        <v>43206</v>
      </c>
      <c r="H546" s="350">
        <f t="shared" ref="H546:H570" si="671">VLOOKUP($A546,$A$5:$AY$132,8,FALSE)</f>
        <v>19783</v>
      </c>
      <c r="I546" s="350">
        <f t="shared" ref="I546:I570" si="672">VLOOKUP($A546,$A$5:$AY$132,9,FALSE)</f>
        <v>394</v>
      </c>
      <c r="J546" s="350" t="str">
        <f t="shared" ref="J546:J570" si="673">VLOOKUP($A546,$A$5:$AY$132,10,FALSE)</f>
        <v>Y</v>
      </c>
      <c r="K546" s="350">
        <f t="shared" ref="K546:K570" si="674">VLOOKUP($A546,$A$5:$AY$132,11,FALSE)</f>
        <v>15150</v>
      </c>
      <c r="L546" s="350">
        <f t="shared" ref="L546:L570" si="675">VLOOKUP($A546,$A$5:$AY$132,12,FALSE)</f>
        <v>0</v>
      </c>
      <c r="M546" s="350">
        <f t="shared" ref="M546:M570" si="676">VLOOKUP($A546,$A$4:$AY$132,13,FALSE)</f>
        <v>15113</v>
      </c>
      <c r="N546" s="350">
        <f t="shared" ref="N546:N570" si="677">VLOOKUP($A546,$A$4:$AY$132,14,FALSE)</f>
        <v>0</v>
      </c>
      <c r="O546" s="350">
        <f t="shared" ref="O546:O570" si="678">VLOOKUP($A546,$A$4:$AY$132,15,FALSE)</f>
        <v>13593</v>
      </c>
      <c r="P546" s="350">
        <f t="shared" ref="P546:P570" si="679">VLOOKUP($A546,$A$4:$AY$132,16,FALSE)</f>
        <v>0</v>
      </c>
      <c r="Q546" s="350">
        <f t="shared" ref="Q546:Q570" si="680">VLOOKUP($A546,$A$4:$AY$132,17,FALSE)</f>
        <v>19783</v>
      </c>
      <c r="R546" s="350" t="str">
        <f t="shared" ref="R546:R570" si="681">VLOOKUP($A546,$A$4:$AY$132,18,FALSE)</f>
        <v>Bathurst WMC</v>
      </c>
      <c r="S546" s="350" t="str">
        <f t="shared" ref="S546:S570" si="682">VLOOKUP($A546,$A$4:$AY$132,19,FALSE)</f>
        <v>Sofala T/station</v>
      </c>
      <c r="T546" s="350" t="str">
        <f t="shared" ref="T546:T570" si="683">VLOOKUP($A546,$A$4:$AY$132,20,FALSE)</f>
        <v>Sunny Corner T/station</v>
      </c>
      <c r="U546" s="350" t="str">
        <f t="shared" ref="U546:U570" si="684">VLOOKUP($A546,$A$4:$AY$132,21,FALSE)</f>
        <v>Rockley T/station</v>
      </c>
      <c r="V546" s="350" t="str">
        <f t="shared" ref="V546:V570" si="685">VLOOKUP($A546,$A$4:$AY$132,22,FALSE)</f>
        <v>Trunkey Creek T/station</v>
      </c>
      <c r="W546" s="350" t="str">
        <f t="shared" ref="W546:W570" si="686">VLOOKUP($A546,$A$4:$AY$132,23,FALSE)</f>
        <v>Hill End tip</v>
      </c>
      <c r="X546" s="350">
        <f t="shared" ref="X546:X570" si="687">VLOOKUP($A546,$A$4:$AY$132,24,FALSE)</f>
        <v>0</v>
      </c>
      <c r="Y546" s="350">
        <f t="shared" ref="Y546:Y570" si="688">VLOOKUP($A546,$A$4:$AY$132,25,FALSE)</f>
        <v>0</v>
      </c>
      <c r="Z546" s="350">
        <f t="shared" ref="Z546:Z570" si="689">VLOOKUP($A546,$A$4:$AY$132,26,FALSE)</f>
        <v>0</v>
      </c>
      <c r="AA546" s="350">
        <f t="shared" ref="AA546:AA570" si="690">VLOOKUP($A546,$A$4:$AY$132,27,FALSE)</f>
        <v>0</v>
      </c>
      <c r="AB546" s="350">
        <f t="shared" ref="AB546:AB570" si="691">VLOOKUP($A546,$A$4:$AY$132,28,FALSE)</f>
        <v>0</v>
      </c>
      <c r="AC546" s="350">
        <f t="shared" ref="AC546:AC570" si="692">VLOOKUP($A546,$A$4:$AY$132,29,FALSE)</f>
        <v>0</v>
      </c>
      <c r="AD546" s="350">
        <f t="shared" ref="AD546:AD570" si="693">VLOOKUP($A546,$A$4:$AY$132,30,FALSE)</f>
        <v>0</v>
      </c>
      <c r="AE546" s="350">
        <f t="shared" ref="AE546:AE570" si="694">VLOOKUP($A546,$A$4:$AY$132,31,FALSE)</f>
        <v>0</v>
      </c>
      <c r="AF546" s="350">
        <f t="shared" ref="AF546:AF570" si="695">VLOOKUP($A546,$A$4:$AY$132,32,FALSE)</f>
        <v>0</v>
      </c>
      <c r="AG546" s="350">
        <f t="shared" ref="AG546:AG570" si="696">VLOOKUP($A546,$A$4:$AY$132,33,FALSE)</f>
        <v>0</v>
      </c>
      <c r="AH546" s="350">
        <f t="shared" ref="AH546:AH570" si="697">VLOOKUP($A546,$A$4:$AY$132,34,FALSE)</f>
        <v>0</v>
      </c>
      <c r="AI546" s="350">
        <f t="shared" ref="AI546:AI570" si="698">VLOOKUP($A546,$A$4:$AY$132,35,FALSE)</f>
        <v>0</v>
      </c>
      <c r="AJ546" s="350">
        <f t="shared" ref="AJ546:AJ570" si="699">VLOOKUP($A546,$A$4:$AY$132,36,FALSE)</f>
        <v>0</v>
      </c>
      <c r="AK546" s="350">
        <f t="shared" ref="AK546:AK570" si="700">VLOOKUP($A546,$A$4:$AY$132,37,FALSE)</f>
        <v>0</v>
      </c>
      <c r="AL546" s="350">
        <f t="shared" ref="AL546:AL570" si="701">VLOOKUP($A546,$A$4:$AY$132,38,FALSE)</f>
        <v>0</v>
      </c>
      <c r="AM546" s="350">
        <f t="shared" ref="AM546:AM570" si="702">VLOOKUP($A546,$A$4:$AY$132,39,FALSE)</f>
        <v>0</v>
      </c>
      <c r="AN546" s="457">
        <f t="shared" ref="AN546:AN570" si="703">VLOOKUP($A546,$A$4:$AY$132,40,FALSE)</f>
        <v>0</v>
      </c>
      <c r="AO546" s="350">
        <f t="shared" ref="AO546:AO570" si="704">VLOOKUP($A546,$A$4:$AY$132,41,FALSE)</f>
        <v>0</v>
      </c>
      <c r="AP546" s="350">
        <f t="shared" ref="AP546:AP570" si="705">VLOOKUP($A546,$A$4:$AY$132,42,FALSE)</f>
        <v>0</v>
      </c>
      <c r="AQ546" s="350">
        <f t="shared" ref="AQ546:AQ570" si="706">VLOOKUP($A546,$A$4:$AY$132,43,FALSE)</f>
        <v>0</v>
      </c>
      <c r="AR546" s="350">
        <f t="shared" ref="AR546:AR570" si="707">VLOOKUP($A546,$A$4:$AY$132,44,FALSE)</f>
        <v>0</v>
      </c>
      <c r="AS546" s="350">
        <f t="shared" ref="AS546:AS570" si="708">VLOOKUP($A546,$A$4:$AY$132,45,FALSE)</f>
        <v>0</v>
      </c>
      <c r="AT546" s="350">
        <f t="shared" ref="AT546:AT570" si="709">VLOOKUP($A546,$A$4:$AY$132,46,FALSE)</f>
        <v>0</v>
      </c>
      <c r="AU546" s="350">
        <f t="shared" ref="AU546:AU570" si="710">VLOOKUP($A546,$A$4:$AY$132,47,FALSE)</f>
        <v>0</v>
      </c>
      <c r="AV546" s="350">
        <f t="shared" ref="AV546:AV570" si="711">VLOOKUP($A546,$A$4:$AY$132,48,FALSE)</f>
        <v>0</v>
      </c>
      <c r="AW546" s="350">
        <f t="shared" ref="AW546:AW570" si="712">VLOOKUP($A546,$A$4:$AY$132,49,FALSE)</f>
        <v>0</v>
      </c>
      <c r="AX546" s="350">
        <f t="shared" ref="AX546:AX570" si="713">VLOOKUP($A546,$A$4:$AY$132,50,FALSE)</f>
        <v>0</v>
      </c>
      <c r="AY546" s="350">
        <f t="shared" ref="AY546:AY570" si="714">VLOOKUP($A546,$A$4:$AY$132,51,FALSE)</f>
        <v>0</v>
      </c>
    </row>
    <row r="547" spans="1:51" x14ac:dyDescent="0.2">
      <c r="A547" s="347">
        <v>10850</v>
      </c>
      <c r="B547" s="349" t="str">
        <f t="shared" si="667"/>
        <v>Blayney (A)</v>
      </c>
      <c r="C547" s="348" t="str">
        <f t="shared" si="668"/>
        <v>NetWaste</v>
      </c>
      <c r="D547" s="470" t="str">
        <f t="shared" si="669"/>
        <v>N</v>
      </c>
      <c r="E547" s="470"/>
      <c r="F547"/>
      <c r="G547" s="350">
        <f t="shared" si="670"/>
        <v>7342</v>
      </c>
      <c r="H547" s="350">
        <f t="shared" si="671"/>
        <v>4067</v>
      </c>
      <c r="I547" s="350">
        <f t="shared" si="672"/>
        <v>380</v>
      </c>
      <c r="J547" s="350" t="str">
        <f t="shared" si="673"/>
        <v>Y</v>
      </c>
      <c r="K547" s="350">
        <f t="shared" si="674"/>
        <v>3722</v>
      </c>
      <c r="L547" s="350">
        <f t="shared" si="675"/>
        <v>0</v>
      </c>
      <c r="M547" s="350">
        <f t="shared" si="676"/>
        <v>3722</v>
      </c>
      <c r="N547" s="350">
        <f t="shared" si="677"/>
        <v>0</v>
      </c>
      <c r="O547" s="350">
        <f t="shared" si="678"/>
        <v>0</v>
      </c>
      <c r="P547" s="350">
        <f t="shared" si="679"/>
        <v>3722</v>
      </c>
      <c r="Q547" s="350">
        <f t="shared" si="680"/>
        <v>4067</v>
      </c>
      <c r="R547" s="350" t="str">
        <f t="shared" si="681"/>
        <v>Blayney Waste Facility</v>
      </c>
      <c r="S547" s="350">
        <f t="shared" si="682"/>
        <v>0</v>
      </c>
      <c r="T547" s="350">
        <f t="shared" si="683"/>
        <v>0</v>
      </c>
      <c r="U547" s="350">
        <f t="shared" si="684"/>
        <v>0</v>
      </c>
      <c r="V547" s="350">
        <f t="shared" si="685"/>
        <v>0</v>
      </c>
      <c r="W547" s="350">
        <f t="shared" si="686"/>
        <v>0</v>
      </c>
      <c r="X547" s="350">
        <f t="shared" si="687"/>
        <v>0</v>
      </c>
      <c r="Y547" s="350">
        <f t="shared" si="688"/>
        <v>0</v>
      </c>
      <c r="Z547" s="350">
        <f t="shared" si="689"/>
        <v>0</v>
      </c>
      <c r="AA547" s="350">
        <f t="shared" si="690"/>
        <v>0</v>
      </c>
      <c r="AB547" s="350">
        <f t="shared" si="691"/>
        <v>0</v>
      </c>
      <c r="AC547" s="350">
        <f t="shared" si="692"/>
        <v>0</v>
      </c>
      <c r="AD547" s="350">
        <f t="shared" si="693"/>
        <v>0</v>
      </c>
      <c r="AE547" s="350">
        <f t="shared" si="694"/>
        <v>0</v>
      </c>
      <c r="AF547" s="350">
        <f t="shared" si="695"/>
        <v>0</v>
      </c>
      <c r="AG547" s="350">
        <f t="shared" si="696"/>
        <v>0</v>
      </c>
      <c r="AH547" s="350">
        <f t="shared" si="697"/>
        <v>0</v>
      </c>
      <c r="AI547" s="350">
        <f t="shared" si="698"/>
        <v>0</v>
      </c>
      <c r="AJ547" s="350">
        <f t="shared" si="699"/>
        <v>0</v>
      </c>
      <c r="AK547" s="350">
        <f t="shared" si="700"/>
        <v>0</v>
      </c>
      <c r="AL547" s="350">
        <f t="shared" si="701"/>
        <v>0</v>
      </c>
      <c r="AM547" s="350">
        <f t="shared" si="702"/>
        <v>0</v>
      </c>
      <c r="AN547" s="457">
        <f t="shared" si="703"/>
        <v>0</v>
      </c>
      <c r="AO547" s="350">
        <f t="shared" si="704"/>
        <v>0</v>
      </c>
      <c r="AP547" s="350">
        <f t="shared" si="705"/>
        <v>0</v>
      </c>
      <c r="AQ547" s="350">
        <f t="shared" si="706"/>
        <v>0</v>
      </c>
      <c r="AR547" s="350">
        <f t="shared" si="707"/>
        <v>0</v>
      </c>
      <c r="AS547" s="350">
        <f t="shared" si="708"/>
        <v>0</v>
      </c>
      <c r="AT547" s="350">
        <f t="shared" si="709"/>
        <v>0</v>
      </c>
      <c r="AU547" s="350">
        <f t="shared" si="710"/>
        <v>0</v>
      </c>
      <c r="AV547" s="350">
        <f t="shared" si="711"/>
        <v>0</v>
      </c>
      <c r="AW547" s="350">
        <f t="shared" si="712"/>
        <v>0</v>
      </c>
      <c r="AX547" s="350">
        <f t="shared" si="713"/>
        <v>0</v>
      </c>
      <c r="AY547" s="350">
        <f t="shared" si="714"/>
        <v>0</v>
      </c>
    </row>
    <row r="548" spans="1:51" x14ac:dyDescent="0.2">
      <c r="A548" s="347">
        <v>10950</v>
      </c>
      <c r="B548" s="349" t="str">
        <f t="shared" si="667"/>
        <v>Bogan (A)</v>
      </c>
      <c r="C548" s="348" t="str">
        <f t="shared" si="668"/>
        <v>NetWaste</v>
      </c>
      <c r="D548" s="470" t="str">
        <f t="shared" si="669"/>
        <v>N</v>
      </c>
      <c r="E548" s="470"/>
      <c r="F548"/>
      <c r="G548" s="350">
        <f t="shared" si="670"/>
        <v>2621</v>
      </c>
      <c r="H548" s="350">
        <f t="shared" si="671"/>
        <v>2095</v>
      </c>
      <c r="I548" s="350">
        <f t="shared" si="672"/>
        <v>228</v>
      </c>
      <c r="J548" s="350" t="str">
        <f t="shared" si="673"/>
        <v>Y</v>
      </c>
      <c r="K548" s="350">
        <f t="shared" si="674"/>
        <v>896</v>
      </c>
      <c r="L548" s="350">
        <f t="shared" si="675"/>
        <v>0</v>
      </c>
      <c r="M548" s="350">
        <f t="shared" si="676"/>
        <v>896</v>
      </c>
      <c r="N548" s="350">
        <f t="shared" si="677"/>
        <v>0</v>
      </c>
      <c r="O548" s="350">
        <f t="shared" si="678"/>
        <v>0</v>
      </c>
      <c r="P548" s="350">
        <f t="shared" si="679"/>
        <v>0</v>
      </c>
      <c r="Q548" s="350">
        <f t="shared" si="680"/>
        <v>0</v>
      </c>
      <c r="R548" s="350" t="str">
        <f t="shared" si="681"/>
        <v>Nyngan Waste Facility</v>
      </c>
      <c r="S548" s="350">
        <f t="shared" si="682"/>
        <v>0</v>
      </c>
      <c r="T548" s="350">
        <f t="shared" si="683"/>
        <v>0</v>
      </c>
      <c r="U548" s="350">
        <f t="shared" si="684"/>
        <v>0</v>
      </c>
      <c r="V548" s="350">
        <f t="shared" si="685"/>
        <v>0</v>
      </c>
      <c r="W548" s="350">
        <f t="shared" si="686"/>
        <v>0</v>
      </c>
      <c r="X548" s="350">
        <f t="shared" si="687"/>
        <v>0</v>
      </c>
      <c r="Y548" s="350">
        <f t="shared" si="688"/>
        <v>0</v>
      </c>
      <c r="Z548" s="350">
        <f t="shared" si="689"/>
        <v>0</v>
      </c>
      <c r="AA548" s="350">
        <f t="shared" si="690"/>
        <v>0</v>
      </c>
      <c r="AB548" s="350">
        <f t="shared" si="691"/>
        <v>0</v>
      </c>
      <c r="AC548" s="350">
        <f t="shared" si="692"/>
        <v>0</v>
      </c>
      <c r="AD548" s="350">
        <f t="shared" si="693"/>
        <v>0</v>
      </c>
      <c r="AE548" s="350">
        <f t="shared" si="694"/>
        <v>0</v>
      </c>
      <c r="AF548" s="350">
        <f t="shared" si="695"/>
        <v>0</v>
      </c>
      <c r="AG548" s="350">
        <f t="shared" si="696"/>
        <v>0</v>
      </c>
      <c r="AH548" s="350">
        <f t="shared" si="697"/>
        <v>0</v>
      </c>
      <c r="AI548" s="350">
        <f t="shared" si="698"/>
        <v>0</v>
      </c>
      <c r="AJ548" s="350">
        <f t="shared" si="699"/>
        <v>0</v>
      </c>
      <c r="AK548" s="350">
        <f t="shared" si="700"/>
        <v>0</v>
      </c>
      <c r="AL548" s="350">
        <f t="shared" si="701"/>
        <v>0</v>
      </c>
      <c r="AM548" s="350">
        <f t="shared" si="702"/>
        <v>0</v>
      </c>
      <c r="AN548" s="457">
        <f t="shared" si="703"/>
        <v>0</v>
      </c>
      <c r="AO548" s="350">
        <f t="shared" si="704"/>
        <v>0</v>
      </c>
      <c r="AP548" s="350">
        <f t="shared" si="705"/>
        <v>0</v>
      </c>
      <c r="AQ548" s="350">
        <f t="shared" si="706"/>
        <v>0</v>
      </c>
      <c r="AR548" s="350">
        <f t="shared" si="707"/>
        <v>0</v>
      </c>
      <c r="AS548" s="350">
        <f t="shared" si="708"/>
        <v>0</v>
      </c>
      <c r="AT548" s="350">
        <f t="shared" si="709"/>
        <v>0</v>
      </c>
      <c r="AU548" s="350">
        <f t="shared" si="710"/>
        <v>0</v>
      </c>
      <c r="AV548" s="350">
        <f t="shared" si="711"/>
        <v>0</v>
      </c>
      <c r="AW548" s="350">
        <f t="shared" si="712"/>
        <v>0</v>
      </c>
      <c r="AX548" s="350">
        <f t="shared" si="713"/>
        <v>0</v>
      </c>
      <c r="AY548" s="350">
        <f t="shared" si="714"/>
        <v>0</v>
      </c>
    </row>
    <row r="549" spans="1:51" x14ac:dyDescent="0.2">
      <c r="A549" s="347">
        <v>11150</v>
      </c>
      <c r="B549" s="349" t="str">
        <f t="shared" si="667"/>
        <v>Bourke (A)</v>
      </c>
      <c r="C549" s="348" t="str">
        <f t="shared" si="668"/>
        <v>NetWaste</v>
      </c>
      <c r="D549" s="470" t="str">
        <f t="shared" si="669"/>
        <v>N</v>
      </c>
      <c r="E549" s="470"/>
      <c r="F549"/>
      <c r="G549" s="350">
        <f t="shared" si="670"/>
        <v>2630</v>
      </c>
      <c r="H549" s="350">
        <f t="shared" si="671"/>
        <v>1030</v>
      </c>
      <c r="I549" s="350">
        <f t="shared" si="672"/>
        <v>284</v>
      </c>
      <c r="J549" s="350" t="str">
        <f t="shared" si="673"/>
        <v>Y</v>
      </c>
      <c r="K549" s="350">
        <f t="shared" si="674"/>
        <v>922</v>
      </c>
      <c r="L549" s="350">
        <f t="shared" si="675"/>
        <v>0</v>
      </c>
      <c r="M549" s="350">
        <f t="shared" si="676"/>
        <v>0</v>
      </c>
      <c r="N549" s="350">
        <f t="shared" si="677"/>
        <v>0</v>
      </c>
      <c r="O549" s="350">
        <f t="shared" si="678"/>
        <v>0</v>
      </c>
      <c r="P549" s="350">
        <f t="shared" si="679"/>
        <v>0</v>
      </c>
      <c r="Q549" s="350">
        <f t="shared" si="680"/>
        <v>0</v>
      </c>
      <c r="R549" s="350">
        <f t="shared" si="681"/>
        <v>0</v>
      </c>
      <c r="S549" s="350">
        <f t="shared" si="682"/>
        <v>0</v>
      </c>
      <c r="T549" s="350">
        <f t="shared" si="683"/>
        <v>0</v>
      </c>
      <c r="U549" s="350">
        <f t="shared" si="684"/>
        <v>0</v>
      </c>
      <c r="V549" s="350">
        <f t="shared" si="685"/>
        <v>0</v>
      </c>
      <c r="W549" s="350">
        <f t="shared" si="686"/>
        <v>0</v>
      </c>
      <c r="X549" s="350">
        <f t="shared" si="687"/>
        <v>0</v>
      </c>
      <c r="Y549" s="350">
        <f t="shared" si="688"/>
        <v>0</v>
      </c>
      <c r="Z549" s="350">
        <f t="shared" si="689"/>
        <v>0</v>
      </c>
      <c r="AA549" s="350">
        <f t="shared" si="690"/>
        <v>0</v>
      </c>
      <c r="AB549" s="350">
        <f t="shared" si="691"/>
        <v>0</v>
      </c>
      <c r="AC549" s="350">
        <f t="shared" si="692"/>
        <v>0</v>
      </c>
      <c r="AD549" s="350">
        <f t="shared" si="693"/>
        <v>0</v>
      </c>
      <c r="AE549" s="350">
        <f t="shared" si="694"/>
        <v>0</v>
      </c>
      <c r="AF549" s="350">
        <f t="shared" si="695"/>
        <v>0</v>
      </c>
      <c r="AG549" s="350">
        <f t="shared" si="696"/>
        <v>0</v>
      </c>
      <c r="AH549" s="350">
        <f t="shared" si="697"/>
        <v>0</v>
      </c>
      <c r="AI549" s="350">
        <f t="shared" si="698"/>
        <v>0</v>
      </c>
      <c r="AJ549" s="350">
        <f t="shared" si="699"/>
        <v>0</v>
      </c>
      <c r="AK549" s="350">
        <f t="shared" si="700"/>
        <v>0</v>
      </c>
      <c r="AL549" s="350">
        <f t="shared" si="701"/>
        <v>0</v>
      </c>
      <c r="AM549" s="350">
        <f t="shared" si="702"/>
        <v>0</v>
      </c>
      <c r="AN549" s="457">
        <f t="shared" si="703"/>
        <v>0</v>
      </c>
      <c r="AO549" s="350">
        <f t="shared" si="704"/>
        <v>0</v>
      </c>
      <c r="AP549" s="350">
        <f t="shared" si="705"/>
        <v>0</v>
      </c>
      <c r="AQ549" s="350">
        <f t="shared" si="706"/>
        <v>0</v>
      </c>
      <c r="AR549" s="350">
        <f t="shared" si="707"/>
        <v>0</v>
      </c>
      <c r="AS549" s="350">
        <f t="shared" si="708"/>
        <v>0</v>
      </c>
      <c r="AT549" s="350">
        <f t="shared" si="709"/>
        <v>0</v>
      </c>
      <c r="AU549" s="350">
        <f t="shared" si="710"/>
        <v>0</v>
      </c>
      <c r="AV549" s="350">
        <f t="shared" si="711"/>
        <v>0</v>
      </c>
      <c r="AW549" s="350">
        <f t="shared" si="712"/>
        <v>0</v>
      </c>
      <c r="AX549" s="350">
        <f t="shared" si="713"/>
        <v>0</v>
      </c>
      <c r="AY549" s="350">
        <f t="shared" si="714"/>
        <v>0</v>
      </c>
    </row>
    <row r="550" spans="1:51" x14ac:dyDescent="0.2">
      <c r="A550" s="347">
        <v>11200</v>
      </c>
      <c r="B550" s="349" t="str">
        <f t="shared" si="667"/>
        <v>Brewarrina (A)</v>
      </c>
      <c r="C550" s="348" t="str">
        <f t="shared" si="668"/>
        <v>NetWaste</v>
      </c>
      <c r="D550" s="470" t="str">
        <f t="shared" si="669"/>
        <v>N</v>
      </c>
      <c r="E550" s="470"/>
      <c r="F550"/>
      <c r="G550" s="350">
        <f t="shared" si="670"/>
        <v>1655</v>
      </c>
      <c r="H550" s="350">
        <f t="shared" si="671"/>
        <v>725</v>
      </c>
      <c r="I550" s="350">
        <f t="shared" si="672"/>
        <v>454</v>
      </c>
      <c r="J550" s="350" t="str">
        <f t="shared" si="673"/>
        <v>Y</v>
      </c>
      <c r="K550" s="350">
        <f t="shared" si="674"/>
        <v>637</v>
      </c>
      <c r="L550" s="350">
        <f t="shared" si="675"/>
        <v>0</v>
      </c>
      <c r="M550" s="350">
        <f t="shared" si="676"/>
        <v>0</v>
      </c>
      <c r="N550" s="350">
        <f t="shared" si="677"/>
        <v>0</v>
      </c>
      <c r="O550" s="350">
        <f t="shared" si="678"/>
        <v>0</v>
      </c>
      <c r="P550" s="350">
        <f t="shared" si="679"/>
        <v>0</v>
      </c>
      <c r="Q550" s="350">
        <f t="shared" si="680"/>
        <v>725</v>
      </c>
      <c r="R550" s="350" t="str">
        <f t="shared" si="681"/>
        <v>Brewarrina Waste Depot</v>
      </c>
      <c r="S550" s="350" t="str">
        <f t="shared" si="682"/>
        <v>Goodooga Waste Depot</v>
      </c>
      <c r="T550" s="350" t="str">
        <f t="shared" si="683"/>
        <v>Angledool Waste depot</v>
      </c>
      <c r="U550" s="350" t="str">
        <f t="shared" si="684"/>
        <v>Weilmoringle Waste depot</v>
      </c>
      <c r="V550" s="350">
        <f t="shared" si="685"/>
        <v>0</v>
      </c>
      <c r="W550" s="350">
        <f t="shared" si="686"/>
        <v>0</v>
      </c>
      <c r="X550" s="350">
        <f t="shared" si="687"/>
        <v>0</v>
      </c>
      <c r="Y550" s="350">
        <f t="shared" si="688"/>
        <v>0</v>
      </c>
      <c r="Z550" s="350">
        <f t="shared" si="689"/>
        <v>0</v>
      </c>
      <c r="AA550" s="350">
        <f t="shared" si="690"/>
        <v>0</v>
      </c>
      <c r="AB550" s="350">
        <f t="shared" si="691"/>
        <v>0</v>
      </c>
      <c r="AC550" s="350">
        <f t="shared" si="692"/>
        <v>0</v>
      </c>
      <c r="AD550" s="350">
        <f t="shared" si="693"/>
        <v>0</v>
      </c>
      <c r="AE550" s="350">
        <f t="shared" si="694"/>
        <v>0</v>
      </c>
      <c r="AF550" s="350">
        <f t="shared" si="695"/>
        <v>0</v>
      </c>
      <c r="AG550" s="350">
        <f t="shared" si="696"/>
        <v>0</v>
      </c>
      <c r="AH550" s="350">
        <f t="shared" si="697"/>
        <v>0</v>
      </c>
      <c r="AI550" s="350">
        <f t="shared" si="698"/>
        <v>0</v>
      </c>
      <c r="AJ550" s="350">
        <f t="shared" si="699"/>
        <v>0</v>
      </c>
      <c r="AK550" s="350">
        <f t="shared" si="700"/>
        <v>0</v>
      </c>
      <c r="AL550" s="350">
        <f t="shared" si="701"/>
        <v>0</v>
      </c>
      <c r="AM550" s="350">
        <f t="shared" si="702"/>
        <v>0</v>
      </c>
      <c r="AN550" s="457">
        <f t="shared" si="703"/>
        <v>0</v>
      </c>
      <c r="AO550" s="350">
        <f t="shared" si="704"/>
        <v>0</v>
      </c>
      <c r="AP550" s="350">
        <f t="shared" si="705"/>
        <v>0</v>
      </c>
      <c r="AQ550" s="350">
        <f t="shared" si="706"/>
        <v>0</v>
      </c>
      <c r="AR550" s="350">
        <f t="shared" si="707"/>
        <v>0</v>
      </c>
      <c r="AS550" s="350">
        <f t="shared" si="708"/>
        <v>0</v>
      </c>
      <c r="AT550" s="350">
        <f t="shared" si="709"/>
        <v>0</v>
      </c>
      <c r="AU550" s="350">
        <f t="shared" si="710"/>
        <v>0</v>
      </c>
      <c r="AV550" s="350">
        <f t="shared" si="711"/>
        <v>0</v>
      </c>
      <c r="AW550" s="350">
        <f t="shared" si="712"/>
        <v>0</v>
      </c>
      <c r="AX550" s="350">
        <f t="shared" si="713"/>
        <v>0</v>
      </c>
      <c r="AY550" s="350">
        <f t="shared" si="714"/>
        <v>0</v>
      </c>
    </row>
    <row r="551" spans="1:51" x14ac:dyDescent="0.2">
      <c r="A551" s="347">
        <v>11250</v>
      </c>
      <c r="B551" s="349" t="str">
        <f t="shared" si="667"/>
        <v>Broken Hill (C)</v>
      </c>
      <c r="C551" s="348" t="str">
        <f t="shared" si="668"/>
        <v>NetWaste</v>
      </c>
      <c r="D551" s="470" t="str">
        <f t="shared" si="669"/>
        <v>N</v>
      </c>
      <c r="E551" s="470"/>
      <c r="F551"/>
      <c r="G551" s="350">
        <f t="shared" si="670"/>
        <v>17734</v>
      </c>
      <c r="H551" s="350">
        <f t="shared" si="671"/>
        <v>10000</v>
      </c>
      <c r="I551" s="350">
        <f t="shared" si="672"/>
        <v>475</v>
      </c>
      <c r="J551" s="350" t="str">
        <f t="shared" si="673"/>
        <v>Y</v>
      </c>
      <c r="K551" s="350">
        <f t="shared" si="674"/>
        <v>10000</v>
      </c>
      <c r="L551" s="350">
        <f t="shared" si="675"/>
        <v>0</v>
      </c>
      <c r="M551" s="350">
        <f t="shared" si="676"/>
        <v>0</v>
      </c>
      <c r="N551" s="350">
        <f t="shared" si="677"/>
        <v>0</v>
      </c>
      <c r="O551" s="350">
        <f t="shared" si="678"/>
        <v>8200</v>
      </c>
      <c r="P551" s="350">
        <f t="shared" si="679"/>
        <v>0</v>
      </c>
      <c r="Q551" s="350">
        <f t="shared" si="680"/>
        <v>0</v>
      </c>
      <c r="R551" s="350" t="str">
        <f t="shared" si="681"/>
        <v xml:space="preserve">Broken Hill Waste Management Facility </v>
      </c>
      <c r="S551" s="350">
        <f t="shared" si="682"/>
        <v>0</v>
      </c>
      <c r="T551" s="350">
        <f t="shared" si="683"/>
        <v>0</v>
      </c>
      <c r="U551" s="350">
        <f t="shared" si="684"/>
        <v>0</v>
      </c>
      <c r="V551" s="350">
        <f t="shared" si="685"/>
        <v>0</v>
      </c>
      <c r="W551" s="350">
        <f t="shared" si="686"/>
        <v>0</v>
      </c>
      <c r="X551" s="350">
        <f t="shared" si="687"/>
        <v>0</v>
      </c>
      <c r="Y551" s="350">
        <f t="shared" si="688"/>
        <v>0</v>
      </c>
      <c r="Z551" s="350">
        <f t="shared" si="689"/>
        <v>0</v>
      </c>
      <c r="AA551" s="350">
        <f t="shared" si="690"/>
        <v>0</v>
      </c>
      <c r="AB551" s="350">
        <f t="shared" si="691"/>
        <v>0</v>
      </c>
      <c r="AC551" s="350">
        <f t="shared" si="692"/>
        <v>0</v>
      </c>
      <c r="AD551" s="350">
        <f t="shared" si="693"/>
        <v>0</v>
      </c>
      <c r="AE551" s="350">
        <f t="shared" si="694"/>
        <v>0</v>
      </c>
      <c r="AF551" s="350">
        <f t="shared" si="695"/>
        <v>0</v>
      </c>
      <c r="AG551" s="350">
        <f t="shared" si="696"/>
        <v>0</v>
      </c>
      <c r="AH551" s="350">
        <f t="shared" si="697"/>
        <v>0</v>
      </c>
      <c r="AI551" s="350">
        <f t="shared" si="698"/>
        <v>0</v>
      </c>
      <c r="AJ551" s="350">
        <f t="shared" si="699"/>
        <v>0</v>
      </c>
      <c r="AK551" s="350">
        <f t="shared" si="700"/>
        <v>0</v>
      </c>
      <c r="AL551" s="350">
        <f t="shared" si="701"/>
        <v>0</v>
      </c>
      <c r="AM551" s="350">
        <f t="shared" si="702"/>
        <v>0</v>
      </c>
      <c r="AN551" s="457">
        <f t="shared" si="703"/>
        <v>0</v>
      </c>
      <c r="AO551" s="350">
        <f t="shared" si="704"/>
        <v>0</v>
      </c>
      <c r="AP551" s="350">
        <f t="shared" si="705"/>
        <v>0</v>
      </c>
      <c r="AQ551" s="350">
        <f t="shared" si="706"/>
        <v>0</v>
      </c>
      <c r="AR551" s="350">
        <f t="shared" si="707"/>
        <v>0</v>
      </c>
      <c r="AS551" s="350">
        <f t="shared" si="708"/>
        <v>0</v>
      </c>
      <c r="AT551" s="350">
        <f t="shared" si="709"/>
        <v>0</v>
      </c>
      <c r="AU551" s="350">
        <f t="shared" si="710"/>
        <v>0</v>
      </c>
      <c r="AV551" s="350">
        <f t="shared" si="711"/>
        <v>0</v>
      </c>
      <c r="AW551" s="350">
        <f t="shared" si="712"/>
        <v>0</v>
      </c>
      <c r="AX551" s="350">
        <f t="shared" si="713"/>
        <v>0</v>
      </c>
      <c r="AY551" s="350">
        <f t="shared" si="714"/>
        <v>0</v>
      </c>
    </row>
    <row r="552" spans="1:51" x14ac:dyDescent="0.2">
      <c r="A552" s="347">
        <v>11400</v>
      </c>
      <c r="B552" s="349" t="str">
        <f t="shared" si="667"/>
        <v>Cabonne (A)</v>
      </c>
      <c r="C552" s="348" t="str">
        <f t="shared" si="668"/>
        <v>NetWaste</v>
      </c>
      <c r="D552" s="470" t="str">
        <f t="shared" si="669"/>
        <v>N</v>
      </c>
      <c r="E552" s="470"/>
      <c r="F552"/>
      <c r="G552" s="350">
        <f t="shared" si="670"/>
        <v>13680</v>
      </c>
      <c r="H552" s="350">
        <f t="shared" si="671"/>
        <v>7047</v>
      </c>
      <c r="I552" s="350">
        <f t="shared" si="672"/>
        <v>377.1</v>
      </c>
      <c r="J552" s="350" t="str">
        <f t="shared" si="673"/>
        <v>Y</v>
      </c>
      <c r="K552" s="350">
        <f t="shared" si="674"/>
        <v>3599</v>
      </c>
      <c r="L552" s="350">
        <f t="shared" si="675"/>
        <v>0</v>
      </c>
      <c r="M552" s="350">
        <f t="shared" si="676"/>
        <v>3599</v>
      </c>
      <c r="N552" s="350">
        <f t="shared" si="677"/>
        <v>0</v>
      </c>
      <c r="O552" s="350">
        <f t="shared" si="678"/>
        <v>0</v>
      </c>
      <c r="P552" s="350">
        <f t="shared" si="679"/>
        <v>7047</v>
      </c>
      <c r="Q552" s="350">
        <f t="shared" si="680"/>
        <v>7047</v>
      </c>
      <c r="R552" s="350" t="str">
        <f t="shared" si="681"/>
        <v>Canowindra WMF</v>
      </c>
      <c r="S552" s="350" t="str">
        <f t="shared" si="682"/>
        <v>Cargo WMF</v>
      </c>
      <c r="T552" s="350" t="str">
        <f t="shared" si="683"/>
        <v>Cumnock WMF</v>
      </c>
      <c r="U552" s="350" t="str">
        <f t="shared" si="684"/>
        <v>Eugowra WMF</v>
      </c>
      <c r="V552" s="350" t="str">
        <f t="shared" si="685"/>
        <v>Manildra WMF</v>
      </c>
      <c r="W552" s="350" t="str">
        <f t="shared" si="686"/>
        <v>Yeoval WMF</v>
      </c>
      <c r="X552" s="350">
        <f t="shared" si="687"/>
        <v>0</v>
      </c>
      <c r="Y552" s="350">
        <f t="shared" si="688"/>
        <v>0</v>
      </c>
      <c r="Z552" s="350">
        <f t="shared" si="689"/>
        <v>0</v>
      </c>
      <c r="AA552" s="350">
        <f t="shared" si="690"/>
        <v>0</v>
      </c>
      <c r="AB552" s="350">
        <f t="shared" si="691"/>
        <v>0</v>
      </c>
      <c r="AC552" s="350">
        <f t="shared" si="692"/>
        <v>0</v>
      </c>
      <c r="AD552" s="350">
        <f t="shared" si="693"/>
        <v>0</v>
      </c>
      <c r="AE552" s="350">
        <f t="shared" si="694"/>
        <v>0</v>
      </c>
      <c r="AF552" s="350">
        <f t="shared" si="695"/>
        <v>0</v>
      </c>
      <c r="AG552" s="350">
        <f t="shared" si="696"/>
        <v>0</v>
      </c>
      <c r="AH552" s="350">
        <f t="shared" si="697"/>
        <v>0</v>
      </c>
      <c r="AI552" s="350">
        <f t="shared" si="698"/>
        <v>0</v>
      </c>
      <c r="AJ552" s="350">
        <f t="shared" si="699"/>
        <v>0</v>
      </c>
      <c r="AK552" s="350">
        <f t="shared" si="700"/>
        <v>0</v>
      </c>
      <c r="AL552" s="350">
        <f t="shared" si="701"/>
        <v>0</v>
      </c>
      <c r="AM552" s="350">
        <f t="shared" si="702"/>
        <v>0</v>
      </c>
      <c r="AN552" s="457">
        <f t="shared" si="703"/>
        <v>0</v>
      </c>
      <c r="AO552" s="350">
        <f t="shared" si="704"/>
        <v>0</v>
      </c>
      <c r="AP552" s="350">
        <f t="shared" si="705"/>
        <v>0</v>
      </c>
      <c r="AQ552" s="350">
        <f t="shared" si="706"/>
        <v>0</v>
      </c>
      <c r="AR552" s="350">
        <f t="shared" si="707"/>
        <v>0</v>
      </c>
      <c r="AS552" s="350">
        <f t="shared" si="708"/>
        <v>0</v>
      </c>
      <c r="AT552" s="350">
        <f t="shared" si="709"/>
        <v>0</v>
      </c>
      <c r="AU552" s="350">
        <f t="shared" si="710"/>
        <v>0</v>
      </c>
      <c r="AV552" s="350">
        <f t="shared" si="711"/>
        <v>0</v>
      </c>
      <c r="AW552" s="350">
        <f t="shared" si="712"/>
        <v>0</v>
      </c>
      <c r="AX552" s="350">
        <f t="shared" si="713"/>
        <v>0</v>
      </c>
      <c r="AY552" s="350">
        <f t="shared" si="714"/>
        <v>0</v>
      </c>
    </row>
    <row r="553" spans="1:51" x14ac:dyDescent="0.2">
      <c r="A553" s="347">
        <v>11700</v>
      </c>
      <c r="B553" s="349" t="str">
        <f t="shared" si="667"/>
        <v>Central Darling (A)</v>
      </c>
      <c r="C553" s="348" t="str">
        <f t="shared" si="668"/>
        <v>NetWaste</v>
      </c>
      <c r="D553" s="470" t="str">
        <f t="shared" si="669"/>
        <v>N</v>
      </c>
      <c r="E553" s="470"/>
      <c r="F553"/>
      <c r="G553" s="350">
        <f t="shared" si="670"/>
        <v>1837</v>
      </c>
      <c r="H553" s="350">
        <f t="shared" si="671"/>
        <v>1953</v>
      </c>
      <c r="I553" s="350">
        <f t="shared" si="672"/>
        <v>617</v>
      </c>
      <c r="J553" s="350" t="str">
        <f t="shared" si="673"/>
        <v>Y</v>
      </c>
      <c r="K553" s="350">
        <f t="shared" si="674"/>
        <v>719</v>
      </c>
      <c r="L553" s="350">
        <f t="shared" si="675"/>
        <v>0</v>
      </c>
      <c r="M553" s="350">
        <f t="shared" si="676"/>
        <v>0</v>
      </c>
      <c r="N553" s="350">
        <f t="shared" si="677"/>
        <v>0</v>
      </c>
      <c r="O553" s="350">
        <f t="shared" si="678"/>
        <v>0</v>
      </c>
      <c r="P553" s="350">
        <f t="shared" si="679"/>
        <v>0</v>
      </c>
      <c r="Q553" s="350">
        <f t="shared" si="680"/>
        <v>1953</v>
      </c>
      <c r="R553" s="350">
        <f t="shared" si="681"/>
        <v>0</v>
      </c>
      <c r="S553" s="350">
        <f t="shared" si="682"/>
        <v>0</v>
      </c>
      <c r="T553" s="350">
        <f t="shared" si="683"/>
        <v>0</v>
      </c>
      <c r="U553" s="350">
        <f t="shared" si="684"/>
        <v>0</v>
      </c>
      <c r="V553" s="350">
        <f t="shared" si="685"/>
        <v>0</v>
      </c>
      <c r="W553" s="350">
        <f t="shared" si="686"/>
        <v>0</v>
      </c>
      <c r="X553" s="350">
        <f t="shared" si="687"/>
        <v>0</v>
      </c>
      <c r="Y553" s="350">
        <f t="shared" si="688"/>
        <v>0</v>
      </c>
      <c r="Z553" s="350">
        <f t="shared" si="689"/>
        <v>0</v>
      </c>
      <c r="AA553" s="350">
        <f t="shared" si="690"/>
        <v>0</v>
      </c>
      <c r="AB553" s="350">
        <f t="shared" si="691"/>
        <v>0</v>
      </c>
      <c r="AC553" s="350">
        <f t="shared" si="692"/>
        <v>0</v>
      </c>
      <c r="AD553" s="350">
        <f t="shared" si="693"/>
        <v>0</v>
      </c>
      <c r="AE553" s="350">
        <f t="shared" si="694"/>
        <v>0</v>
      </c>
      <c r="AF553" s="350">
        <f t="shared" si="695"/>
        <v>0</v>
      </c>
      <c r="AG553" s="350">
        <f t="shared" si="696"/>
        <v>0</v>
      </c>
      <c r="AH553" s="350">
        <f t="shared" si="697"/>
        <v>0</v>
      </c>
      <c r="AI553" s="350">
        <f t="shared" si="698"/>
        <v>0</v>
      </c>
      <c r="AJ553" s="350">
        <f t="shared" si="699"/>
        <v>0</v>
      </c>
      <c r="AK553" s="350">
        <f t="shared" si="700"/>
        <v>0</v>
      </c>
      <c r="AL553" s="350">
        <f t="shared" si="701"/>
        <v>0</v>
      </c>
      <c r="AM553" s="350">
        <f t="shared" si="702"/>
        <v>0</v>
      </c>
      <c r="AN553" s="457">
        <f t="shared" si="703"/>
        <v>0</v>
      </c>
      <c r="AO553" s="350">
        <f t="shared" si="704"/>
        <v>0</v>
      </c>
      <c r="AP553" s="350">
        <f t="shared" si="705"/>
        <v>0</v>
      </c>
      <c r="AQ553" s="350">
        <f t="shared" si="706"/>
        <v>0</v>
      </c>
      <c r="AR553" s="350">
        <f t="shared" si="707"/>
        <v>0</v>
      </c>
      <c r="AS553" s="350">
        <f t="shared" si="708"/>
        <v>0</v>
      </c>
      <c r="AT553" s="350">
        <f t="shared" si="709"/>
        <v>0</v>
      </c>
      <c r="AU553" s="350">
        <f t="shared" si="710"/>
        <v>0</v>
      </c>
      <c r="AV553" s="350">
        <f t="shared" si="711"/>
        <v>0</v>
      </c>
      <c r="AW553" s="350">
        <f t="shared" si="712"/>
        <v>0</v>
      </c>
      <c r="AX553" s="350">
        <f t="shared" si="713"/>
        <v>0</v>
      </c>
      <c r="AY553" s="350">
        <f t="shared" si="714"/>
        <v>0</v>
      </c>
    </row>
    <row r="554" spans="1:51" x14ac:dyDescent="0.2">
      <c r="A554" s="347">
        <v>11750</v>
      </c>
      <c r="B554" s="349" t="str">
        <f t="shared" si="667"/>
        <v>Cobar (A)</v>
      </c>
      <c r="C554" s="348" t="str">
        <f t="shared" si="668"/>
        <v>NetWaste</v>
      </c>
      <c r="D554" s="470" t="str">
        <f t="shared" si="669"/>
        <v>N</v>
      </c>
      <c r="E554" s="470"/>
      <c r="F554"/>
      <c r="G554" s="350">
        <f t="shared" si="670"/>
        <v>4722</v>
      </c>
      <c r="H554" s="350">
        <f t="shared" si="671"/>
        <v>2850</v>
      </c>
      <c r="I554" s="350">
        <f t="shared" si="672"/>
        <v>230</v>
      </c>
      <c r="J554" s="350" t="str">
        <f t="shared" si="673"/>
        <v>Y</v>
      </c>
      <c r="K554" s="350">
        <f t="shared" si="674"/>
        <v>2465</v>
      </c>
      <c r="L554" s="350">
        <f t="shared" si="675"/>
        <v>0</v>
      </c>
      <c r="M554" s="350">
        <f t="shared" si="676"/>
        <v>0</v>
      </c>
      <c r="N554" s="350">
        <f t="shared" si="677"/>
        <v>0</v>
      </c>
      <c r="O554" s="350">
        <f t="shared" si="678"/>
        <v>0</v>
      </c>
      <c r="P554" s="350">
        <f t="shared" si="679"/>
        <v>0</v>
      </c>
      <c r="Q554" s="350">
        <f t="shared" si="680"/>
        <v>0</v>
      </c>
      <c r="R554" s="350">
        <f t="shared" si="681"/>
        <v>0</v>
      </c>
      <c r="S554" s="350">
        <f t="shared" si="682"/>
        <v>0</v>
      </c>
      <c r="T554" s="350">
        <f t="shared" si="683"/>
        <v>0</v>
      </c>
      <c r="U554" s="350">
        <f t="shared" si="684"/>
        <v>0</v>
      </c>
      <c r="V554" s="350">
        <f t="shared" si="685"/>
        <v>0</v>
      </c>
      <c r="W554" s="350">
        <f t="shared" si="686"/>
        <v>0</v>
      </c>
      <c r="X554" s="350">
        <f t="shared" si="687"/>
        <v>0</v>
      </c>
      <c r="Y554" s="350">
        <f t="shared" si="688"/>
        <v>0</v>
      </c>
      <c r="Z554" s="350">
        <f t="shared" si="689"/>
        <v>0</v>
      </c>
      <c r="AA554" s="350">
        <f t="shared" si="690"/>
        <v>0</v>
      </c>
      <c r="AB554" s="350">
        <f t="shared" si="691"/>
        <v>0</v>
      </c>
      <c r="AC554" s="350">
        <f t="shared" si="692"/>
        <v>0</v>
      </c>
      <c r="AD554" s="350">
        <f t="shared" si="693"/>
        <v>0</v>
      </c>
      <c r="AE554" s="350">
        <f t="shared" si="694"/>
        <v>0</v>
      </c>
      <c r="AF554" s="350">
        <f t="shared" si="695"/>
        <v>0</v>
      </c>
      <c r="AG554" s="350">
        <f t="shared" si="696"/>
        <v>0</v>
      </c>
      <c r="AH554" s="350">
        <f t="shared" si="697"/>
        <v>0</v>
      </c>
      <c r="AI554" s="350">
        <f t="shared" si="698"/>
        <v>0</v>
      </c>
      <c r="AJ554" s="350">
        <f t="shared" si="699"/>
        <v>0</v>
      </c>
      <c r="AK554" s="350">
        <f t="shared" si="700"/>
        <v>0</v>
      </c>
      <c r="AL554" s="350">
        <f t="shared" si="701"/>
        <v>0</v>
      </c>
      <c r="AM554" s="350">
        <f t="shared" si="702"/>
        <v>0</v>
      </c>
      <c r="AN554" s="457">
        <f t="shared" si="703"/>
        <v>0</v>
      </c>
      <c r="AO554" s="350">
        <f t="shared" si="704"/>
        <v>0</v>
      </c>
      <c r="AP554" s="350">
        <f t="shared" si="705"/>
        <v>0</v>
      </c>
      <c r="AQ554" s="350">
        <f t="shared" si="706"/>
        <v>0</v>
      </c>
      <c r="AR554" s="350">
        <f t="shared" si="707"/>
        <v>0</v>
      </c>
      <c r="AS554" s="350">
        <f t="shared" si="708"/>
        <v>0</v>
      </c>
      <c r="AT554" s="350">
        <f t="shared" si="709"/>
        <v>0</v>
      </c>
      <c r="AU554" s="350">
        <f t="shared" si="710"/>
        <v>0</v>
      </c>
      <c r="AV554" s="350">
        <f t="shared" si="711"/>
        <v>0</v>
      </c>
      <c r="AW554" s="350">
        <f t="shared" si="712"/>
        <v>0</v>
      </c>
      <c r="AX554" s="350">
        <f t="shared" si="713"/>
        <v>0</v>
      </c>
      <c r="AY554" s="350">
        <f t="shared" si="714"/>
        <v>0</v>
      </c>
    </row>
    <row r="555" spans="1:51" x14ac:dyDescent="0.2">
      <c r="A555" s="347">
        <v>12150</v>
      </c>
      <c r="B555" s="349" t="str">
        <f t="shared" si="667"/>
        <v>Coonamble (A)</v>
      </c>
      <c r="C555" s="348" t="str">
        <f t="shared" si="668"/>
        <v>NetWaste</v>
      </c>
      <c r="D555" s="470" t="str">
        <f t="shared" si="669"/>
        <v>N</v>
      </c>
      <c r="E555" s="470"/>
      <c r="F555"/>
      <c r="G555" s="350">
        <f t="shared" si="670"/>
        <v>4014</v>
      </c>
      <c r="H555" s="350">
        <f t="shared" si="671"/>
        <v>2704</v>
      </c>
      <c r="I555" s="350">
        <f t="shared" si="672"/>
        <v>280</v>
      </c>
      <c r="J555" s="350" t="str">
        <f t="shared" si="673"/>
        <v>Y</v>
      </c>
      <c r="K555" s="350">
        <f t="shared" si="674"/>
        <v>1595</v>
      </c>
      <c r="L555" s="350">
        <f t="shared" si="675"/>
        <v>0</v>
      </c>
      <c r="M555" s="350">
        <f t="shared" si="676"/>
        <v>0</v>
      </c>
      <c r="N555" s="350">
        <f t="shared" si="677"/>
        <v>0</v>
      </c>
      <c r="O555" s="350">
        <f t="shared" si="678"/>
        <v>0</v>
      </c>
      <c r="P555" s="350">
        <f t="shared" si="679"/>
        <v>0</v>
      </c>
      <c r="Q555" s="350">
        <f t="shared" si="680"/>
        <v>0</v>
      </c>
      <c r="R555" s="350" t="str">
        <f t="shared" si="681"/>
        <v>Coonamble</v>
      </c>
      <c r="S555" s="350" t="str">
        <f t="shared" si="682"/>
        <v>Quambone</v>
      </c>
      <c r="T555" s="350">
        <f t="shared" si="683"/>
        <v>0</v>
      </c>
      <c r="U555" s="350">
        <f t="shared" si="684"/>
        <v>0</v>
      </c>
      <c r="V555" s="350">
        <f t="shared" si="685"/>
        <v>0</v>
      </c>
      <c r="W555" s="350">
        <f t="shared" si="686"/>
        <v>0</v>
      </c>
      <c r="X555" s="350">
        <f t="shared" si="687"/>
        <v>0</v>
      </c>
      <c r="Y555" s="350">
        <f t="shared" si="688"/>
        <v>0</v>
      </c>
      <c r="Z555" s="350">
        <f t="shared" si="689"/>
        <v>0</v>
      </c>
      <c r="AA555" s="350">
        <f t="shared" si="690"/>
        <v>0</v>
      </c>
      <c r="AB555" s="350">
        <f t="shared" si="691"/>
        <v>0</v>
      </c>
      <c r="AC555" s="350">
        <f t="shared" si="692"/>
        <v>0</v>
      </c>
      <c r="AD555" s="350">
        <f t="shared" si="693"/>
        <v>0</v>
      </c>
      <c r="AE555" s="350">
        <f t="shared" si="694"/>
        <v>0</v>
      </c>
      <c r="AF555" s="350">
        <f t="shared" si="695"/>
        <v>0</v>
      </c>
      <c r="AG555" s="350">
        <f t="shared" si="696"/>
        <v>0</v>
      </c>
      <c r="AH555" s="350">
        <f t="shared" si="697"/>
        <v>0</v>
      </c>
      <c r="AI555" s="350">
        <f t="shared" si="698"/>
        <v>0</v>
      </c>
      <c r="AJ555" s="350">
        <f t="shared" si="699"/>
        <v>0</v>
      </c>
      <c r="AK555" s="350">
        <f t="shared" si="700"/>
        <v>0</v>
      </c>
      <c r="AL555" s="350">
        <f t="shared" si="701"/>
        <v>0</v>
      </c>
      <c r="AM555" s="350">
        <f t="shared" si="702"/>
        <v>0</v>
      </c>
      <c r="AN555" s="457">
        <f t="shared" si="703"/>
        <v>0</v>
      </c>
      <c r="AO555" s="350">
        <f t="shared" si="704"/>
        <v>0</v>
      </c>
      <c r="AP555" s="350">
        <f t="shared" si="705"/>
        <v>0</v>
      </c>
      <c r="AQ555" s="350">
        <f t="shared" si="706"/>
        <v>0</v>
      </c>
      <c r="AR555" s="350">
        <f t="shared" si="707"/>
        <v>0</v>
      </c>
      <c r="AS555" s="350">
        <f t="shared" si="708"/>
        <v>0</v>
      </c>
      <c r="AT555" s="350">
        <f t="shared" si="709"/>
        <v>0</v>
      </c>
      <c r="AU555" s="350">
        <f t="shared" si="710"/>
        <v>0</v>
      </c>
      <c r="AV555" s="350">
        <f t="shared" si="711"/>
        <v>0</v>
      </c>
      <c r="AW555" s="350">
        <f t="shared" si="712"/>
        <v>0</v>
      </c>
      <c r="AX555" s="350">
        <f t="shared" si="713"/>
        <v>0</v>
      </c>
      <c r="AY555" s="350">
        <f t="shared" si="714"/>
        <v>0</v>
      </c>
    </row>
    <row r="556" spans="1:51" x14ac:dyDescent="0.2">
      <c r="A556" s="347">
        <v>12350</v>
      </c>
      <c r="B556" s="349" t="str">
        <f t="shared" si="667"/>
        <v>Cowra (A)</v>
      </c>
      <c r="C556" s="348" t="str">
        <f t="shared" si="668"/>
        <v>NetWaste</v>
      </c>
      <c r="D556" s="470" t="str">
        <f t="shared" si="669"/>
        <v>N</v>
      </c>
      <c r="E556" s="470"/>
      <c r="F556"/>
      <c r="G556" s="350">
        <f t="shared" si="670"/>
        <v>12767</v>
      </c>
      <c r="H556" s="350">
        <f t="shared" si="671"/>
        <v>4424</v>
      </c>
      <c r="I556" s="350">
        <f t="shared" si="672"/>
        <v>649</v>
      </c>
      <c r="J556" s="350" t="str">
        <f t="shared" si="673"/>
        <v>Y</v>
      </c>
      <c r="K556" s="350">
        <f t="shared" si="674"/>
        <v>4424</v>
      </c>
      <c r="L556" s="350">
        <f t="shared" si="675"/>
        <v>0</v>
      </c>
      <c r="M556" s="350">
        <f t="shared" si="676"/>
        <v>4424</v>
      </c>
      <c r="N556" s="350">
        <f t="shared" si="677"/>
        <v>0</v>
      </c>
      <c r="O556" s="350">
        <f t="shared" si="678"/>
        <v>0</v>
      </c>
      <c r="P556" s="350">
        <f t="shared" si="679"/>
        <v>0</v>
      </c>
      <c r="Q556" s="350">
        <f t="shared" si="680"/>
        <v>4424</v>
      </c>
      <c r="R556" s="350" t="str">
        <f t="shared" si="681"/>
        <v>Woodstock</v>
      </c>
      <c r="S556" s="350">
        <f t="shared" si="682"/>
        <v>0</v>
      </c>
      <c r="T556" s="350">
        <f t="shared" si="683"/>
        <v>0</v>
      </c>
      <c r="U556" s="350">
        <f t="shared" si="684"/>
        <v>0</v>
      </c>
      <c r="V556" s="350">
        <f t="shared" si="685"/>
        <v>0</v>
      </c>
      <c r="W556" s="350">
        <f t="shared" si="686"/>
        <v>0</v>
      </c>
      <c r="X556" s="350">
        <f t="shared" si="687"/>
        <v>0</v>
      </c>
      <c r="Y556" s="350">
        <f t="shared" si="688"/>
        <v>0</v>
      </c>
      <c r="Z556" s="350">
        <f t="shared" si="689"/>
        <v>0</v>
      </c>
      <c r="AA556" s="350">
        <f t="shared" si="690"/>
        <v>0</v>
      </c>
      <c r="AB556" s="350">
        <f t="shared" si="691"/>
        <v>0</v>
      </c>
      <c r="AC556" s="350">
        <f t="shared" si="692"/>
        <v>0</v>
      </c>
      <c r="AD556" s="350">
        <f t="shared" si="693"/>
        <v>0</v>
      </c>
      <c r="AE556" s="350">
        <f t="shared" si="694"/>
        <v>0</v>
      </c>
      <c r="AF556" s="350">
        <f t="shared" si="695"/>
        <v>0</v>
      </c>
      <c r="AG556" s="350">
        <f t="shared" si="696"/>
        <v>0</v>
      </c>
      <c r="AH556" s="350">
        <f t="shared" si="697"/>
        <v>0</v>
      </c>
      <c r="AI556" s="350">
        <f t="shared" si="698"/>
        <v>0</v>
      </c>
      <c r="AJ556" s="350">
        <f t="shared" si="699"/>
        <v>0</v>
      </c>
      <c r="AK556" s="350">
        <f t="shared" si="700"/>
        <v>0</v>
      </c>
      <c r="AL556" s="350">
        <f t="shared" si="701"/>
        <v>0</v>
      </c>
      <c r="AM556" s="350">
        <f t="shared" si="702"/>
        <v>0</v>
      </c>
      <c r="AN556" s="457">
        <f t="shared" si="703"/>
        <v>0</v>
      </c>
      <c r="AO556" s="350">
        <f t="shared" si="704"/>
        <v>0</v>
      </c>
      <c r="AP556" s="350">
        <f t="shared" si="705"/>
        <v>0</v>
      </c>
      <c r="AQ556" s="350">
        <f t="shared" si="706"/>
        <v>0</v>
      </c>
      <c r="AR556" s="350">
        <f t="shared" si="707"/>
        <v>0</v>
      </c>
      <c r="AS556" s="350">
        <f t="shared" si="708"/>
        <v>0</v>
      </c>
      <c r="AT556" s="350">
        <f t="shared" si="709"/>
        <v>0</v>
      </c>
      <c r="AU556" s="350">
        <f t="shared" si="710"/>
        <v>0</v>
      </c>
      <c r="AV556" s="350">
        <f t="shared" si="711"/>
        <v>0</v>
      </c>
      <c r="AW556" s="350">
        <f t="shared" si="712"/>
        <v>0</v>
      </c>
      <c r="AX556" s="350">
        <f t="shared" si="713"/>
        <v>0</v>
      </c>
      <c r="AY556" s="350">
        <f t="shared" si="714"/>
        <v>0</v>
      </c>
    </row>
    <row r="557" spans="1:51" x14ac:dyDescent="0.2">
      <c r="A557" s="347">
        <v>12900</v>
      </c>
      <c r="B557" s="349" t="str">
        <f t="shared" si="667"/>
        <v>Forbes (A)</v>
      </c>
      <c r="C557" s="348" t="str">
        <f t="shared" si="668"/>
        <v>NetWaste</v>
      </c>
      <c r="D557" s="470" t="str">
        <f t="shared" si="669"/>
        <v>N</v>
      </c>
      <c r="E557" s="470"/>
      <c r="F557"/>
      <c r="G557" s="350">
        <f t="shared" si="670"/>
        <v>9910</v>
      </c>
      <c r="H557" s="350">
        <f t="shared" si="671"/>
        <v>4248</v>
      </c>
      <c r="I557" s="350">
        <f t="shared" si="672"/>
        <v>515</v>
      </c>
      <c r="J557" s="350" t="str">
        <f t="shared" si="673"/>
        <v>Y</v>
      </c>
      <c r="K557" s="350">
        <f t="shared" si="674"/>
        <v>3067</v>
      </c>
      <c r="L557" s="350">
        <f t="shared" si="675"/>
        <v>0</v>
      </c>
      <c r="M557" s="350">
        <f t="shared" si="676"/>
        <v>3067</v>
      </c>
      <c r="N557" s="350">
        <f t="shared" si="677"/>
        <v>0</v>
      </c>
      <c r="O557" s="350">
        <f t="shared" si="678"/>
        <v>3067</v>
      </c>
      <c r="P557" s="350">
        <f t="shared" si="679"/>
        <v>4129</v>
      </c>
      <c r="Q557" s="350">
        <f t="shared" si="680"/>
        <v>4248</v>
      </c>
      <c r="R557" s="350" t="str">
        <f t="shared" si="681"/>
        <v>Daroobalgie</v>
      </c>
      <c r="S557" s="350">
        <f t="shared" si="682"/>
        <v>0</v>
      </c>
      <c r="T557" s="350">
        <f t="shared" si="683"/>
        <v>0</v>
      </c>
      <c r="U557" s="350">
        <f t="shared" si="684"/>
        <v>0</v>
      </c>
      <c r="V557" s="350">
        <f t="shared" si="685"/>
        <v>0</v>
      </c>
      <c r="W557" s="350">
        <f t="shared" si="686"/>
        <v>0</v>
      </c>
      <c r="X557" s="350">
        <f t="shared" si="687"/>
        <v>0</v>
      </c>
      <c r="Y557" s="350">
        <f t="shared" si="688"/>
        <v>0</v>
      </c>
      <c r="Z557" s="350">
        <f t="shared" si="689"/>
        <v>0</v>
      </c>
      <c r="AA557" s="350">
        <f t="shared" si="690"/>
        <v>0</v>
      </c>
      <c r="AB557" s="350">
        <f t="shared" si="691"/>
        <v>0</v>
      </c>
      <c r="AC557" s="350">
        <f t="shared" si="692"/>
        <v>0</v>
      </c>
      <c r="AD557" s="350">
        <f t="shared" si="693"/>
        <v>0</v>
      </c>
      <c r="AE557" s="350">
        <f t="shared" si="694"/>
        <v>0</v>
      </c>
      <c r="AF557" s="350">
        <f t="shared" si="695"/>
        <v>0</v>
      </c>
      <c r="AG557" s="350">
        <f t="shared" si="696"/>
        <v>0</v>
      </c>
      <c r="AH557" s="350">
        <f t="shared" si="697"/>
        <v>0</v>
      </c>
      <c r="AI557" s="350">
        <f t="shared" si="698"/>
        <v>0</v>
      </c>
      <c r="AJ557" s="350">
        <f t="shared" si="699"/>
        <v>0</v>
      </c>
      <c r="AK557" s="350">
        <f t="shared" si="700"/>
        <v>0</v>
      </c>
      <c r="AL557" s="350">
        <f t="shared" si="701"/>
        <v>0</v>
      </c>
      <c r="AM557" s="350">
        <f t="shared" si="702"/>
        <v>0</v>
      </c>
      <c r="AN557" s="457">
        <f t="shared" si="703"/>
        <v>0</v>
      </c>
      <c r="AO557" s="350">
        <f t="shared" si="704"/>
        <v>0</v>
      </c>
      <c r="AP557" s="350">
        <f t="shared" si="705"/>
        <v>0</v>
      </c>
      <c r="AQ557" s="350">
        <f t="shared" si="706"/>
        <v>0</v>
      </c>
      <c r="AR557" s="350">
        <f t="shared" si="707"/>
        <v>0</v>
      </c>
      <c r="AS557" s="350">
        <f t="shared" si="708"/>
        <v>0</v>
      </c>
      <c r="AT557" s="350">
        <f t="shared" si="709"/>
        <v>0</v>
      </c>
      <c r="AU557" s="350">
        <f t="shared" si="710"/>
        <v>0</v>
      </c>
      <c r="AV557" s="350">
        <f t="shared" si="711"/>
        <v>0</v>
      </c>
      <c r="AW557" s="350">
        <f t="shared" si="712"/>
        <v>0</v>
      </c>
      <c r="AX557" s="350">
        <f t="shared" si="713"/>
        <v>0</v>
      </c>
      <c r="AY557" s="350">
        <f t="shared" si="714"/>
        <v>0</v>
      </c>
    </row>
    <row r="558" spans="1:51" x14ac:dyDescent="0.2">
      <c r="A558" s="347">
        <v>12950</v>
      </c>
      <c r="B558" s="349" t="str">
        <f t="shared" si="667"/>
        <v>Gilgandra (A)</v>
      </c>
      <c r="C558" s="348" t="str">
        <f t="shared" si="668"/>
        <v>NetWaste</v>
      </c>
      <c r="D558" s="470" t="str">
        <f t="shared" si="669"/>
        <v>N</v>
      </c>
      <c r="E558" s="470"/>
      <c r="F558"/>
      <c r="G558" s="350">
        <f t="shared" si="670"/>
        <v>4226</v>
      </c>
      <c r="H558" s="350">
        <f t="shared" si="671"/>
        <v>1952</v>
      </c>
      <c r="I558" s="350">
        <f t="shared" si="672"/>
        <v>402</v>
      </c>
      <c r="J558" s="350" t="str">
        <f t="shared" si="673"/>
        <v>Y</v>
      </c>
      <c r="K558" s="350">
        <f t="shared" si="674"/>
        <v>1641</v>
      </c>
      <c r="L558" s="350">
        <f t="shared" si="675"/>
        <v>0</v>
      </c>
      <c r="M558" s="350">
        <f t="shared" si="676"/>
        <v>1641</v>
      </c>
      <c r="N558" s="350">
        <f t="shared" si="677"/>
        <v>0</v>
      </c>
      <c r="O558" s="350">
        <f t="shared" si="678"/>
        <v>0</v>
      </c>
      <c r="P558" s="350">
        <f t="shared" si="679"/>
        <v>0</v>
      </c>
      <c r="Q558" s="350">
        <f t="shared" si="680"/>
        <v>0</v>
      </c>
      <c r="R558" s="350" t="str">
        <f t="shared" si="681"/>
        <v>Gilgandra Waste Facility:Scrap steel</v>
      </c>
      <c r="S558" s="350" t="str">
        <f t="shared" si="682"/>
        <v>Tooraweenah Recycling Drop-off</v>
      </c>
      <c r="T558" s="350" t="str">
        <f t="shared" si="683"/>
        <v>Armatree Recycling Drop-off</v>
      </c>
      <c r="U558" s="350" t="str">
        <f t="shared" si="684"/>
        <v>Gilgandra Waste Facility: rural recycling</v>
      </c>
      <c r="V558" s="350">
        <f t="shared" si="685"/>
        <v>0</v>
      </c>
      <c r="W558" s="350">
        <f t="shared" si="686"/>
        <v>0</v>
      </c>
      <c r="X558" s="350">
        <f t="shared" si="687"/>
        <v>0</v>
      </c>
      <c r="Y558" s="350">
        <f t="shared" si="688"/>
        <v>0</v>
      </c>
      <c r="Z558" s="350">
        <f t="shared" si="689"/>
        <v>0</v>
      </c>
      <c r="AA558" s="350">
        <f t="shared" si="690"/>
        <v>0</v>
      </c>
      <c r="AB558" s="350">
        <f t="shared" si="691"/>
        <v>0</v>
      </c>
      <c r="AC558" s="350">
        <f t="shared" si="692"/>
        <v>0</v>
      </c>
      <c r="AD558" s="350">
        <f t="shared" si="693"/>
        <v>0</v>
      </c>
      <c r="AE558" s="350">
        <f t="shared" si="694"/>
        <v>0</v>
      </c>
      <c r="AF558" s="350">
        <f t="shared" si="695"/>
        <v>0</v>
      </c>
      <c r="AG558" s="350">
        <f t="shared" si="696"/>
        <v>0</v>
      </c>
      <c r="AH558" s="350">
        <f t="shared" si="697"/>
        <v>0</v>
      </c>
      <c r="AI558" s="350">
        <f t="shared" si="698"/>
        <v>0</v>
      </c>
      <c r="AJ558" s="350">
        <f t="shared" si="699"/>
        <v>0</v>
      </c>
      <c r="AK558" s="350">
        <f t="shared" si="700"/>
        <v>0</v>
      </c>
      <c r="AL558" s="350">
        <f t="shared" si="701"/>
        <v>0</v>
      </c>
      <c r="AM558" s="350">
        <f t="shared" si="702"/>
        <v>0</v>
      </c>
      <c r="AN558" s="457">
        <f t="shared" si="703"/>
        <v>0</v>
      </c>
      <c r="AO558" s="350">
        <f t="shared" si="704"/>
        <v>0</v>
      </c>
      <c r="AP558" s="350">
        <f t="shared" si="705"/>
        <v>0</v>
      </c>
      <c r="AQ558" s="350">
        <f t="shared" si="706"/>
        <v>0</v>
      </c>
      <c r="AR558" s="350">
        <f t="shared" si="707"/>
        <v>0</v>
      </c>
      <c r="AS558" s="350">
        <f t="shared" si="708"/>
        <v>0</v>
      </c>
      <c r="AT558" s="350">
        <f t="shared" si="709"/>
        <v>0</v>
      </c>
      <c r="AU558" s="350">
        <f t="shared" si="710"/>
        <v>0</v>
      </c>
      <c r="AV558" s="350">
        <f t="shared" si="711"/>
        <v>0</v>
      </c>
      <c r="AW558" s="350">
        <f t="shared" si="712"/>
        <v>0</v>
      </c>
      <c r="AX558" s="350">
        <f t="shared" si="713"/>
        <v>0</v>
      </c>
      <c r="AY558" s="350">
        <f t="shared" si="714"/>
        <v>0</v>
      </c>
    </row>
    <row r="559" spans="1:51" x14ac:dyDescent="0.2">
      <c r="A559" s="347">
        <v>14600</v>
      </c>
      <c r="B559" s="349" t="str">
        <f t="shared" si="667"/>
        <v>Lachlan (A)</v>
      </c>
      <c r="C559" s="348" t="str">
        <f t="shared" si="668"/>
        <v>NetWaste</v>
      </c>
      <c r="D559" s="470" t="str">
        <f t="shared" si="669"/>
        <v>N</v>
      </c>
      <c r="E559" s="470"/>
      <c r="F559"/>
      <c r="G559" s="350">
        <f t="shared" si="670"/>
        <v>6151</v>
      </c>
      <c r="H559" s="350">
        <f t="shared" si="671"/>
        <v>4412</v>
      </c>
      <c r="I559" s="350">
        <f t="shared" si="672"/>
        <v>486</v>
      </c>
      <c r="J559" s="350" t="str">
        <f t="shared" si="673"/>
        <v>Y</v>
      </c>
      <c r="K559" s="350">
        <f t="shared" si="674"/>
        <v>2709</v>
      </c>
      <c r="L559" s="350">
        <f t="shared" si="675"/>
        <v>0</v>
      </c>
      <c r="M559" s="350">
        <f t="shared" si="676"/>
        <v>2676</v>
      </c>
      <c r="N559" s="350">
        <f t="shared" si="677"/>
        <v>1301</v>
      </c>
      <c r="O559" s="350">
        <f t="shared" si="678"/>
        <v>0</v>
      </c>
      <c r="P559" s="350">
        <f t="shared" si="679"/>
        <v>0</v>
      </c>
      <c r="Q559" s="350">
        <f t="shared" si="680"/>
        <v>4412</v>
      </c>
      <c r="R559" s="350" t="str">
        <f t="shared" si="681"/>
        <v xml:space="preserve">Condobolin </v>
      </c>
      <c r="S559" s="350" t="str">
        <f t="shared" si="682"/>
        <v xml:space="preserve">Lake Cargelligo </v>
      </c>
      <c r="T559" s="350" t="str">
        <f t="shared" si="683"/>
        <v xml:space="preserve">Burcher </v>
      </c>
      <c r="U559" s="350" t="str">
        <f t="shared" si="684"/>
        <v>Tuliibigeal</v>
      </c>
      <c r="V559" s="350" t="str">
        <f t="shared" si="685"/>
        <v xml:space="preserve">Tottenham </v>
      </c>
      <c r="W559" s="350">
        <f t="shared" si="686"/>
        <v>0</v>
      </c>
      <c r="X559" s="350">
        <f t="shared" si="687"/>
        <v>0</v>
      </c>
      <c r="Y559" s="350">
        <f t="shared" si="688"/>
        <v>0</v>
      </c>
      <c r="Z559" s="350">
        <f t="shared" si="689"/>
        <v>0</v>
      </c>
      <c r="AA559" s="350">
        <f t="shared" si="690"/>
        <v>0</v>
      </c>
      <c r="AB559" s="350">
        <f t="shared" si="691"/>
        <v>0</v>
      </c>
      <c r="AC559" s="350">
        <f t="shared" si="692"/>
        <v>0</v>
      </c>
      <c r="AD559" s="350">
        <f t="shared" si="693"/>
        <v>0</v>
      </c>
      <c r="AE559" s="350">
        <f t="shared" si="694"/>
        <v>0</v>
      </c>
      <c r="AF559" s="350">
        <f t="shared" si="695"/>
        <v>0</v>
      </c>
      <c r="AG559" s="350">
        <f t="shared" si="696"/>
        <v>0</v>
      </c>
      <c r="AH559" s="350">
        <f t="shared" si="697"/>
        <v>0</v>
      </c>
      <c r="AI559" s="350">
        <f t="shared" si="698"/>
        <v>0</v>
      </c>
      <c r="AJ559" s="350">
        <f t="shared" si="699"/>
        <v>0</v>
      </c>
      <c r="AK559" s="350">
        <f t="shared" si="700"/>
        <v>0</v>
      </c>
      <c r="AL559" s="350">
        <f t="shared" si="701"/>
        <v>0</v>
      </c>
      <c r="AM559" s="350">
        <f t="shared" si="702"/>
        <v>0</v>
      </c>
      <c r="AN559" s="457">
        <f t="shared" si="703"/>
        <v>0</v>
      </c>
      <c r="AO559" s="350">
        <f t="shared" si="704"/>
        <v>0</v>
      </c>
      <c r="AP559" s="350">
        <f t="shared" si="705"/>
        <v>0</v>
      </c>
      <c r="AQ559" s="350">
        <f t="shared" si="706"/>
        <v>0</v>
      </c>
      <c r="AR559" s="350">
        <f t="shared" si="707"/>
        <v>0</v>
      </c>
      <c r="AS559" s="350">
        <f t="shared" si="708"/>
        <v>0</v>
      </c>
      <c r="AT559" s="350">
        <f t="shared" si="709"/>
        <v>0</v>
      </c>
      <c r="AU559" s="350">
        <f t="shared" si="710"/>
        <v>0</v>
      </c>
      <c r="AV559" s="350">
        <f t="shared" si="711"/>
        <v>0</v>
      </c>
      <c r="AW559" s="350">
        <f t="shared" si="712"/>
        <v>0</v>
      </c>
      <c r="AX559" s="350">
        <f t="shared" si="713"/>
        <v>0</v>
      </c>
      <c r="AY559" s="350">
        <f t="shared" si="714"/>
        <v>0</v>
      </c>
    </row>
    <row r="560" spans="1:51" x14ac:dyDescent="0.2">
      <c r="A560" s="347">
        <v>14870</v>
      </c>
      <c r="B560" s="349" t="str">
        <f t="shared" si="667"/>
        <v>Lithgow (C)</v>
      </c>
      <c r="C560" s="348" t="str">
        <f t="shared" si="668"/>
        <v>NetWaste</v>
      </c>
      <c r="D560" s="470" t="str">
        <f t="shared" si="669"/>
        <v>N</v>
      </c>
      <c r="E560" s="470"/>
      <c r="F560"/>
      <c r="G560" s="350">
        <f t="shared" si="670"/>
        <v>21636</v>
      </c>
      <c r="H560" s="350">
        <f t="shared" si="671"/>
        <v>11057</v>
      </c>
      <c r="I560" s="350">
        <f t="shared" si="672"/>
        <v>459.81</v>
      </c>
      <c r="J560" s="350" t="str">
        <f t="shared" si="673"/>
        <v>Y</v>
      </c>
      <c r="K560" s="350">
        <f t="shared" si="674"/>
        <v>9212</v>
      </c>
      <c r="L560" s="350">
        <f t="shared" si="675"/>
        <v>0</v>
      </c>
      <c r="M560" s="350">
        <f t="shared" si="676"/>
        <v>9208</v>
      </c>
      <c r="N560" s="350">
        <f t="shared" si="677"/>
        <v>0</v>
      </c>
      <c r="O560" s="350">
        <f t="shared" si="678"/>
        <v>0</v>
      </c>
      <c r="P560" s="350">
        <f t="shared" si="679"/>
        <v>10478</v>
      </c>
      <c r="Q560" s="350">
        <f t="shared" si="680"/>
        <v>11057</v>
      </c>
      <c r="R560" s="350" t="str">
        <f t="shared" si="681"/>
        <v>Lithgow SWF</v>
      </c>
      <c r="S560" s="350" t="str">
        <f t="shared" si="682"/>
        <v>Portland Garbage Depot</v>
      </c>
      <c r="T560" s="350" t="str">
        <f t="shared" si="683"/>
        <v>Wallerawang Garbage Depot</v>
      </c>
      <c r="U560" s="350" t="str">
        <f t="shared" si="684"/>
        <v>Cullen Bullen Garbage Depot</v>
      </c>
      <c r="V560" s="350" t="str">
        <f t="shared" si="685"/>
        <v>Capertee Garbage Depot</v>
      </c>
      <c r="W560" s="350" t="str">
        <f t="shared" si="686"/>
        <v>Glen Davis Garbage Depot</v>
      </c>
      <c r="X560" s="350">
        <f t="shared" si="687"/>
        <v>0</v>
      </c>
      <c r="Y560" s="350">
        <f t="shared" si="688"/>
        <v>0</v>
      </c>
      <c r="Z560" s="350">
        <f t="shared" si="689"/>
        <v>0</v>
      </c>
      <c r="AA560" s="350">
        <f t="shared" si="690"/>
        <v>0</v>
      </c>
      <c r="AB560" s="350">
        <f t="shared" si="691"/>
        <v>0</v>
      </c>
      <c r="AC560" s="350">
        <f t="shared" si="692"/>
        <v>0</v>
      </c>
      <c r="AD560" s="350">
        <f t="shared" si="693"/>
        <v>0</v>
      </c>
      <c r="AE560" s="350">
        <f t="shared" si="694"/>
        <v>0</v>
      </c>
      <c r="AF560" s="350">
        <f t="shared" si="695"/>
        <v>0</v>
      </c>
      <c r="AG560" s="350">
        <f t="shared" si="696"/>
        <v>0</v>
      </c>
      <c r="AH560" s="350">
        <f t="shared" si="697"/>
        <v>0</v>
      </c>
      <c r="AI560" s="350">
        <f t="shared" si="698"/>
        <v>0</v>
      </c>
      <c r="AJ560" s="350">
        <f t="shared" si="699"/>
        <v>0</v>
      </c>
      <c r="AK560" s="350">
        <f t="shared" si="700"/>
        <v>0</v>
      </c>
      <c r="AL560" s="350">
        <f t="shared" si="701"/>
        <v>0</v>
      </c>
      <c r="AM560" s="350">
        <f t="shared" si="702"/>
        <v>0</v>
      </c>
      <c r="AN560" s="457">
        <f t="shared" si="703"/>
        <v>0</v>
      </c>
      <c r="AO560" s="350">
        <f t="shared" si="704"/>
        <v>0</v>
      </c>
      <c r="AP560" s="350">
        <f t="shared" si="705"/>
        <v>0</v>
      </c>
      <c r="AQ560" s="350">
        <f t="shared" si="706"/>
        <v>0</v>
      </c>
      <c r="AR560" s="350">
        <f t="shared" si="707"/>
        <v>0</v>
      </c>
      <c r="AS560" s="350">
        <f t="shared" si="708"/>
        <v>0</v>
      </c>
      <c r="AT560" s="350">
        <f t="shared" si="709"/>
        <v>0</v>
      </c>
      <c r="AU560" s="350">
        <f t="shared" si="710"/>
        <v>0</v>
      </c>
      <c r="AV560" s="350">
        <f t="shared" si="711"/>
        <v>0</v>
      </c>
      <c r="AW560" s="350">
        <f t="shared" si="712"/>
        <v>0</v>
      </c>
      <c r="AX560" s="350">
        <f t="shared" si="713"/>
        <v>0</v>
      </c>
      <c r="AY560" s="350">
        <f t="shared" si="714"/>
        <v>0</v>
      </c>
    </row>
    <row r="561" spans="1:51" x14ac:dyDescent="0.2">
      <c r="A561" s="347">
        <v>15270</v>
      </c>
      <c r="B561" s="349" t="str">
        <f t="shared" si="667"/>
        <v>Mid-Western Regional (A)</v>
      </c>
      <c r="C561" s="348" t="str">
        <f t="shared" si="668"/>
        <v>NetWaste</v>
      </c>
      <c r="D561" s="470" t="str">
        <f t="shared" si="669"/>
        <v>N</v>
      </c>
      <c r="E561" s="470"/>
      <c r="F561"/>
      <c r="G561" s="350">
        <f t="shared" si="670"/>
        <v>25086</v>
      </c>
      <c r="H561" s="350">
        <f t="shared" si="671"/>
        <v>15260</v>
      </c>
      <c r="I561" s="350">
        <f t="shared" si="672"/>
        <v>284</v>
      </c>
      <c r="J561" s="350" t="str">
        <f t="shared" si="673"/>
        <v>Y</v>
      </c>
      <c r="K561" s="350">
        <f t="shared" si="674"/>
        <v>7819</v>
      </c>
      <c r="L561" s="350">
        <f t="shared" si="675"/>
        <v>0</v>
      </c>
      <c r="M561" s="350">
        <f t="shared" si="676"/>
        <v>7819</v>
      </c>
      <c r="N561" s="350">
        <f t="shared" si="677"/>
        <v>0</v>
      </c>
      <c r="O561" s="350">
        <f t="shared" si="678"/>
        <v>7819</v>
      </c>
      <c r="P561" s="350">
        <f t="shared" si="679"/>
        <v>0</v>
      </c>
      <c r="Q561" s="350">
        <f t="shared" si="680"/>
        <v>15260</v>
      </c>
      <c r="R561" s="350" t="str">
        <f t="shared" si="681"/>
        <v>Kandos Waste Transfer Station</v>
      </c>
      <c r="S561" s="350" t="str">
        <f t="shared" si="682"/>
        <v>Mudgee Waste Facility</v>
      </c>
      <c r="T561" s="350" t="str">
        <f t="shared" si="683"/>
        <v>Other Waste Transfers x 13</v>
      </c>
      <c r="U561" s="350">
        <f t="shared" si="684"/>
        <v>0</v>
      </c>
      <c r="V561" s="350">
        <f t="shared" si="685"/>
        <v>0</v>
      </c>
      <c r="W561" s="350">
        <f t="shared" si="686"/>
        <v>0</v>
      </c>
      <c r="X561" s="350">
        <f t="shared" si="687"/>
        <v>0</v>
      </c>
      <c r="Y561" s="350">
        <f t="shared" si="688"/>
        <v>0</v>
      </c>
      <c r="Z561" s="350">
        <f t="shared" si="689"/>
        <v>0</v>
      </c>
      <c r="AA561" s="350">
        <f t="shared" si="690"/>
        <v>0</v>
      </c>
      <c r="AB561" s="350">
        <f t="shared" si="691"/>
        <v>0</v>
      </c>
      <c r="AC561" s="350">
        <f t="shared" si="692"/>
        <v>0</v>
      </c>
      <c r="AD561" s="350">
        <f t="shared" si="693"/>
        <v>0</v>
      </c>
      <c r="AE561" s="350">
        <f t="shared" si="694"/>
        <v>0</v>
      </c>
      <c r="AF561" s="350">
        <f t="shared" si="695"/>
        <v>0</v>
      </c>
      <c r="AG561" s="350">
        <f t="shared" si="696"/>
        <v>0</v>
      </c>
      <c r="AH561" s="350">
        <f t="shared" si="697"/>
        <v>0</v>
      </c>
      <c r="AI561" s="350">
        <f t="shared" si="698"/>
        <v>0</v>
      </c>
      <c r="AJ561" s="350">
        <f t="shared" si="699"/>
        <v>0</v>
      </c>
      <c r="AK561" s="350">
        <f t="shared" si="700"/>
        <v>0</v>
      </c>
      <c r="AL561" s="350">
        <f t="shared" si="701"/>
        <v>0</v>
      </c>
      <c r="AM561" s="350">
        <f t="shared" si="702"/>
        <v>0</v>
      </c>
      <c r="AN561" s="457">
        <f t="shared" si="703"/>
        <v>0</v>
      </c>
      <c r="AO561" s="350">
        <f t="shared" si="704"/>
        <v>0</v>
      </c>
      <c r="AP561" s="350">
        <f t="shared" si="705"/>
        <v>0</v>
      </c>
      <c r="AQ561" s="350">
        <f t="shared" si="706"/>
        <v>0</v>
      </c>
      <c r="AR561" s="350">
        <f t="shared" si="707"/>
        <v>0</v>
      </c>
      <c r="AS561" s="350">
        <f t="shared" si="708"/>
        <v>0</v>
      </c>
      <c r="AT561" s="350">
        <f t="shared" si="709"/>
        <v>0</v>
      </c>
      <c r="AU561" s="350">
        <f t="shared" si="710"/>
        <v>0</v>
      </c>
      <c r="AV561" s="350">
        <f t="shared" si="711"/>
        <v>0</v>
      </c>
      <c r="AW561" s="350">
        <f t="shared" si="712"/>
        <v>0</v>
      </c>
      <c r="AX561" s="350">
        <f t="shared" si="713"/>
        <v>0</v>
      </c>
      <c r="AY561" s="350">
        <f t="shared" si="714"/>
        <v>0</v>
      </c>
    </row>
    <row r="562" spans="1:51" x14ac:dyDescent="0.2">
      <c r="A562" s="347">
        <v>15850</v>
      </c>
      <c r="B562" s="349" t="str">
        <f t="shared" si="667"/>
        <v>Narromine (A)</v>
      </c>
      <c r="C562" s="348" t="str">
        <f t="shared" si="668"/>
        <v>NetWaste</v>
      </c>
      <c r="D562" s="470" t="str">
        <f t="shared" si="669"/>
        <v>N</v>
      </c>
      <c r="E562" s="470"/>
      <c r="F562"/>
      <c r="G562" s="350">
        <f t="shared" si="670"/>
        <v>6567</v>
      </c>
      <c r="H562" s="350">
        <f t="shared" si="671"/>
        <v>3840</v>
      </c>
      <c r="I562" s="350">
        <f t="shared" si="672"/>
        <v>375</v>
      </c>
      <c r="J562" s="350" t="str">
        <f t="shared" si="673"/>
        <v>Y</v>
      </c>
      <c r="K562" s="350">
        <f t="shared" si="674"/>
        <v>2121</v>
      </c>
      <c r="L562" s="350">
        <f t="shared" si="675"/>
        <v>0</v>
      </c>
      <c r="M562" s="350">
        <f t="shared" si="676"/>
        <v>2121</v>
      </c>
      <c r="N562" s="350">
        <f t="shared" si="677"/>
        <v>0</v>
      </c>
      <c r="O562" s="350">
        <f t="shared" si="678"/>
        <v>2121</v>
      </c>
      <c r="P562" s="350">
        <f t="shared" si="679"/>
        <v>0</v>
      </c>
      <c r="Q562" s="350">
        <f t="shared" si="680"/>
        <v>0</v>
      </c>
      <c r="R562" s="350" t="str">
        <f t="shared" si="681"/>
        <v>Narromine Waste Facility</v>
      </c>
      <c r="S562" s="350">
        <f t="shared" si="682"/>
        <v>0</v>
      </c>
      <c r="T562" s="350">
        <f t="shared" si="683"/>
        <v>0</v>
      </c>
      <c r="U562" s="350">
        <f t="shared" si="684"/>
        <v>0</v>
      </c>
      <c r="V562" s="350">
        <f t="shared" si="685"/>
        <v>0</v>
      </c>
      <c r="W562" s="350">
        <f t="shared" si="686"/>
        <v>0</v>
      </c>
      <c r="X562" s="350">
        <f t="shared" si="687"/>
        <v>0</v>
      </c>
      <c r="Y562" s="350">
        <f t="shared" si="688"/>
        <v>0</v>
      </c>
      <c r="Z562" s="350">
        <f t="shared" si="689"/>
        <v>0</v>
      </c>
      <c r="AA562" s="350">
        <f t="shared" si="690"/>
        <v>0</v>
      </c>
      <c r="AB562" s="350">
        <f t="shared" si="691"/>
        <v>0</v>
      </c>
      <c r="AC562" s="350">
        <f t="shared" si="692"/>
        <v>0</v>
      </c>
      <c r="AD562" s="350">
        <f t="shared" si="693"/>
        <v>0</v>
      </c>
      <c r="AE562" s="350">
        <f t="shared" si="694"/>
        <v>0</v>
      </c>
      <c r="AF562" s="350">
        <f t="shared" si="695"/>
        <v>0</v>
      </c>
      <c r="AG562" s="350">
        <f t="shared" si="696"/>
        <v>0</v>
      </c>
      <c r="AH562" s="350">
        <f t="shared" si="697"/>
        <v>0</v>
      </c>
      <c r="AI562" s="350">
        <f t="shared" si="698"/>
        <v>0</v>
      </c>
      <c r="AJ562" s="350">
        <f t="shared" si="699"/>
        <v>0</v>
      </c>
      <c r="AK562" s="350">
        <f t="shared" si="700"/>
        <v>0</v>
      </c>
      <c r="AL562" s="350">
        <f t="shared" si="701"/>
        <v>0</v>
      </c>
      <c r="AM562" s="350">
        <f t="shared" si="702"/>
        <v>0</v>
      </c>
      <c r="AN562" s="457">
        <f t="shared" si="703"/>
        <v>0</v>
      </c>
      <c r="AO562" s="350">
        <f t="shared" si="704"/>
        <v>0</v>
      </c>
      <c r="AP562" s="350">
        <f t="shared" si="705"/>
        <v>0</v>
      </c>
      <c r="AQ562" s="350">
        <f t="shared" si="706"/>
        <v>0</v>
      </c>
      <c r="AR562" s="350">
        <f t="shared" si="707"/>
        <v>0</v>
      </c>
      <c r="AS562" s="350">
        <f t="shared" si="708"/>
        <v>0</v>
      </c>
      <c r="AT562" s="350">
        <f t="shared" si="709"/>
        <v>0</v>
      </c>
      <c r="AU562" s="350">
        <f t="shared" si="710"/>
        <v>0</v>
      </c>
      <c r="AV562" s="350">
        <f t="shared" si="711"/>
        <v>0</v>
      </c>
      <c r="AW562" s="350">
        <f t="shared" si="712"/>
        <v>0</v>
      </c>
      <c r="AX562" s="350">
        <f t="shared" si="713"/>
        <v>0</v>
      </c>
      <c r="AY562" s="350">
        <f t="shared" si="714"/>
        <v>0</v>
      </c>
    </row>
    <row r="563" spans="1:51" x14ac:dyDescent="0.2">
      <c r="A563" s="347">
        <v>16100</v>
      </c>
      <c r="B563" s="349" t="str">
        <f t="shared" si="667"/>
        <v>Oberon (A)</v>
      </c>
      <c r="C563" s="348" t="str">
        <f t="shared" si="668"/>
        <v>NetWaste</v>
      </c>
      <c r="D563" s="470" t="str">
        <f t="shared" si="669"/>
        <v>N</v>
      </c>
      <c r="E563" s="470"/>
      <c r="F563"/>
      <c r="G563" s="350">
        <f t="shared" si="670"/>
        <v>5408</v>
      </c>
      <c r="H563" s="350">
        <f t="shared" si="671"/>
        <v>3795</v>
      </c>
      <c r="I563" s="350">
        <f t="shared" si="672"/>
        <v>210</v>
      </c>
      <c r="J563" s="350" t="str">
        <f t="shared" si="673"/>
        <v>Y</v>
      </c>
      <c r="K563" s="350">
        <f t="shared" si="674"/>
        <v>1244</v>
      </c>
      <c r="L563" s="350">
        <f t="shared" si="675"/>
        <v>0</v>
      </c>
      <c r="M563" s="350">
        <f t="shared" si="676"/>
        <v>0</v>
      </c>
      <c r="N563" s="350">
        <f t="shared" si="677"/>
        <v>0</v>
      </c>
      <c r="O563" s="350">
        <f t="shared" si="678"/>
        <v>0</v>
      </c>
      <c r="P563" s="350">
        <f t="shared" si="679"/>
        <v>1244</v>
      </c>
      <c r="Q563" s="350">
        <f t="shared" si="680"/>
        <v>3795</v>
      </c>
      <c r="R563" s="350" t="str">
        <f t="shared" si="681"/>
        <v>Oberon Waste Depot</v>
      </c>
      <c r="S563" s="350" t="str">
        <f t="shared" si="682"/>
        <v>Burraga</v>
      </c>
      <c r="T563" s="350" t="str">
        <f t="shared" si="683"/>
        <v>Black Springs</v>
      </c>
      <c r="U563" s="350">
        <f t="shared" si="684"/>
        <v>0</v>
      </c>
      <c r="V563" s="350">
        <f t="shared" si="685"/>
        <v>0</v>
      </c>
      <c r="W563" s="350">
        <f t="shared" si="686"/>
        <v>0</v>
      </c>
      <c r="X563" s="350">
        <f t="shared" si="687"/>
        <v>0</v>
      </c>
      <c r="Y563" s="350">
        <f t="shared" si="688"/>
        <v>0</v>
      </c>
      <c r="Z563" s="350">
        <f t="shared" si="689"/>
        <v>0</v>
      </c>
      <c r="AA563" s="350">
        <f t="shared" si="690"/>
        <v>0</v>
      </c>
      <c r="AB563" s="350">
        <f t="shared" si="691"/>
        <v>0</v>
      </c>
      <c r="AC563" s="350">
        <f t="shared" si="692"/>
        <v>0</v>
      </c>
      <c r="AD563" s="350">
        <f t="shared" si="693"/>
        <v>0</v>
      </c>
      <c r="AE563" s="350">
        <f t="shared" si="694"/>
        <v>0</v>
      </c>
      <c r="AF563" s="350">
        <f t="shared" si="695"/>
        <v>0</v>
      </c>
      <c r="AG563" s="350">
        <f t="shared" si="696"/>
        <v>0</v>
      </c>
      <c r="AH563" s="350">
        <f t="shared" si="697"/>
        <v>0</v>
      </c>
      <c r="AI563" s="350">
        <f t="shared" si="698"/>
        <v>0</v>
      </c>
      <c r="AJ563" s="350">
        <f t="shared" si="699"/>
        <v>0</v>
      </c>
      <c r="AK563" s="350">
        <f t="shared" si="700"/>
        <v>0</v>
      </c>
      <c r="AL563" s="350">
        <f t="shared" si="701"/>
        <v>0</v>
      </c>
      <c r="AM563" s="350">
        <f t="shared" si="702"/>
        <v>0</v>
      </c>
      <c r="AN563" s="457">
        <f t="shared" si="703"/>
        <v>0</v>
      </c>
      <c r="AO563" s="350">
        <f t="shared" si="704"/>
        <v>0</v>
      </c>
      <c r="AP563" s="350">
        <f t="shared" si="705"/>
        <v>0</v>
      </c>
      <c r="AQ563" s="350">
        <f t="shared" si="706"/>
        <v>0</v>
      </c>
      <c r="AR563" s="350">
        <f t="shared" si="707"/>
        <v>0</v>
      </c>
      <c r="AS563" s="350">
        <f t="shared" si="708"/>
        <v>0</v>
      </c>
      <c r="AT563" s="350">
        <f t="shared" si="709"/>
        <v>0</v>
      </c>
      <c r="AU563" s="350">
        <f t="shared" si="710"/>
        <v>0</v>
      </c>
      <c r="AV563" s="350">
        <f t="shared" si="711"/>
        <v>0</v>
      </c>
      <c r="AW563" s="350">
        <f t="shared" si="712"/>
        <v>0</v>
      </c>
      <c r="AX563" s="350">
        <f t="shared" si="713"/>
        <v>0</v>
      </c>
      <c r="AY563" s="350">
        <f t="shared" si="714"/>
        <v>0</v>
      </c>
    </row>
    <row r="564" spans="1:51" x14ac:dyDescent="0.2">
      <c r="A564" s="347">
        <v>16150</v>
      </c>
      <c r="B564" s="349" t="str">
        <f t="shared" si="667"/>
        <v>Orange (C)</v>
      </c>
      <c r="C564" s="348" t="str">
        <f t="shared" si="668"/>
        <v>NetWaste</v>
      </c>
      <c r="D564" s="470" t="str">
        <f t="shared" si="669"/>
        <v>N</v>
      </c>
      <c r="E564" s="470"/>
      <c r="F564"/>
      <c r="G564" s="350">
        <f t="shared" si="670"/>
        <v>42056</v>
      </c>
      <c r="H564" s="350">
        <f t="shared" si="671"/>
        <v>18828</v>
      </c>
      <c r="I564" s="350">
        <f t="shared" si="672"/>
        <v>408</v>
      </c>
      <c r="J564" s="350" t="str">
        <f t="shared" si="673"/>
        <v>Y</v>
      </c>
      <c r="K564" s="350">
        <f t="shared" si="674"/>
        <v>16433</v>
      </c>
      <c r="L564" s="350">
        <f t="shared" si="675"/>
        <v>0</v>
      </c>
      <c r="M564" s="350">
        <f t="shared" si="676"/>
        <v>16429</v>
      </c>
      <c r="N564" s="350">
        <f t="shared" si="677"/>
        <v>0</v>
      </c>
      <c r="O564" s="350">
        <f t="shared" si="678"/>
        <v>16411</v>
      </c>
      <c r="P564" s="350">
        <f t="shared" si="679"/>
        <v>16361</v>
      </c>
      <c r="Q564" s="350">
        <f t="shared" si="680"/>
        <v>18828</v>
      </c>
      <c r="R564" s="350" t="str">
        <f t="shared" si="681"/>
        <v>Ophir Rd Resource Recovery Centre</v>
      </c>
      <c r="S564" s="350">
        <f t="shared" si="682"/>
        <v>0</v>
      </c>
      <c r="T564" s="350">
        <f t="shared" si="683"/>
        <v>0</v>
      </c>
      <c r="U564" s="350">
        <f t="shared" si="684"/>
        <v>0</v>
      </c>
      <c r="V564" s="350">
        <f t="shared" si="685"/>
        <v>0</v>
      </c>
      <c r="W564" s="350">
        <f t="shared" si="686"/>
        <v>0</v>
      </c>
      <c r="X564" s="350">
        <f t="shared" si="687"/>
        <v>0</v>
      </c>
      <c r="Y564" s="350">
        <f t="shared" si="688"/>
        <v>0</v>
      </c>
      <c r="Z564" s="350">
        <f t="shared" si="689"/>
        <v>0</v>
      </c>
      <c r="AA564" s="350">
        <f t="shared" si="690"/>
        <v>0</v>
      </c>
      <c r="AB564" s="350">
        <f t="shared" si="691"/>
        <v>0</v>
      </c>
      <c r="AC564" s="350">
        <f t="shared" si="692"/>
        <v>0</v>
      </c>
      <c r="AD564" s="350">
        <f t="shared" si="693"/>
        <v>0</v>
      </c>
      <c r="AE564" s="350">
        <f t="shared" si="694"/>
        <v>0</v>
      </c>
      <c r="AF564" s="350">
        <f t="shared" si="695"/>
        <v>0</v>
      </c>
      <c r="AG564" s="350">
        <f t="shared" si="696"/>
        <v>0</v>
      </c>
      <c r="AH564" s="350">
        <f t="shared" si="697"/>
        <v>0</v>
      </c>
      <c r="AI564" s="350">
        <f t="shared" si="698"/>
        <v>0</v>
      </c>
      <c r="AJ564" s="350">
        <f t="shared" si="699"/>
        <v>0</v>
      </c>
      <c r="AK564" s="350">
        <f t="shared" si="700"/>
        <v>0</v>
      </c>
      <c r="AL564" s="350">
        <f t="shared" si="701"/>
        <v>0</v>
      </c>
      <c r="AM564" s="350">
        <f t="shared" si="702"/>
        <v>0</v>
      </c>
      <c r="AN564" s="457">
        <f t="shared" si="703"/>
        <v>0</v>
      </c>
      <c r="AO564" s="350">
        <f t="shared" si="704"/>
        <v>0</v>
      </c>
      <c r="AP564" s="350">
        <f t="shared" si="705"/>
        <v>0</v>
      </c>
      <c r="AQ564" s="350">
        <f t="shared" si="706"/>
        <v>0</v>
      </c>
      <c r="AR564" s="350">
        <f t="shared" si="707"/>
        <v>0</v>
      </c>
      <c r="AS564" s="350">
        <f t="shared" si="708"/>
        <v>0</v>
      </c>
      <c r="AT564" s="350">
        <f t="shared" si="709"/>
        <v>0</v>
      </c>
      <c r="AU564" s="350">
        <f t="shared" si="710"/>
        <v>0</v>
      </c>
      <c r="AV564" s="350">
        <f t="shared" si="711"/>
        <v>0</v>
      </c>
      <c r="AW564" s="350">
        <f t="shared" si="712"/>
        <v>0</v>
      </c>
      <c r="AX564" s="350">
        <f t="shared" si="713"/>
        <v>0</v>
      </c>
      <c r="AY564" s="350">
        <f t="shared" si="714"/>
        <v>0</v>
      </c>
    </row>
    <row r="565" spans="1:51" x14ac:dyDescent="0.2">
      <c r="A565" s="347">
        <v>16200</v>
      </c>
      <c r="B565" s="349" t="str">
        <f t="shared" si="667"/>
        <v>Parkes (A)</v>
      </c>
      <c r="C565" s="348" t="str">
        <f t="shared" si="668"/>
        <v>NetWaste</v>
      </c>
      <c r="D565" s="470" t="str">
        <f t="shared" si="669"/>
        <v>N</v>
      </c>
      <c r="E565" s="470"/>
      <c r="F565"/>
      <c r="G565" s="350">
        <f t="shared" si="670"/>
        <v>14894</v>
      </c>
      <c r="H565" s="350">
        <f t="shared" si="671"/>
        <v>7985</v>
      </c>
      <c r="I565" s="350">
        <f t="shared" si="672"/>
        <v>410</v>
      </c>
      <c r="J565" s="350" t="str">
        <f t="shared" si="673"/>
        <v>Y</v>
      </c>
      <c r="K565" s="350">
        <f t="shared" si="674"/>
        <v>5076</v>
      </c>
      <c r="L565" s="350">
        <f t="shared" si="675"/>
        <v>0</v>
      </c>
      <c r="M565" s="350">
        <f t="shared" si="676"/>
        <v>5076</v>
      </c>
      <c r="N565" s="350">
        <f t="shared" si="677"/>
        <v>0</v>
      </c>
      <c r="O565" s="350">
        <f t="shared" si="678"/>
        <v>5076</v>
      </c>
      <c r="P565" s="350">
        <f t="shared" si="679"/>
        <v>4911</v>
      </c>
      <c r="Q565" s="350">
        <f t="shared" si="680"/>
        <v>7985</v>
      </c>
      <c r="R565" s="350" t="str">
        <f t="shared" si="681"/>
        <v>Tullamore</v>
      </c>
      <c r="S565" s="350">
        <f t="shared" si="682"/>
        <v>0</v>
      </c>
      <c r="T565" s="350">
        <f t="shared" si="683"/>
        <v>0</v>
      </c>
      <c r="U565" s="350">
        <f t="shared" si="684"/>
        <v>0</v>
      </c>
      <c r="V565" s="350">
        <f t="shared" si="685"/>
        <v>0</v>
      </c>
      <c r="W565" s="350">
        <f t="shared" si="686"/>
        <v>0</v>
      </c>
      <c r="X565" s="350">
        <f t="shared" si="687"/>
        <v>0</v>
      </c>
      <c r="Y565" s="350">
        <f t="shared" si="688"/>
        <v>0</v>
      </c>
      <c r="Z565" s="350">
        <f t="shared" si="689"/>
        <v>0</v>
      </c>
      <c r="AA565" s="350">
        <f t="shared" si="690"/>
        <v>0</v>
      </c>
      <c r="AB565" s="350">
        <f t="shared" si="691"/>
        <v>0</v>
      </c>
      <c r="AC565" s="350">
        <f t="shared" si="692"/>
        <v>0</v>
      </c>
      <c r="AD565" s="350">
        <f t="shared" si="693"/>
        <v>0</v>
      </c>
      <c r="AE565" s="350">
        <f t="shared" si="694"/>
        <v>0</v>
      </c>
      <c r="AF565" s="350">
        <f t="shared" si="695"/>
        <v>0</v>
      </c>
      <c r="AG565" s="350">
        <f t="shared" si="696"/>
        <v>0</v>
      </c>
      <c r="AH565" s="350">
        <f t="shared" si="697"/>
        <v>0</v>
      </c>
      <c r="AI565" s="350">
        <f t="shared" si="698"/>
        <v>0</v>
      </c>
      <c r="AJ565" s="350">
        <f t="shared" si="699"/>
        <v>0</v>
      </c>
      <c r="AK565" s="350">
        <f t="shared" si="700"/>
        <v>0</v>
      </c>
      <c r="AL565" s="350">
        <f t="shared" si="701"/>
        <v>0</v>
      </c>
      <c r="AM565" s="350">
        <f t="shared" si="702"/>
        <v>0</v>
      </c>
      <c r="AN565" s="457">
        <f t="shared" si="703"/>
        <v>0</v>
      </c>
      <c r="AO565" s="350">
        <f t="shared" si="704"/>
        <v>0</v>
      </c>
      <c r="AP565" s="350">
        <f t="shared" si="705"/>
        <v>0</v>
      </c>
      <c r="AQ565" s="350">
        <f t="shared" si="706"/>
        <v>0</v>
      </c>
      <c r="AR565" s="350">
        <f t="shared" si="707"/>
        <v>0</v>
      </c>
      <c r="AS565" s="350">
        <f t="shared" si="708"/>
        <v>0</v>
      </c>
      <c r="AT565" s="350">
        <f t="shared" si="709"/>
        <v>0</v>
      </c>
      <c r="AU565" s="350">
        <f t="shared" si="710"/>
        <v>0</v>
      </c>
      <c r="AV565" s="350">
        <f t="shared" si="711"/>
        <v>0</v>
      </c>
      <c r="AW565" s="350">
        <f t="shared" si="712"/>
        <v>0</v>
      </c>
      <c r="AX565" s="350">
        <f t="shared" si="713"/>
        <v>0</v>
      </c>
      <c r="AY565" s="350">
        <f t="shared" si="714"/>
        <v>0</v>
      </c>
    </row>
    <row r="566" spans="1:51" x14ac:dyDescent="0.2">
      <c r="A566" s="347">
        <v>17900</v>
      </c>
      <c r="B566" s="349" t="str">
        <f t="shared" si="667"/>
        <v>Walgett (A)</v>
      </c>
      <c r="C566" s="348" t="str">
        <f t="shared" si="668"/>
        <v>NetWaste</v>
      </c>
      <c r="D566" s="470" t="str">
        <f t="shared" si="669"/>
        <v>N</v>
      </c>
      <c r="E566" s="470"/>
      <c r="F566"/>
      <c r="G566" s="350">
        <f t="shared" si="670"/>
        <v>6051</v>
      </c>
      <c r="H566" s="350">
        <f t="shared" si="671"/>
        <v>4868</v>
      </c>
      <c r="I566" s="350">
        <f t="shared" si="672"/>
        <v>485</v>
      </c>
      <c r="J566" s="350" t="str">
        <f t="shared" si="673"/>
        <v>Y</v>
      </c>
      <c r="K566" s="350">
        <f t="shared" si="674"/>
        <v>1533</v>
      </c>
      <c r="L566" s="350">
        <f t="shared" si="675"/>
        <v>0</v>
      </c>
      <c r="M566" s="350">
        <f t="shared" si="676"/>
        <v>0</v>
      </c>
      <c r="N566" s="350">
        <f t="shared" si="677"/>
        <v>0</v>
      </c>
      <c r="O566" s="350">
        <f t="shared" si="678"/>
        <v>0</v>
      </c>
      <c r="P566" s="350">
        <f t="shared" si="679"/>
        <v>126833</v>
      </c>
      <c r="Q566" s="350">
        <f t="shared" si="680"/>
        <v>0</v>
      </c>
      <c r="R566" s="350" t="str">
        <f t="shared" si="681"/>
        <v>Walgett Landfill</v>
      </c>
      <c r="S566" s="350" t="str">
        <f t="shared" si="682"/>
        <v>Lightning Ridge Landfill</v>
      </c>
      <c r="T566" s="350" t="str">
        <f t="shared" si="683"/>
        <v>Collarenebri Landfll</v>
      </c>
      <c r="U566" s="350" t="str">
        <f t="shared" si="684"/>
        <v>Carinda Landfill</v>
      </c>
      <c r="V566" s="350" t="str">
        <f t="shared" si="685"/>
        <v>Rowena Landfill</v>
      </c>
      <c r="W566" s="350" t="str">
        <f t="shared" si="686"/>
        <v>other</v>
      </c>
      <c r="X566" s="350">
        <f t="shared" si="687"/>
        <v>0</v>
      </c>
      <c r="Y566" s="350">
        <f t="shared" si="688"/>
        <v>0</v>
      </c>
      <c r="Z566" s="350">
        <f t="shared" si="689"/>
        <v>0</v>
      </c>
      <c r="AA566" s="350">
        <f t="shared" si="690"/>
        <v>0</v>
      </c>
      <c r="AB566" s="350">
        <f t="shared" si="691"/>
        <v>0</v>
      </c>
      <c r="AC566" s="350">
        <f t="shared" si="692"/>
        <v>0</v>
      </c>
      <c r="AD566" s="350">
        <f t="shared" si="693"/>
        <v>0</v>
      </c>
      <c r="AE566" s="350">
        <f t="shared" si="694"/>
        <v>0</v>
      </c>
      <c r="AF566" s="350">
        <f t="shared" si="695"/>
        <v>0</v>
      </c>
      <c r="AG566" s="350">
        <f t="shared" si="696"/>
        <v>0</v>
      </c>
      <c r="AH566" s="350">
        <f t="shared" si="697"/>
        <v>0</v>
      </c>
      <c r="AI566" s="350">
        <f t="shared" si="698"/>
        <v>0</v>
      </c>
      <c r="AJ566" s="350">
        <f t="shared" si="699"/>
        <v>0</v>
      </c>
      <c r="AK566" s="350">
        <f t="shared" si="700"/>
        <v>0</v>
      </c>
      <c r="AL566" s="350">
        <f t="shared" si="701"/>
        <v>0</v>
      </c>
      <c r="AM566" s="350">
        <f t="shared" si="702"/>
        <v>0</v>
      </c>
      <c r="AN566" s="457">
        <f t="shared" si="703"/>
        <v>0</v>
      </c>
      <c r="AO566" s="350">
        <f t="shared" si="704"/>
        <v>0</v>
      </c>
      <c r="AP566" s="350">
        <f t="shared" si="705"/>
        <v>0</v>
      </c>
      <c r="AQ566" s="350">
        <f t="shared" si="706"/>
        <v>0</v>
      </c>
      <c r="AR566" s="350">
        <f t="shared" si="707"/>
        <v>0</v>
      </c>
      <c r="AS566" s="350">
        <f t="shared" si="708"/>
        <v>0</v>
      </c>
      <c r="AT566" s="350">
        <f t="shared" si="709"/>
        <v>0</v>
      </c>
      <c r="AU566" s="350">
        <f t="shared" si="710"/>
        <v>0</v>
      </c>
      <c r="AV566" s="350">
        <f t="shared" si="711"/>
        <v>0</v>
      </c>
      <c r="AW566" s="350">
        <f t="shared" si="712"/>
        <v>0</v>
      </c>
      <c r="AX566" s="350">
        <f t="shared" si="713"/>
        <v>0</v>
      </c>
      <c r="AY566" s="350">
        <f t="shared" si="714"/>
        <v>0</v>
      </c>
    </row>
    <row r="567" spans="1:51" x14ac:dyDescent="0.2">
      <c r="A567" s="347">
        <v>17950</v>
      </c>
      <c r="B567" s="349" t="str">
        <f t="shared" si="667"/>
        <v>Warren (A)</v>
      </c>
      <c r="C567" s="348" t="str">
        <f t="shared" si="668"/>
        <v>NetWaste</v>
      </c>
      <c r="D567" s="470" t="str">
        <f t="shared" si="669"/>
        <v>N</v>
      </c>
      <c r="E567" s="470"/>
      <c r="F567"/>
      <c r="G567" s="350">
        <f t="shared" si="670"/>
        <v>2745</v>
      </c>
      <c r="H567" s="350">
        <f t="shared" si="671"/>
        <v>2053</v>
      </c>
      <c r="I567" s="350">
        <f t="shared" si="672"/>
        <v>278</v>
      </c>
      <c r="J567" s="350" t="str">
        <f t="shared" si="673"/>
        <v>Y</v>
      </c>
      <c r="K567" s="350">
        <f t="shared" si="674"/>
        <v>950</v>
      </c>
      <c r="L567" s="350">
        <f t="shared" si="675"/>
        <v>0</v>
      </c>
      <c r="M567" s="350">
        <f t="shared" si="676"/>
        <v>0</v>
      </c>
      <c r="N567" s="350">
        <f t="shared" si="677"/>
        <v>0</v>
      </c>
      <c r="O567" s="350">
        <f t="shared" si="678"/>
        <v>0</v>
      </c>
      <c r="P567" s="350">
        <f t="shared" si="679"/>
        <v>950</v>
      </c>
      <c r="Q567" s="350">
        <f t="shared" si="680"/>
        <v>2053</v>
      </c>
      <c r="R567" s="350" t="str">
        <f t="shared" si="681"/>
        <v>Ewenmar Waste Facility</v>
      </c>
      <c r="S567" s="350">
        <f t="shared" si="682"/>
        <v>0</v>
      </c>
      <c r="T567" s="350">
        <f t="shared" si="683"/>
        <v>0</v>
      </c>
      <c r="U567" s="350">
        <f t="shared" si="684"/>
        <v>0</v>
      </c>
      <c r="V567" s="350">
        <f t="shared" si="685"/>
        <v>0</v>
      </c>
      <c r="W567" s="350">
        <f t="shared" si="686"/>
        <v>0</v>
      </c>
      <c r="X567" s="350">
        <f t="shared" si="687"/>
        <v>0</v>
      </c>
      <c r="Y567" s="350">
        <f t="shared" si="688"/>
        <v>0</v>
      </c>
      <c r="Z567" s="350">
        <f t="shared" si="689"/>
        <v>0</v>
      </c>
      <c r="AA567" s="350">
        <f t="shared" si="690"/>
        <v>0</v>
      </c>
      <c r="AB567" s="350">
        <f t="shared" si="691"/>
        <v>0</v>
      </c>
      <c r="AC567" s="350">
        <f t="shared" si="692"/>
        <v>0</v>
      </c>
      <c r="AD567" s="350">
        <f t="shared" si="693"/>
        <v>0</v>
      </c>
      <c r="AE567" s="350">
        <f t="shared" si="694"/>
        <v>0</v>
      </c>
      <c r="AF567" s="350">
        <f t="shared" si="695"/>
        <v>0</v>
      </c>
      <c r="AG567" s="350">
        <f t="shared" si="696"/>
        <v>0</v>
      </c>
      <c r="AH567" s="350">
        <f t="shared" si="697"/>
        <v>0</v>
      </c>
      <c r="AI567" s="350">
        <f t="shared" si="698"/>
        <v>0</v>
      </c>
      <c r="AJ567" s="350">
        <f t="shared" si="699"/>
        <v>0</v>
      </c>
      <c r="AK567" s="350">
        <f t="shared" si="700"/>
        <v>0</v>
      </c>
      <c r="AL567" s="350">
        <f t="shared" si="701"/>
        <v>0</v>
      </c>
      <c r="AM567" s="350">
        <f t="shared" si="702"/>
        <v>0</v>
      </c>
      <c r="AN567" s="457">
        <f t="shared" si="703"/>
        <v>0</v>
      </c>
      <c r="AO567" s="350">
        <f t="shared" si="704"/>
        <v>0</v>
      </c>
      <c r="AP567" s="350">
        <f t="shared" si="705"/>
        <v>0</v>
      </c>
      <c r="AQ567" s="350">
        <f t="shared" si="706"/>
        <v>0</v>
      </c>
      <c r="AR567" s="350">
        <f t="shared" si="707"/>
        <v>0</v>
      </c>
      <c r="AS567" s="350">
        <f t="shared" si="708"/>
        <v>0</v>
      </c>
      <c r="AT567" s="350">
        <f t="shared" si="709"/>
        <v>0</v>
      </c>
      <c r="AU567" s="350">
        <f t="shared" si="710"/>
        <v>0</v>
      </c>
      <c r="AV567" s="350">
        <f t="shared" si="711"/>
        <v>0</v>
      </c>
      <c r="AW567" s="350">
        <f t="shared" si="712"/>
        <v>0</v>
      </c>
      <c r="AX567" s="350">
        <f t="shared" si="713"/>
        <v>0</v>
      </c>
      <c r="AY567" s="350">
        <f t="shared" si="714"/>
        <v>0</v>
      </c>
    </row>
    <row r="568" spans="1:51" x14ac:dyDescent="0.2">
      <c r="A568" s="347">
        <v>18020</v>
      </c>
      <c r="B568" s="349" t="str">
        <f t="shared" si="667"/>
        <v>Warrumbungle Shire (A)</v>
      </c>
      <c r="C568" s="348" t="str">
        <f t="shared" si="668"/>
        <v>NetWaste</v>
      </c>
      <c r="D568" s="470" t="str">
        <f t="shared" si="669"/>
        <v>N</v>
      </c>
      <c r="E568" s="470"/>
      <c r="F568"/>
      <c r="G568" s="350">
        <f t="shared" si="670"/>
        <v>9399</v>
      </c>
      <c r="H568" s="350">
        <f t="shared" si="671"/>
        <v>6080</v>
      </c>
      <c r="I568" s="350">
        <f t="shared" si="672"/>
        <v>345</v>
      </c>
      <c r="J568" s="350" t="str">
        <f t="shared" si="673"/>
        <v>Y</v>
      </c>
      <c r="K568" s="350">
        <f t="shared" si="674"/>
        <v>3036</v>
      </c>
      <c r="L568" s="350">
        <f t="shared" si="675"/>
        <v>0</v>
      </c>
      <c r="M568" s="350">
        <f t="shared" si="676"/>
        <v>3036</v>
      </c>
      <c r="N568" s="350">
        <f t="shared" si="677"/>
        <v>0</v>
      </c>
      <c r="O568" s="350">
        <f t="shared" si="678"/>
        <v>0</v>
      </c>
      <c r="P568" s="350">
        <f t="shared" si="679"/>
        <v>130370</v>
      </c>
      <c r="Q568" s="350">
        <f t="shared" si="680"/>
        <v>6080</v>
      </c>
      <c r="R568" s="350" t="str">
        <f t="shared" si="681"/>
        <v>Coonabarabran</v>
      </c>
      <c r="S568" s="350" t="str">
        <f t="shared" si="682"/>
        <v>Baradine</v>
      </c>
      <c r="T568" s="350" t="str">
        <f t="shared" si="683"/>
        <v>Binnaway</v>
      </c>
      <c r="U568" s="350" t="str">
        <f t="shared" si="684"/>
        <v>Ulamambri</v>
      </c>
      <c r="V568" s="350" t="str">
        <f t="shared" si="685"/>
        <v>Coolah</v>
      </c>
      <c r="W568" s="350" t="str">
        <f t="shared" si="686"/>
        <v>Dunedoo</v>
      </c>
      <c r="X568" s="350">
        <f t="shared" si="687"/>
        <v>0</v>
      </c>
      <c r="Y568" s="350">
        <f t="shared" si="688"/>
        <v>0</v>
      </c>
      <c r="Z568" s="350">
        <f t="shared" si="689"/>
        <v>0</v>
      </c>
      <c r="AA568" s="350">
        <f t="shared" si="690"/>
        <v>0</v>
      </c>
      <c r="AB568" s="350">
        <f t="shared" si="691"/>
        <v>0</v>
      </c>
      <c r="AC568" s="350">
        <f t="shared" si="692"/>
        <v>0</v>
      </c>
      <c r="AD568" s="350">
        <f t="shared" si="693"/>
        <v>0</v>
      </c>
      <c r="AE568" s="350">
        <f t="shared" si="694"/>
        <v>0</v>
      </c>
      <c r="AF568" s="350">
        <f t="shared" si="695"/>
        <v>0</v>
      </c>
      <c r="AG568" s="350">
        <f t="shared" si="696"/>
        <v>0</v>
      </c>
      <c r="AH568" s="350">
        <f t="shared" si="697"/>
        <v>0</v>
      </c>
      <c r="AI568" s="350">
        <f t="shared" si="698"/>
        <v>0</v>
      </c>
      <c r="AJ568" s="350">
        <f t="shared" si="699"/>
        <v>0</v>
      </c>
      <c r="AK568" s="350">
        <f t="shared" si="700"/>
        <v>0</v>
      </c>
      <c r="AL568" s="350">
        <f t="shared" si="701"/>
        <v>0</v>
      </c>
      <c r="AM568" s="350">
        <f t="shared" si="702"/>
        <v>0</v>
      </c>
      <c r="AN568" s="457">
        <f t="shared" si="703"/>
        <v>0</v>
      </c>
      <c r="AO568" s="350">
        <f t="shared" si="704"/>
        <v>0</v>
      </c>
      <c r="AP568" s="350">
        <f t="shared" si="705"/>
        <v>0</v>
      </c>
      <c r="AQ568" s="350">
        <f t="shared" si="706"/>
        <v>0</v>
      </c>
      <c r="AR568" s="350">
        <f t="shared" si="707"/>
        <v>0</v>
      </c>
      <c r="AS568" s="350">
        <f t="shared" si="708"/>
        <v>0</v>
      </c>
      <c r="AT568" s="350">
        <f t="shared" si="709"/>
        <v>0</v>
      </c>
      <c r="AU568" s="350">
        <f t="shared" si="710"/>
        <v>0</v>
      </c>
      <c r="AV568" s="350">
        <f t="shared" si="711"/>
        <v>0</v>
      </c>
      <c r="AW568" s="350">
        <f t="shared" si="712"/>
        <v>0</v>
      </c>
      <c r="AX568" s="350">
        <f t="shared" si="713"/>
        <v>0</v>
      </c>
      <c r="AY568" s="350">
        <f t="shared" si="714"/>
        <v>0</v>
      </c>
    </row>
    <row r="569" spans="1:51" x14ac:dyDescent="0.2">
      <c r="A569" s="347">
        <v>18100</v>
      </c>
      <c r="B569" s="349" t="str">
        <f t="shared" si="667"/>
        <v>Weddin (A)</v>
      </c>
      <c r="C569" s="348" t="str">
        <f t="shared" si="668"/>
        <v>NetWaste</v>
      </c>
      <c r="D569" s="470" t="str">
        <f t="shared" si="669"/>
        <v>N</v>
      </c>
      <c r="E569" s="470"/>
      <c r="F569"/>
      <c r="G569" s="350">
        <f t="shared" si="670"/>
        <v>3636</v>
      </c>
      <c r="H569" s="350">
        <f t="shared" si="671"/>
        <v>2623</v>
      </c>
      <c r="I569" s="350">
        <f t="shared" si="672"/>
        <v>292</v>
      </c>
      <c r="J569" s="350" t="str">
        <f t="shared" si="673"/>
        <v>Y</v>
      </c>
      <c r="K569" s="350">
        <f t="shared" si="674"/>
        <v>1144</v>
      </c>
      <c r="L569" s="350">
        <f t="shared" si="675"/>
        <v>0</v>
      </c>
      <c r="M569" s="350">
        <f t="shared" si="676"/>
        <v>1144</v>
      </c>
      <c r="N569" s="350">
        <f t="shared" si="677"/>
        <v>0</v>
      </c>
      <c r="O569" s="350">
        <f t="shared" si="678"/>
        <v>0</v>
      </c>
      <c r="P569" s="350">
        <f t="shared" si="679"/>
        <v>0</v>
      </c>
      <c r="Q569" s="350">
        <f t="shared" si="680"/>
        <v>2623</v>
      </c>
      <c r="R569" s="350" t="str">
        <f t="shared" si="681"/>
        <v>Grenfell Waste Faciltity</v>
      </c>
      <c r="S569" s="350" t="str">
        <f t="shared" si="682"/>
        <v>Quandialla Landfill</v>
      </c>
      <c r="T569" s="350" t="str">
        <f t="shared" si="683"/>
        <v>Caragabal Landfill</v>
      </c>
      <c r="U569" s="350">
        <f t="shared" si="684"/>
        <v>0</v>
      </c>
      <c r="V569" s="350">
        <f t="shared" si="685"/>
        <v>0</v>
      </c>
      <c r="W569" s="350">
        <f t="shared" si="686"/>
        <v>0</v>
      </c>
      <c r="X569" s="350">
        <f t="shared" si="687"/>
        <v>0</v>
      </c>
      <c r="Y569" s="350">
        <f t="shared" si="688"/>
        <v>0</v>
      </c>
      <c r="Z569" s="350">
        <f t="shared" si="689"/>
        <v>0</v>
      </c>
      <c r="AA569" s="350">
        <f t="shared" si="690"/>
        <v>0</v>
      </c>
      <c r="AB569" s="350">
        <f t="shared" si="691"/>
        <v>0</v>
      </c>
      <c r="AC569" s="350">
        <f t="shared" si="692"/>
        <v>0</v>
      </c>
      <c r="AD569" s="350">
        <f t="shared" si="693"/>
        <v>0</v>
      </c>
      <c r="AE569" s="350">
        <f t="shared" si="694"/>
        <v>0</v>
      </c>
      <c r="AF569" s="350">
        <f t="shared" si="695"/>
        <v>0</v>
      </c>
      <c r="AG569" s="350">
        <f t="shared" si="696"/>
        <v>0</v>
      </c>
      <c r="AH569" s="350">
        <f t="shared" si="697"/>
        <v>0</v>
      </c>
      <c r="AI569" s="350">
        <f t="shared" si="698"/>
        <v>0</v>
      </c>
      <c r="AJ569" s="350">
        <f t="shared" si="699"/>
        <v>0</v>
      </c>
      <c r="AK569" s="350">
        <f t="shared" si="700"/>
        <v>0</v>
      </c>
      <c r="AL569" s="350">
        <f t="shared" si="701"/>
        <v>0</v>
      </c>
      <c r="AM569" s="350">
        <f t="shared" si="702"/>
        <v>0</v>
      </c>
      <c r="AN569" s="457">
        <f t="shared" si="703"/>
        <v>0</v>
      </c>
      <c r="AO569" s="350">
        <f t="shared" si="704"/>
        <v>0</v>
      </c>
      <c r="AP569" s="350">
        <f t="shared" si="705"/>
        <v>0</v>
      </c>
      <c r="AQ569" s="350">
        <f t="shared" si="706"/>
        <v>0</v>
      </c>
      <c r="AR569" s="350">
        <f t="shared" si="707"/>
        <v>0</v>
      </c>
      <c r="AS569" s="350">
        <f t="shared" si="708"/>
        <v>0</v>
      </c>
      <c r="AT569" s="350">
        <f t="shared" si="709"/>
        <v>0</v>
      </c>
      <c r="AU569" s="350">
        <f t="shared" si="710"/>
        <v>0</v>
      </c>
      <c r="AV569" s="350">
        <f t="shared" si="711"/>
        <v>0</v>
      </c>
      <c r="AW569" s="350">
        <f t="shared" si="712"/>
        <v>0</v>
      </c>
      <c r="AX569" s="350">
        <f t="shared" si="713"/>
        <v>0</v>
      </c>
      <c r="AY569" s="350">
        <f t="shared" si="714"/>
        <v>0</v>
      </c>
    </row>
    <row r="570" spans="1:51" ht="13.5" thickBot="1" x14ac:dyDescent="0.25">
      <c r="A570" s="347">
        <v>18230</v>
      </c>
      <c r="B570" s="349" t="str">
        <f t="shared" si="667"/>
        <v>Dubbo Regional (A)</v>
      </c>
      <c r="C570" s="348" t="str">
        <f t="shared" si="668"/>
        <v>NetWaste</v>
      </c>
      <c r="D570" s="470" t="str">
        <f t="shared" si="669"/>
        <v>N</v>
      </c>
      <c r="E570" s="470"/>
      <c r="F570"/>
      <c r="G570" s="350">
        <f t="shared" si="670"/>
        <v>53240</v>
      </c>
      <c r="H570" s="350">
        <f t="shared" si="671"/>
        <v>19736</v>
      </c>
      <c r="I570" s="350">
        <f t="shared" si="672"/>
        <v>378</v>
      </c>
      <c r="J570" s="350" t="str">
        <f t="shared" si="673"/>
        <v>Y</v>
      </c>
      <c r="K570" s="350">
        <f t="shared" si="674"/>
        <v>19132</v>
      </c>
      <c r="L570" s="350">
        <f t="shared" si="675"/>
        <v>0</v>
      </c>
      <c r="M570" s="350">
        <f t="shared" si="676"/>
        <v>19132</v>
      </c>
      <c r="N570" s="350">
        <f t="shared" si="677"/>
        <v>0</v>
      </c>
      <c r="O570" s="350">
        <f t="shared" si="678"/>
        <v>15478</v>
      </c>
      <c r="P570" s="350">
        <f t="shared" si="679"/>
        <v>0</v>
      </c>
      <c r="Q570" s="350">
        <f t="shared" si="680"/>
        <v>19736</v>
      </c>
      <c r="R570" s="350" t="str">
        <f t="shared" si="681"/>
        <v>Transfer Stations Dubbo</v>
      </c>
      <c r="S570" s="350" t="str">
        <f t="shared" si="682"/>
        <v>Wellington Waste Disposal Depot</v>
      </c>
      <c r="T570" s="350" t="str">
        <f t="shared" si="683"/>
        <v>Whylandra Waste Disposal Depot</v>
      </c>
      <c r="U570" s="350" t="str">
        <f t="shared" si="684"/>
        <v>Wellington transfer stations</v>
      </c>
      <c r="V570" s="350">
        <f t="shared" si="685"/>
        <v>0</v>
      </c>
      <c r="W570" s="350">
        <f t="shared" si="686"/>
        <v>0</v>
      </c>
      <c r="X570" s="350">
        <f t="shared" si="687"/>
        <v>0</v>
      </c>
      <c r="Y570" s="350">
        <f t="shared" si="688"/>
        <v>0</v>
      </c>
      <c r="Z570" s="350">
        <f t="shared" si="689"/>
        <v>0</v>
      </c>
      <c r="AA570" s="350">
        <f t="shared" si="690"/>
        <v>0</v>
      </c>
      <c r="AB570" s="350">
        <f t="shared" si="691"/>
        <v>0</v>
      </c>
      <c r="AC570" s="350">
        <f t="shared" si="692"/>
        <v>0</v>
      </c>
      <c r="AD570" s="350">
        <f t="shared" si="693"/>
        <v>0</v>
      </c>
      <c r="AE570" s="350">
        <f t="shared" si="694"/>
        <v>0</v>
      </c>
      <c r="AF570" s="350">
        <f t="shared" si="695"/>
        <v>0</v>
      </c>
      <c r="AG570" s="350">
        <f t="shared" si="696"/>
        <v>0</v>
      </c>
      <c r="AH570" s="350">
        <f t="shared" si="697"/>
        <v>0</v>
      </c>
      <c r="AI570" s="350">
        <f t="shared" si="698"/>
        <v>0</v>
      </c>
      <c r="AJ570" s="350">
        <f t="shared" si="699"/>
        <v>0</v>
      </c>
      <c r="AK570" s="350">
        <f t="shared" si="700"/>
        <v>0</v>
      </c>
      <c r="AL570" s="350">
        <f t="shared" si="701"/>
        <v>0</v>
      </c>
      <c r="AM570" s="350">
        <f t="shared" si="702"/>
        <v>0</v>
      </c>
      <c r="AN570" s="457">
        <f t="shared" si="703"/>
        <v>0</v>
      </c>
      <c r="AO570" s="350">
        <f t="shared" si="704"/>
        <v>0</v>
      </c>
      <c r="AP570" s="350">
        <f t="shared" si="705"/>
        <v>0</v>
      </c>
      <c r="AQ570" s="350">
        <f t="shared" si="706"/>
        <v>0</v>
      </c>
      <c r="AR570" s="350">
        <f t="shared" si="707"/>
        <v>0</v>
      </c>
      <c r="AS570" s="350">
        <f t="shared" si="708"/>
        <v>0</v>
      </c>
      <c r="AT570" s="350">
        <f t="shared" si="709"/>
        <v>0</v>
      </c>
      <c r="AU570" s="350">
        <f t="shared" si="710"/>
        <v>0</v>
      </c>
      <c r="AV570" s="350">
        <f t="shared" si="711"/>
        <v>0</v>
      </c>
      <c r="AW570" s="350">
        <f t="shared" si="712"/>
        <v>0</v>
      </c>
      <c r="AX570" s="350">
        <f t="shared" si="713"/>
        <v>0</v>
      </c>
      <c r="AY570" s="350">
        <f t="shared" si="714"/>
        <v>0</v>
      </c>
    </row>
    <row r="571" spans="1:51" ht="13.5" thickTop="1" x14ac:dyDescent="0.2">
      <c r="A571" s="351"/>
      <c r="B571" s="351"/>
      <c r="C571" s="351" t="s">
        <v>263</v>
      </c>
      <c r="D571" s="351"/>
      <c r="E571" s="451"/>
      <c r="F571" s="352"/>
      <c r="G571" s="353">
        <f t="shared" ref="G571:AY571" si="715">COUNTIF(G546:G570,"&gt;0")</f>
        <v>25</v>
      </c>
      <c r="H571" s="353">
        <f t="shared" si="715"/>
        <v>25</v>
      </c>
      <c r="I571" s="353">
        <f t="shared" si="715"/>
        <v>25</v>
      </c>
      <c r="J571" s="353">
        <f t="shared" si="715"/>
        <v>0</v>
      </c>
      <c r="K571" s="353">
        <f t="shared" si="715"/>
        <v>25</v>
      </c>
      <c r="L571" s="353">
        <f t="shared" si="715"/>
        <v>0</v>
      </c>
      <c r="M571" s="353">
        <f t="shared" si="715"/>
        <v>16</v>
      </c>
      <c r="N571" s="353">
        <f t="shared" si="715"/>
        <v>1</v>
      </c>
      <c r="O571" s="353">
        <f t="shared" si="715"/>
        <v>8</v>
      </c>
      <c r="P571" s="353">
        <f t="shared" si="715"/>
        <v>10</v>
      </c>
      <c r="Q571" s="353">
        <f t="shared" si="715"/>
        <v>17</v>
      </c>
      <c r="R571" s="353">
        <f t="shared" si="715"/>
        <v>0</v>
      </c>
      <c r="S571" s="353">
        <f t="shared" si="715"/>
        <v>0</v>
      </c>
      <c r="T571" s="353">
        <f t="shared" si="715"/>
        <v>0</v>
      </c>
      <c r="U571" s="353">
        <f t="shared" si="715"/>
        <v>0</v>
      </c>
      <c r="V571" s="353">
        <f t="shared" si="715"/>
        <v>0</v>
      </c>
      <c r="W571" s="353">
        <f t="shared" si="715"/>
        <v>0</v>
      </c>
      <c r="X571" s="353">
        <f t="shared" si="715"/>
        <v>0</v>
      </c>
      <c r="Y571" s="353">
        <f t="shared" si="715"/>
        <v>0</v>
      </c>
      <c r="Z571" s="353">
        <f t="shared" si="715"/>
        <v>0</v>
      </c>
      <c r="AA571" s="353">
        <f t="shared" si="715"/>
        <v>0</v>
      </c>
      <c r="AB571" s="353">
        <f t="shared" si="715"/>
        <v>0</v>
      </c>
      <c r="AC571" s="353">
        <f t="shared" si="715"/>
        <v>0</v>
      </c>
      <c r="AD571" s="353">
        <f t="shared" si="715"/>
        <v>0</v>
      </c>
      <c r="AE571" s="353">
        <f t="shared" si="715"/>
        <v>0</v>
      </c>
      <c r="AF571" s="353">
        <f t="shared" si="715"/>
        <v>0</v>
      </c>
      <c r="AG571" s="353">
        <f t="shared" si="715"/>
        <v>0</v>
      </c>
      <c r="AH571" s="353">
        <f t="shared" si="715"/>
        <v>0</v>
      </c>
      <c r="AI571" s="353">
        <f t="shared" si="715"/>
        <v>0</v>
      </c>
      <c r="AJ571" s="353">
        <f t="shared" si="715"/>
        <v>0</v>
      </c>
      <c r="AK571" s="353">
        <f t="shared" si="715"/>
        <v>0</v>
      </c>
      <c r="AL571" s="353">
        <f t="shared" si="715"/>
        <v>0</v>
      </c>
      <c r="AM571" s="353">
        <f t="shared" si="715"/>
        <v>0</v>
      </c>
      <c r="AN571" s="452">
        <f t="shared" si="715"/>
        <v>0</v>
      </c>
      <c r="AO571" s="353">
        <f t="shared" si="715"/>
        <v>0</v>
      </c>
      <c r="AP571" s="353">
        <f t="shared" si="715"/>
        <v>0</v>
      </c>
      <c r="AQ571" s="353">
        <f t="shared" si="715"/>
        <v>0</v>
      </c>
      <c r="AR571" s="353">
        <f t="shared" si="715"/>
        <v>0</v>
      </c>
      <c r="AS571" s="353">
        <f t="shared" si="715"/>
        <v>0</v>
      </c>
      <c r="AT571" s="353">
        <f t="shared" si="715"/>
        <v>0</v>
      </c>
      <c r="AU571" s="353">
        <f t="shared" si="715"/>
        <v>0</v>
      </c>
      <c r="AV571" s="353">
        <f t="shared" si="715"/>
        <v>0</v>
      </c>
      <c r="AW571" s="353">
        <f t="shared" si="715"/>
        <v>0</v>
      </c>
      <c r="AX571" s="353">
        <f t="shared" si="715"/>
        <v>0</v>
      </c>
      <c r="AY571" s="353">
        <f t="shared" si="715"/>
        <v>0</v>
      </c>
    </row>
    <row r="572" spans="1:51" x14ac:dyDescent="0.2">
      <c r="A572" s="347"/>
      <c r="B572" s="347"/>
      <c r="C572" s="347" t="s">
        <v>264</v>
      </c>
      <c r="D572" s="347"/>
      <c r="E572" s="455"/>
      <c r="F572" s="355"/>
      <c r="G572" s="356">
        <f t="shared" ref="G572:AY572" si="716">SUM(G546:G570)</f>
        <v>323213</v>
      </c>
      <c r="H572" s="356">
        <f t="shared" si="716"/>
        <v>163415</v>
      </c>
      <c r="I572" s="356">
        <f t="shared" si="716"/>
        <v>9695.91</v>
      </c>
      <c r="J572" s="356">
        <f t="shared" si="716"/>
        <v>0</v>
      </c>
      <c r="K572" s="356">
        <f t="shared" si="716"/>
        <v>119246</v>
      </c>
      <c r="L572" s="356">
        <f t="shared" si="716"/>
        <v>0</v>
      </c>
      <c r="M572" s="356">
        <f t="shared" si="716"/>
        <v>99103</v>
      </c>
      <c r="N572" s="356">
        <f t="shared" si="716"/>
        <v>1301</v>
      </c>
      <c r="O572" s="356">
        <f t="shared" si="716"/>
        <v>71765</v>
      </c>
      <c r="P572" s="356">
        <f t="shared" si="716"/>
        <v>306045</v>
      </c>
      <c r="Q572" s="356">
        <f t="shared" si="716"/>
        <v>134076</v>
      </c>
      <c r="R572" s="356">
        <f t="shared" si="716"/>
        <v>0</v>
      </c>
      <c r="S572" s="356">
        <f t="shared" si="716"/>
        <v>0</v>
      </c>
      <c r="T572" s="356">
        <f t="shared" si="716"/>
        <v>0</v>
      </c>
      <c r="U572" s="356">
        <f t="shared" si="716"/>
        <v>0</v>
      </c>
      <c r="V572" s="356">
        <f t="shared" si="716"/>
        <v>0</v>
      </c>
      <c r="W572" s="356">
        <f t="shared" si="716"/>
        <v>0</v>
      </c>
      <c r="X572" s="356">
        <f t="shared" si="716"/>
        <v>0</v>
      </c>
      <c r="Y572" s="356">
        <f t="shared" si="716"/>
        <v>0</v>
      </c>
      <c r="Z572" s="356">
        <f t="shared" si="716"/>
        <v>0</v>
      </c>
      <c r="AA572" s="356">
        <f t="shared" si="716"/>
        <v>0</v>
      </c>
      <c r="AB572" s="356">
        <f t="shared" si="716"/>
        <v>0</v>
      </c>
      <c r="AC572" s="356">
        <f t="shared" si="716"/>
        <v>0</v>
      </c>
      <c r="AD572" s="356">
        <f t="shared" si="716"/>
        <v>0</v>
      </c>
      <c r="AE572" s="356">
        <f t="shared" si="716"/>
        <v>0</v>
      </c>
      <c r="AF572" s="356">
        <f t="shared" si="716"/>
        <v>0</v>
      </c>
      <c r="AG572" s="356">
        <f t="shared" si="716"/>
        <v>0</v>
      </c>
      <c r="AH572" s="356">
        <f t="shared" si="716"/>
        <v>0</v>
      </c>
      <c r="AI572" s="356">
        <f t="shared" si="716"/>
        <v>0</v>
      </c>
      <c r="AJ572" s="356">
        <f t="shared" si="716"/>
        <v>0</v>
      </c>
      <c r="AK572" s="356">
        <f t="shared" si="716"/>
        <v>0</v>
      </c>
      <c r="AL572" s="356">
        <f t="shared" si="716"/>
        <v>0</v>
      </c>
      <c r="AM572" s="356">
        <f t="shared" si="716"/>
        <v>0</v>
      </c>
      <c r="AN572" s="456">
        <f t="shared" si="716"/>
        <v>0</v>
      </c>
      <c r="AO572" s="356">
        <f t="shared" si="716"/>
        <v>0</v>
      </c>
      <c r="AP572" s="356">
        <f t="shared" si="716"/>
        <v>0</v>
      </c>
      <c r="AQ572" s="356">
        <f t="shared" si="716"/>
        <v>0</v>
      </c>
      <c r="AR572" s="356">
        <f t="shared" si="716"/>
        <v>0</v>
      </c>
      <c r="AS572" s="356">
        <f t="shared" si="716"/>
        <v>0</v>
      </c>
      <c r="AT572" s="356">
        <f t="shared" si="716"/>
        <v>0</v>
      </c>
      <c r="AU572" s="356">
        <f t="shared" si="716"/>
        <v>0</v>
      </c>
      <c r="AV572" s="356">
        <f t="shared" si="716"/>
        <v>0</v>
      </c>
      <c r="AW572" s="356">
        <f t="shared" si="716"/>
        <v>0</v>
      </c>
      <c r="AX572" s="356">
        <f t="shared" si="716"/>
        <v>0</v>
      </c>
      <c r="AY572" s="356">
        <f t="shared" si="716"/>
        <v>0</v>
      </c>
    </row>
    <row r="573" spans="1:51" x14ac:dyDescent="0.2">
      <c r="A573" s="347"/>
      <c r="B573" s="347"/>
      <c r="C573" s="347" t="s">
        <v>265</v>
      </c>
      <c r="D573" s="347"/>
      <c r="E573" s="455"/>
      <c r="F573" s="355"/>
      <c r="G573" s="350">
        <f t="shared" ref="G573:AY573" si="717">MIN(G546:G570)</f>
        <v>1655</v>
      </c>
      <c r="H573" s="350">
        <f t="shared" si="717"/>
        <v>725</v>
      </c>
      <c r="I573" s="350">
        <f t="shared" si="717"/>
        <v>210</v>
      </c>
      <c r="J573" s="350">
        <f t="shared" si="717"/>
        <v>0</v>
      </c>
      <c r="K573" s="350">
        <f t="shared" si="717"/>
        <v>637</v>
      </c>
      <c r="L573" s="350">
        <f t="shared" si="717"/>
        <v>0</v>
      </c>
      <c r="M573" s="350">
        <f t="shared" si="717"/>
        <v>0</v>
      </c>
      <c r="N573" s="350">
        <f t="shared" si="717"/>
        <v>0</v>
      </c>
      <c r="O573" s="350">
        <f t="shared" si="717"/>
        <v>0</v>
      </c>
      <c r="P573" s="350">
        <f t="shared" si="717"/>
        <v>0</v>
      </c>
      <c r="Q573" s="350">
        <f t="shared" si="717"/>
        <v>0</v>
      </c>
      <c r="R573" s="350">
        <f t="shared" si="717"/>
        <v>0</v>
      </c>
      <c r="S573" s="350">
        <f t="shared" si="717"/>
        <v>0</v>
      </c>
      <c r="T573" s="350">
        <f t="shared" si="717"/>
        <v>0</v>
      </c>
      <c r="U573" s="350">
        <f t="shared" si="717"/>
        <v>0</v>
      </c>
      <c r="V573" s="350">
        <f t="shared" si="717"/>
        <v>0</v>
      </c>
      <c r="W573" s="350">
        <f t="shared" si="717"/>
        <v>0</v>
      </c>
      <c r="X573" s="350">
        <f t="shared" si="717"/>
        <v>0</v>
      </c>
      <c r="Y573" s="350">
        <f t="shared" si="717"/>
        <v>0</v>
      </c>
      <c r="Z573" s="350">
        <f t="shared" si="717"/>
        <v>0</v>
      </c>
      <c r="AA573" s="350">
        <f t="shared" si="717"/>
        <v>0</v>
      </c>
      <c r="AB573" s="350">
        <f t="shared" si="717"/>
        <v>0</v>
      </c>
      <c r="AC573" s="350">
        <f t="shared" si="717"/>
        <v>0</v>
      </c>
      <c r="AD573" s="350">
        <f t="shared" si="717"/>
        <v>0</v>
      </c>
      <c r="AE573" s="350">
        <f t="shared" si="717"/>
        <v>0</v>
      </c>
      <c r="AF573" s="350">
        <f t="shared" si="717"/>
        <v>0</v>
      </c>
      <c r="AG573" s="350">
        <f t="shared" si="717"/>
        <v>0</v>
      </c>
      <c r="AH573" s="350">
        <f t="shared" si="717"/>
        <v>0</v>
      </c>
      <c r="AI573" s="350">
        <f t="shared" si="717"/>
        <v>0</v>
      </c>
      <c r="AJ573" s="350">
        <f t="shared" si="717"/>
        <v>0</v>
      </c>
      <c r="AK573" s="350">
        <f t="shared" si="717"/>
        <v>0</v>
      </c>
      <c r="AL573" s="350">
        <f t="shared" si="717"/>
        <v>0</v>
      </c>
      <c r="AM573" s="350">
        <f t="shared" si="717"/>
        <v>0</v>
      </c>
      <c r="AN573" s="457">
        <f t="shared" si="717"/>
        <v>0</v>
      </c>
      <c r="AO573" s="350">
        <f t="shared" si="717"/>
        <v>0</v>
      </c>
      <c r="AP573" s="350">
        <f t="shared" si="717"/>
        <v>0</v>
      </c>
      <c r="AQ573" s="350">
        <f t="shared" si="717"/>
        <v>0</v>
      </c>
      <c r="AR573" s="350">
        <f t="shared" si="717"/>
        <v>0</v>
      </c>
      <c r="AS573" s="350">
        <f t="shared" si="717"/>
        <v>0</v>
      </c>
      <c r="AT573" s="350">
        <f t="shared" si="717"/>
        <v>0</v>
      </c>
      <c r="AU573" s="350">
        <f t="shared" si="717"/>
        <v>0</v>
      </c>
      <c r="AV573" s="350">
        <f t="shared" si="717"/>
        <v>0</v>
      </c>
      <c r="AW573" s="350">
        <f t="shared" si="717"/>
        <v>0</v>
      </c>
      <c r="AX573" s="350">
        <f t="shared" si="717"/>
        <v>0</v>
      </c>
      <c r="AY573" s="350">
        <f t="shared" si="717"/>
        <v>0</v>
      </c>
    </row>
    <row r="574" spans="1:51" x14ac:dyDescent="0.2">
      <c r="A574" s="347"/>
      <c r="B574" s="347"/>
      <c r="C574" s="347" t="s">
        <v>266</v>
      </c>
      <c r="D574" s="347"/>
      <c r="E574" s="455"/>
      <c r="F574" s="355"/>
      <c r="G574" s="350">
        <f t="shared" ref="G574:AY574" si="718">MAX(G546:G570)</f>
        <v>53240</v>
      </c>
      <c r="H574" s="350">
        <f t="shared" si="718"/>
        <v>19783</v>
      </c>
      <c r="I574" s="350">
        <f t="shared" si="718"/>
        <v>649</v>
      </c>
      <c r="J574" s="350">
        <f t="shared" si="718"/>
        <v>0</v>
      </c>
      <c r="K574" s="350">
        <f t="shared" si="718"/>
        <v>19132</v>
      </c>
      <c r="L574" s="350">
        <f t="shared" si="718"/>
        <v>0</v>
      </c>
      <c r="M574" s="350">
        <f t="shared" si="718"/>
        <v>19132</v>
      </c>
      <c r="N574" s="350">
        <f t="shared" si="718"/>
        <v>1301</v>
      </c>
      <c r="O574" s="350">
        <f t="shared" si="718"/>
        <v>16411</v>
      </c>
      <c r="P574" s="350">
        <f t="shared" si="718"/>
        <v>130370</v>
      </c>
      <c r="Q574" s="350">
        <f t="shared" si="718"/>
        <v>19783</v>
      </c>
      <c r="R574" s="350">
        <f t="shared" si="718"/>
        <v>0</v>
      </c>
      <c r="S574" s="350">
        <f t="shared" si="718"/>
        <v>0</v>
      </c>
      <c r="T574" s="350">
        <f t="shared" si="718"/>
        <v>0</v>
      </c>
      <c r="U574" s="350">
        <f t="shared" si="718"/>
        <v>0</v>
      </c>
      <c r="V574" s="350">
        <f t="shared" si="718"/>
        <v>0</v>
      </c>
      <c r="W574" s="350">
        <f t="shared" si="718"/>
        <v>0</v>
      </c>
      <c r="X574" s="350">
        <f t="shared" si="718"/>
        <v>0</v>
      </c>
      <c r="Y574" s="350">
        <f t="shared" si="718"/>
        <v>0</v>
      </c>
      <c r="Z574" s="350">
        <f t="shared" si="718"/>
        <v>0</v>
      </c>
      <c r="AA574" s="350">
        <f t="shared" si="718"/>
        <v>0</v>
      </c>
      <c r="AB574" s="350">
        <f t="shared" si="718"/>
        <v>0</v>
      </c>
      <c r="AC574" s="350">
        <f t="shared" si="718"/>
        <v>0</v>
      </c>
      <c r="AD574" s="350">
        <f t="shared" si="718"/>
        <v>0</v>
      </c>
      <c r="AE574" s="350">
        <f t="shared" si="718"/>
        <v>0</v>
      </c>
      <c r="AF574" s="350">
        <f t="shared" si="718"/>
        <v>0</v>
      </c>
      <c r="AG574" s="350">
        <f t="shared" si="718"/>
        <v>0</v>
      </c>
      <c r="AH574" s="350">
        <f t="shared" si="718"/>
        <v>0</v>
      </c>
      <c r="AI574" s="350">
        <f t="shared" si="718"/>
        <v>0</v>
      </c>
      <c r="AJ574" s="350">
        <f t="shared" si="718"/>
        <v>0</v>
      </c>
      <c r="AK574" s="350">
        <f t="shared" si="718"/>
        <v>0</v>
      </c>
      <c r="AL574" s="350">
        <f t="shared" si="718"/>
        <v>0</v>
      </c>
      <c r="AM574" s="350">
        <f t="shared" si="718"/>
        <v>0</v>
      </c>
      <c r="AN574" s="457">
        <f t="shared" si="718"/>
        <v>0</v>
      </c>
      <c r="AO574" s="350">
        <f t="shared" si="718"/>
        <v>0</v>
      </c>
      <c r="AP574" s="350">
        <f t="shared" si="718"/>
        <v>0</v>
      </c>
      <c r="AQ574" s="350">
        <f t="shared" si="718"/>
        <v>0</v>
      </c>
      <c r="AR574" s="350">
        <f t="shared" si="718"/>
        <v>0</v>
      </c>
      <c r="AS574" s="350">
        <f t="shared" si="718"/>
        <v>0</v>
      </c>
      <c r="AT574" s="350">
        <f t="shared" si="718"/>
        <v>0</v>
      </c>
      <c r="AU574" s="350">
        <f t="shared" si="718"/>
        <v>0</v>
      </c>
      <c r="AV574" s="350">
        <f t="shared" si="718"/>
        <v>0</v>
      </c>
      <c r="AW574" s="350">
        <f t="shared" si="718"/>
        <v>0</v>
      </c>
      <c r="AX574" s="350">
        <f t="shared" si="718"/>
        <v>0</v>
      </c>
      <c r="AY574" s="350">
        <f t="shared" si="718"/>
        <v>0</v>
      </c>
    </row>
    <row r="575" spans="1:51" x14ac:dyDescent="0.2">
      <c r="A575" s="347"/>
      <c r="B575" s="347"/>
      <c r="C575" s="347" t="s">
        <v>267</v>
      </c>
      <c r="D575" s="347"/>
      <c r="E575" s="455"/>
      <c r="F575" s="355"/>
      <c r="G575" s="350">
        <f t="shared" ref="G575:AY575" si="719">AVERAGE(G546:G570)</f>
        <v>12928.52</v>
      </c>
      <c r="H575" s="350">
        <f t="shared" si="719"/>
        <v>6536.6</v>
      </c>
      <c r="I575" s="350">
        <f t="shared" si="719"/>
        <v>387.83639999999997</v>
      </c>
      <c r="J575" s="350" t="e">
        <f t="shared" si="719"/>
        <v>#DIV/0!</v>
      </c>
      <c r="K575" s="350">
        <f t="shared" si="719"/>
        <v>4769.84</v>
      </c>
      <c r="L575" s="350">
        <f t="shared" si="719"/>
        <v>0</v>
      </c>
      <c r="M575" s="350">
        <f t="shared" si="719"/>
        <v>3964.12</v>
      </c>
      <c r="N575" s="350">
        <f t="shared" si="719"/>
        <v>52.04</v>
      </c>
      <c r="O575" s="350">
        <f t="shared" si="719"/>
        <v>2870.6</v>
      </c>
      <c r="P575" s="350">
        <f t="shared" si="719"/>
        <v>12241.8</v>
      </c>
      <c r="Q575" s="350">
        <f t="shared" si="719"/>
        <v>5363.04</v>
      </c>
      <c r="R575" s="350">
        <f t="shared" si="719"/>
        <v>0</v>
      </c>
      <c r="S575" s="350">
        <f t="shared" si="719"/>
        <v>0</v>
      </c>
      <c r="T575" s="350">
        <f t="shared" si="719"/>
        <v>0</v>
      </c>
      <c r="U575" s="350">
        <f t="shared" si="719"/>
        <v>0</v>
      </c>
      <c r="V575" s="350">
        <f t="shared" si="719"/>
        <v>0</v>
      </c>
      <c r="W575" s="350">
        <f t="shared" si="719"/>
        <v>0</v>
      </c>
      <c r="X575" s="350">
        <f t="shared" si="719"/>
        <v>0</v>
      </c>
      <c r="Y575" s="350">
        <f t="shared" si="719"/>
        <v>0</v>
      </c>
      <c r="Z575" s="350">
        <f t="shared" si="719"/>
        <v>0</v>
      </c>
      <c r="AA575" s="350">
        <f t="shared" si="719"/>
        <v>0</v>
      </c>
      <c r="AB575" s="350">
        <f t="shared" si="719"/>
        <v>0</v>
      </c>
      <c r="AC575" s="350">
        <f t="shared" si="719"/>
        <v>0</v>
      </c>
      <c r="AD575" s="350">
        <f t="shared" si="719"/>
        <v>0</v>
      </c>
      <c r="AE575" s="350">
        <f t="shared" si="719"/>
        <v>0</v>
      </c>
      <c r="AF575" s="350">
        <f t="shared" si="719"/>
        <v>0</v>
      </c>
      <c r="AG575" s="350">
        <f t="shared" si="719"/>
        <v>0</v>
      </c>
      <c r="AH575" s="350">
        <f t="shared" si="719"/>
        <v>0</v>
      </c>
      <c r="AI575" s="350">
        <f t="shared" si="719"/>
        <v>0</v>
      </c>
      <c r="AJ575" s="350">
        <f t="shared" si="719"/>
        <v>0</v>
      </c>
      <c r="AK575" s="350">
        <f t="shared" si="719"/>
        <v>0</v>
      </c>
      <c r="AL575" s="350">
        <f t="shared" si="719"/>
        <v>0</v>
      </c>
      <c r="AM575" s="350">
        <f t="shared" si="719"/>
        <v>0</v>
      </c>
      <c r="AN575" s="457">
        <f t="shared" si="719"/>
        <v>0</v>
      </c>
      <c r="AO575" s="350">
        <f t="shared" si="719"/>
        <v>0</v>
      </c>
      <c r="AP575" s="350">
        <f t="shared" si="719"/>
        <v>0</v>
      </c>
      <c r="AQ575" s="350">
        <f t="shared" si="719"/>
        <v>0</v>
      </c>
      <c r="AR575" s="350">
        <f t="shared" si="719"/>
        <v>0</v>
      </c>
      <c r="AS575" s="350">
        <f t="shared" si="719"/>
        <v>0</v>
      </c>
      <c r="AT575" s="350">
        <f t="shared" si="719"/>
        <v>0</v>
      </c>
      <c r="AU575" s="350">
        <f t="shared" si="719"/>
        <v>0</v>
      </c>
      <c r="AV575" s="350">
        <f t="shared" si="719"/>
        <v>0</v>
      </c>
      <c r="AW575" s="350">
        <f t="shared" si="719"/>
        <v>0</v>
      </c>
      <c r="AX575" s="350">
        <f t="shared" si="719"/>
        <v>0</v>
      </c>
      <c r="AY575" s="350">
        <f t="shared" si="719"/>
        <v>0</v>
      </c>
    </row>
    <row r="576" spans="1:51" ht="13.5" thickBot="1" x14ac:dyDescent="0.25">
      <c r="A576" s="357"/>
      <c r="B576" s="357"/>
      <c r="C576" s="357" t="s">
        <v>268</v>
      </c>
      <c r="D576" s="357"/>
      <c r="E576" s="458"/>
      <c r="F576" s="355"/>
      <c r="G576" s="359">
        <f t="shared" ref="G576:AY576" si="720">MEDIAN(G546:G570)</f>
        <v>6567</v>
      </c>
      <c r="H576" s="359">
        <f t="shared" si="720"/>
        <v>4248</v>
      </c>
      <c r="I576" s="359">
        <f t="shared" si="720"/>
        <v>380</v>
      </c>
      <c r="J576" s="359" t="e">
        <f t="shared" si="720"/>
        <v>#NUM!</v>
      </c>
      <c r="K576" s="359">
        <f t="shared" si="720"/>
        <v>2709</v>
      </c>
      <c r="L576" s="359">
        <f t="shared" si="720"/>
        <v>0</v>
      </c>
      <c r="M576" s="359">
        <f t="shared" si="720"/>
        <v>2121</v>
      </c>
      <c r="N576" s="359">
        <f t="shared" si="720"/>
        <v>0</v>
      </c>
      <c r="O576" s="359">
        <f t="shared" si="720"/>
        <v>0</v>
      </c>
      <c r="P576" s="359">
        <f t="shared" si="720"/>
        <v>0</v>
      </c>
      <c r="Q576" s="359">
        <f t="shared" si="720"/>
        <v>3795</v>
      </c>
      <c r="R576" s="359">
        <f t="shared" si="720"/>
        <v>0</v>
      </c>
      <c r="S576" s="359">
        <f t="shared" si="720"/>
        <v>0</v>
      </c>
      <c r="T576" s="359">
        <f t="shared" si="720"/>
        <v>0</v>
      </c>
      <c r="U576" s="359">
        <f t="shared" si="720"/>
        <v>0</v>
      </c>
      <c r="V576" s="359">
        <f t="shared" si="720"/>
        <v>0</v>
      </c>
      <c r="W576" s="359">
        <f t="shared" si="720"/>
        <v>0</v>
      </c>
      <c r="X576" s="359">
        <f t="shared" si="720"/>
        <v>0</v>
      </c>
      <c r="Y576" s="359">
        <f t="shared" si="720"/>
        <v>0</v>
      </c>
      <c r="Z576" s="359">
        <f t="shared" si="720"/>
        <v>0</v>
      </c>
      <c r="AA576" s="359">
        <f t="shared" si="720"/>
        <v>0</v>
      </c>
      <c r="AB576" s="359">
        <f t="shared" si="720"/>
        <v>0</v>
      </c>
      <c r="AC576" s="359">
        <f t="shared" si="720"/>
        <v>0</v>
      </c>
      <c r="AD576" s="359">
        <f t="shared" si="720"/>
        <v>0</v>
      </c>
      <c r="AE576" s="359">
        <f t="shared" si="720"/>
        <v>0</v>
      </c>
      <c r="AF576" s="359">
        <f t="shared" si="720"/>
        <v>0</v>
      </c>
      <c r="AG576" s="359">
        <f t="shared" si="720"/>
        <v>0</v>
      </c>
      <c r="AH576" s="359">
        <f t="shared" si="720"/>
        <v>0</v>
      </c>
      <c r="AI576" s="359">
        <f t="shared" si="720"/>
        <v>0</v>
      </c>
      <c r="AJ576" s="359">
        <f t="shared" si="720"/>
        <v>0</v>
      </c>
      <c r="AK576" s="359">
        <f t="shared" si="720"/>
        <v>0</v>
      </c>
      <c r="AL576" s="359">
        <f t="shared" si="720"/>
        <v>0</v>
      </c>
      <c r="AM576" s="359">
        <f t="shared" si="720"/>
        <v>0</v>
      </c>
      <c r="AN576" s="459">
        <f t="shared" si="720"/>
        <v>0</v>
      </c>
      <c r="AO576" s="359">
        <f t="shared" si="720"/>
        <v>0</v>
      </c>
      <c r="AP576" s="359">
        <f t="shared" si="720"/>
        <v>0</v>
      </c>
      <c r="AQ576" s="359">
        <f t="shared" si="720"/>
        <v>0</v>
      </c>
      <c r="AR576" s="359">
        <f t="shared" si="720"/>
        <v>0</v>
      </c>
      <c r="AS576" s="359">
        <f t="shared" si="720"/>
        <v>0</v>
      </c>
      <c r="AT576" s="359">
        <f t="shared" si="720"/>
        <v>0</v>
      </c>
      <c r="AU576" s="359">
        <f t="shared" si="720"/>
        <v>0</v>
      </c>
      <c r="AV576" s="359">
        <f t="shared" si="720"/>
        <v>0</v>
      </c>
      <c r="AW576" s="359">
        <f t="shared" si="720"/>
        <v>0</v>
      </c>
      <c r="AX576" s="359">
        <f t="shared" si="720"/>
        <v>0</v>
      </c>
      <c r="AY576" s="359">
        <f t="shared" si="720"/>
        <v>0</v>
      </c>
    </row>
    <row r="577" spans="1:51" ht="13.5" thickTop="1" x14ac:dyDescent="0.2">
      <c r="B577"/>
      <c r="C577" s="254"/>
      <c r="D577" s="254"/>
      <c r="E577" s="474"/>
    </row>
    <row r="578" spans="1:51" ht="13.5" thickBot="1" x14ac:dyDescent="0.25">
      <c r="A578" s="371"/>
      <c r="B578" s="371"/>
      <c r="C578" s="373" t="s">
        <v>141</v>
      </c>
      <c r="D578" s="373"/>
      <c r="E578" s="470"/>
    </row>
    <row r="579" spans="1:51" ht="13.5" thickTop="1" x14ac:dyDescent="0.2">
      <c r="A579" s="347">
        <v>10800</v>
      </c>
      <c r="B579" s="349" t="str">
        <f t="shared" ref="B579:B587" si="721">VLOOKUP($A579,$A$5:$L$133,2,FALSE)</f>
        <v>Bland (A)</v>
      </c>
      <c r="C579" s="348" t="str">
        <f t="shared" ref="C579:C587" si="722">VLOOKUP($A579,$A$5:$L$133,3,FALSE)</f>
        <v>REROC</v>
      </c>
      <c r="D579" s="470" t="str">
        <f t="shared" ref="D579:D587" si="723">VLOOKUP($A579,$A$5:$L$133,4,FALSE)</f>
        <v>N</v>
      </c>
      <c r="E579" s="470"/>
      <c r="F579"/>
      <c r="G579" s="350">
        <f t="shared" ref="G579:G587" si="724">VLOOKUP($A579,$A$5:$AY$132,7,FALSE)</f>
        <v>5985</v>
      </c>
      <c r="H579" s="350">
        <f t="shared" ref="H579:H587" si="725">VLOOKUP($A579,$A$5:$AY$132,8,FALSE)</f>
        <v>4500</v>
      </c>
      <c r="I579" s="350">
        <f t="shared" ref="I579:I587" si="726">VLOOKUP($A579,$A$5:$AY$132,9,FALSE)</f>
        <v>394</v>
      </c>
      <c r="J579" s="350" t="str">
        <f t="shared" ref="J579:J587" si="727">VLOOKUP($A579,$A$5:$AY$132,10,FALSE)</f>
        <v>Y</v>
      </c>
      <c r="K579" s="350">
        <f t="shared" ref="K579:K587" si="728">VLOOKUP($A579,$A$5:$AY$132,11,FALSE)</f>
        <v>1800</v>
      </c>
      <c r="L579" s="350">
        <f t="shared" ref="L579:L587" si="729">VLOOKUP($A579,$A$5:$AY$132,12,FALSE)</f>
        <v>0</v>
      </c>
      <c r="M579" s="350">
        <f t="shared" ref="M579:M587" si="730">VLOOKUP($A579,$A$4:$AY$132,13,FALSE)</f>
        <v>0</v>
      </c>
      <c r="N579" s="350">
        <f t="shared" ref="N579:N587" si="731">VLOOKUP($A579,$A$4:$AY$132,14,FALSE)</f>
        <v>0</v>
      </c>
      <c r="O579" s="350">
        <f t="shared" ref="O579:O587" si="732">VLOOKUP($A579,$A$4:$AY$132,15,FALSE)</f>
        <v>0</v>
      </c>
      <c r="P579" s="350">
        <f t="shared" ref="P579:P587" si="733">VLOOKUP($A579,$A$4:$AY$132,16,FALSE)</f>
        <v>0</v>
      </c>
      <c r="Q579" s="350">
        <f t="shared" ref="Q579:Q587" si="734">VLOOKUP($A579,$A$4:$AY$132,17,FALSE)</f>
        <v>4500</v>
      </c>
      <c r="R579" s="350" t="str">
        <f t="shared" ref="R579:R587" si="735">VLOOKUP($A579,$A$4:$AY$132,18,FALSE)</f>
        <v>West Wyalong Landfill</v>
      </c>
      <c r="S579" s="350">
        <f t="shared" ref="S579:S587" si="736">VLOOKUP($A579,$A$4:$AY$132,19,FALSE)</f>
        <v>0</v>
      </c>
      <c r="T579" s="350">
        <f t="shared" ref="T579:T587" si="737">VLOOKUP($A579,$A$4:$AY$132,20,FALSE)</f>
        <v>0</v>
      </c>
      <c r="U579" s="350">
        <f t="shared" ref="U579:U587" si="738">VLOOKUP($A579,$A$4:$AY$132,21,FALSE)</f>
        <v>0</v>
      </c>
      <c r="V579" s="350">
        <f t="shared" ref="V579:V587" si="739">VLOOKUP($A579,$A$4:$AY$132,22,FALSE)</f>
        <v>0</v>
      </c>
      <c r="W579" s="350">
        <f t="shared" ref="W579:W587" si="740">VLOOKUP($A579,$A$4:$AY$132,23,FALSE)</f>
        <v>0</v>
      </c>
      <c r="X579" s="350">
        <f t="shared" ref="X579:X587" si="741">VLOOKUP($A579,$A$4:$AY$132,24,FALSE)</f>
        <v>0</v>
      </c>
      <c r="Y579" s="350">
        <f t="shared" ref="Y579:Y587" si="742">VLOOKUP($A579,$A$4:$AY$132,25,FALSE)</f>
        <v>0</v>
      </c>
      <c r="Z579" s="350">
        <f t="shared" ref="Z579:Z587" si="743">VLOOKUP($A579,$A$4:$AY$132,26,FALSE)</f>
        <v>0</v>
      </c>
      <c r="AA579" s="350">
        <f t="shared" ref="AA579:AA587" si="744">VLOOKUP($A579,$A$4:$AY$132,27,FALSE)</f>
        <v>0</v>
      </c>
      <c r="AB579" s="350">
        <f t="shared" ref="AB579:AB587" si="745">VLOOKUP($A579,$A$4:$AY$132,28,FALSE)</f>
        <v>0</v>
      </c>
      <c r="AC579" s="350">
        <f t="shared" ref="AC579:AC587" si="746">VLOOKUP($A579,$A$4:$AY$132,29,FALSE)</f>
        <v>0</v>
      </c>
      <c r="AD579" s="350">
        <f t="shared" ref="AD579:AD587" si="747">VLOOKUP($A579,$A$4:$AY$132,30,FALSE)</f>
        <v>0</v>
      </c>
      <c r="AE579" s="350">
        <f t="shared" ref="AE579:AE587" si="748">VLOOKUP($A579,$A$4:$AY$132,31,FALSE)</f>
        <v>0</v>
      </c>
      <c r="AF579" s="350">
        <f t="shared" ref="AF579:AF587" si="749">VLOOKUP($A579,$A$4:$AY$132,32,FALSE)</f>
        <v>0</v>
      </c>
      <c r="AG579" s="350">
        <f t="shared" ref="AG579:AG587" si="750">VLOOKUP($A579,$A$4:$AY$132,33,FALSE)</f>
        <v>0</v>
      </c>
      <c r="AH579" s="350">
        <f t="shared" ref="AH579:AH587" si="751">VLOOKUP($A579,$A$4:$AY$132,34,FALSE)</f>
        <v>0</v>
      </c>
      <c r="AI579" s="350">
        <f t="shared" ref="AI579:AI587" si="752">VLOOKUP($A579,$A$4:$AY$132,35,FALSE)</f>
        <v>0</v>
      </c>
      <c r="AJ579" s="350">
        <f t="shared" ref="AJ579:AJ587" si="753">VLOOKUP($A579,$A$4:$AY$132,36,FALSE)</f>
        <v>0</v>
      </c>
      <c r="AK579" s="350">
        <f t="shared" ref="AK579:AK587" si="754">VLOOKUP($A579,$A$4:$AY$132,37,FALSE)</f>
        <v>0</v>
      </c>
      <c r="AL579" s="350">
        <f t="shared" ref="AL579:AL587" si="755">VLOOKUP($A579,$A$4:$AY$132,38,FALSE)</f>
        <v>0</v>
      </c>
      <c r="AM579" s="350">
        <f t="shared" ref="AM579:AM587" si="756">VLOOKUP($A579,$A$4:$AY$132,39,FALSE)</f>
        <v>0</v>
      </c>
      <c r="AN579" s="457">
        <f t="shared" ref="AN579:AN587" si="757">VLOOKUP($A579,$A$4:$AY$132,40,FALSE)</f>
        <v>0</v>
      </c>
      <c r="AO579" s="350">
        <f t="shared" ref="AO579:AO587" si="758">VLOOKUP($A579,$A$4:$AY$132,41,FALSE)</f>
        <v>0</v>
      </c>
      <c r="AP579" s="350">
        <f t="shared" ref="AP579:AP587" si="759">VLOOKUP($A579,$A$4:$AY$132,42,FALSE)</f>
        <v>0</v>
      </c>
      <c r="AQ579" s="350">
        <f t="shared" ref="AQ579:AQ587" si="760">VLOOKUP($A579,$A$4:$AY$132,43,FALSE)</f>
        <v>0</v>
      </c>
      <c r="AR579" s="350">
        <f t="shared" ref="AR579:AR587" si="761">VLOOKUP($A579,$A$4:$AY$132,44,FALSE)</f>
        <v>0</v>
      </c>
      <c r="AS579" s="350">
        <f t="shared" ref="AS579:AS587" si="762">VLOOKUP($A579,$A$4:$AY$132,45,FALSE)</f>
        <v>0</v>
      </c>
      <c r="AT579" s="350">
        <f t="shared" ref="AT579:AT587" si="763">VLOOKUP($A579,$A$4:$AY$132,46,FALSE)</f>
        <v>0</v>
      </c>
      <c r="AU579" s="350">
        <f t="shared" ref="AU579:AU587" si="764">VLOOKUP($A579,$A$4:$AY$132,47,FALSE)</f>
        <v>0</v>
      </c>
      <c r="AV579" s="350">
        <f t="shared" ref="AV579:AV587" si="765">VLOOKUP($A579,$A$4:$AY$132,48,FALSE)</f>
        <v>0</v>
      </c>
      <c r="AW579" s="350">
        <f t="shared" ref="AW579:AW587" si="766">VLOOKUP($A579,$A$4:$AY$132,49,FALSE)</f>
        <v>0</v>
      </c>
      <c r="AX579" s="350">
        <f t="shared" ref="AX579:AX587" si="767">VLOOKUP($A579,$A$4:$AY$132,50,FALSE)</f>
        <v>0</v>
      </c>
      <c r="AY579" s="350">
        <f t="shared" ref="AY579:AY587" si="768">VLOOKUP($A579,$A$4:$AY$132,51,FALSE)</f>
        <v>0</v>
      </c>
    </row>
    <row r="580" spans="1:51" x14ac:dyDescent="0.2">
      <c r="A580" s="347">
        <v>12000</v>
      </c>
      <c r="B580" s="349" t="str">
        <f t="shared" si="721"/>
        <v>Coolamon (A)</v>
      </c>
      <c r="C580" s="348" t="str">
        <f t="shared" si="722"/>
        <v>REROC</v>
      </c>
      <c r="D580" s="470" t="str">
        <f t="shared" si="723"/>
        <v>N</v>
      </c>
      <c r="E580" s="470"/>
      <c r="F580"/>
      <c r="G580" s="350">
        <f t="shared" si="724"/>
        <v>4368</v>
      </c>
      <c r="H580" s="350">
        <f t="shared" si="725"/>
        <v>2990</v>
      </c>
      <c r="I580" s="350">
        <f t="shared" si="726"/>
        <v>186</v>
      </c>
      <c r="J580" s="350" t="str">
        <f t="shared" si="727"/>
        <v>Y</v>
      </c>
      <c r="K580" s="350">
        <f t="shared" si="728"/>
        <v>2047</v>
      </c>
      <c r="L580" s="350">
        <f t="shared" si="729"/>
        <v>0</v>
      </c>
      <c r="M580" s="350">
        <f t="shared" si="730"/>
        <v>2047</v>
      </c>
      <c r="N580" s="350">
        <f t="shared" si="731"/>
        <v>0</v>
      </c>
      <c r="O580" s="350">
        <f t="shared" si="732"/>
        <v>0</v>
      </c>
      <c r="P580" s="350">
        <f t="shared" si="733"/>
        <v>2047</v>
      </c>
      <c r="Q580" s="350">
        <f t="shared" si="734"/>
        <v>0</v>
      </c>
      <c r="R580" s="350">
        <f t="shared" si="735"/>
        <v>0</v>
      </c>
      <c r="S580" s="350">
        <f t="shared" si="736"/>
        <v>0</v>
      </c>
      <c r="T580" s="350">
        <f t="shared" si="737"/>
        <v>0</v>
      </c>
      <c r="U580" s="350">
        <f t="shared" si="738"/>
        <v>0</v>
      </c>
      <c r="V580" s="350">
        <f t="shared" si="739"/>
        <v>0</v>
      </c>
      <c r="W580" s="350">
        <f t="shared" si="740"/>
        <v>0</v>
      </c>
      <c r="X580" s="350">
        <f t="shared" si="741"/>
        <v>0</v>
      </c>
      <c r="Y580" s="350">
        <f t="shared" si="742"/>
        <v>0</v>
      </c>
      <c r="Z580" s="350">
        <f t="shared" si="743"/>
        <v>0</v>
      </c>
      <c r="AA580" s="350">
        <f t="shared" si="744"/>
        <v>0</v>
      </c>
      <c r="AB580" s="350">
        <f t="shared" si="745"/>
        <v>0</v>
      </c>
      <c r="AC580" s="350">
        <f t="shared" si="746"/>
        <v>0</v>
      </c>
      <c r="AD580" s="350">
        <f t="shared" si="747"/>
        <v>0</v>
      </c>
      <c r="AE580" s="350">
        <f t="shared" si="748"/>
        <v>0</v>
      </c>
      <c r="AF580" s="350">
        <f t="shared" si="749"/>
        <v>0</v>
      </c>
      <c r="AG580" s="350">
        <f t="shared" si="750"/>
        <v>0</v>
      </c>
      <c r="AH580" s="350">
        <f t="shared" si="751"/>
        <v>0</v>
      </c>
      <c r="AI580" s="350">
        <f t="shared" si="752"/>
        <v>0</v>
      </c>
      <c r="AJ580" s="350">
        <f t="shared" si="753"/>
        <v>0</v>
      </c>
      <c r="AK580" s="350">
        <f t="shared" si="754"/>
        <v>0</v>
      </c>
      <c r="AL580" s="350">
        <f t="shared" si="755"/>
        <v>0</v>
      </c>
      <c r="AM580" s="350">
        <f t="shared" si="756"/>
        <v>0</v>
      </c>
      <c r="AN580" s="457">
        <f t="shared" si="757"/>
        <v>0</v>
      </c>
      <c r="AO580" s="350">
        <f t="shared" si="758"/>
        <v>0</v>
      </c>
      <c r="AP580" s="350">
        <f t="shared" si="759"/>
        <v>0</v>
      </c>
      <c r="AQ580" s="350">
        <f t="shared" si="760"/>
        <v>0</v>
      </c>
      <c r="AR580" s="350">
        <f t="shared" si="761"/>
        <v>0</v>
      </c>
      <c r="AS580" s="350">
        <f t="shared" si="762"/>
        <v>0</v>
      </c>
      <c r="AT580" s="350">
        <f t="shared" si="763"/>
        <v>0</v>
      </c>
      <c r="AU580" s="350">
        <f t="shared" si="764"/>
        <v>0</v>
      </c>
      <c r="AV580" s="350">
        <f t="shared" si="765"/>
        <v>0</v>
      </c>
      <c r="AW580" s="350">
        <f t="shared" si="766"/>
        <v>0</v>
      </c>
      <c r="AX580" s="350">
        <f t="shared" si="767"/>
        <v>0</v>
      </c>
      <c r="AY580" s="350">
        <f t="shared" si="768"/>
        <v>0</v>
      </c>
    </row>
    <row r="581" spans="1:51" x14ac:dyDescent="0.2">
      <c r="A581" s="347">
        <v>13340</v>
      </c>
      <c r="B581" s="349" t="str">
        <f t="shared" si="721"/>
        <v>Greater Hume Shire (A)</v>
      </c>
      <c r="C581" s="348" t="str">
        <f t="shared" si="722"/>
        <v>RAMJO Murray</v>
      </c>
      <c r="D581" s="470" t="str">
        <f t="shared" si="723"/>
        <v>N</v>
      </c>
      <c r="E581" s="470"/>
      <c r="F581"/>
      <c r="G581" s="540">
        <f t="shared" si="724"/>
        <v>10686</v>
      </c>
      <c r="H581" s="540">
        <f t="shared" si="725"/>
        <v>6903</v>
      </c>
      <c r="I581" s="540">
        <f t="shared" si="726"/>
        <v>265</v>
      </c>
      <c r="J581" s="540" t="str">
        <f t="shared" si="727"/>
        <v>Y</v>
      </c>
      <c r="K581" s="540">
        <f t="shared" si="728"/>
        <v>3632</v>
      </c>
      <c r="L581" s="540">
        <f t="shared" si="729"/>
        <v>0</v>
      </c>
      <c r="M581" s="540">
        <f t="shared" si="730"/>
        <v>3624</v>
      </c>
      <c r="N581" s="540">
        <f t="shared" si="731"/>
        <v>0</v>
      </c>
      <c r="O581" s="540">
        <f t="shared" si="732"/>
        <v>0</v>
      </c>
      <c r="P581" s="540">
        <f t="shared" si="733"/>
        <v>0</v>
      </c>
      <c r="Q581" s="540">
        <f t="shared" si="734"/>
        <v>0</v>
      </c>
      <c r="R581" s="540" t="str">
        <f t="shared" si="735"/>
        <v>culcairn</v>
      </c>
      <c r="S581" s="540" t="str">
        <f t="shared" si="736"/>
        <v>Holbrook</v>
      </c>
      <c r="T581" s="540" t="str">
        <f t="shared" si="737"/>
        <v>Brocklesby</v>
      </c>
      <c r="U581" s="540" t="str">
        <f t="shared" si="738"/>
        <v>Gerogery</v>
      </c>
      <c r="V581" s="540" t="str">
        <f t="shared" si="739"/>
        <v>Jindera</v>
      </c>
      <c r="W581" s="540" t="str">
        <f t="shared" si="740"/>
        <v>other</v>
      </c>
      <c r="X581" s="540">
        <f t="shared" si="741"/>
        <v>0</v>
      </c>
      <c r="Y581" s="540">
        <f t="shared" si="742"/>
        <v>0</v>
      </c>
      <c r="Z581" s="540">
        <f t="shared" si="743"/>
        <v>0</v>
      </c>
      <c r="AA581" s="540">
        <f t="shared" si="744"/>
        <v>0</v>
      </c>
      <c r="AB581" s="540">
        <f t="shared" si="745"/>
        <v>0</v>
      </c>
      <c r="AC581" s="540">
        <f t="shared" si="746"/>
        <v>0</v>
      </c>
      <c r="AD581" s="540">
        <f t="shared" si="747"/>
        <v>0</v>
      </c>
      <c r="AE581" s="540">
        <f t="shared" si="748"/>
        <v>0</v>
      </c>
      <c r="AF581" s="540">
        <f t="shared" si="749"/>
        <v>0</v>
      </c>
      <c r="AG581" s="540">
        <f t="shared" si="750"/>
        <v>0</v>
      </c>
      <c r="AH581" s="540">
        <f t="shared" si="751"/>
        <v>0</v>
      </c>
      <c r="AI581" s="540">
        <f t="shared" si="752"/>
        <v>0</v>
      </c>
      <c r="AJ581" s="540">
        <f t="shared" si="753"/>
        <v>0</v>
      </c>
      <c r="AK581" s="540">
        <f t="shared" si="754"/>
        <v>0</v>
      </c>
      <c r="AL581" s="540">
        <f t="shared" si="755"/>
        <v>0</v>
      </c>
      <c r="AM581" s="540">
        <f t="shared" si="756"/>
        <v>0</v>
      </c>
      <c r="AN581" s="541">
        <f t="shared" si="757"/>
        <v>0</v>
      </c>
      <c r="AO581" s="540">
        <f t="shared" si="758"/>
        <v>0</v>
      </c>
      <c r="AP581" s="540">
        <f t="shared" si="759"/>
        <v>0</v>
      </c>
      <c r="AQ581" s="540">
        <f t="shared" si="760"/>
        <v>0</v>
      </c>
      <c r="AR581" s="540">
        <f t="shared" si="761"/>
        <v>0</v>
      </c>
      <c r="AS581" s="540">
        <f t="shared" si="762"/>
        <v>0</v>
      </c>
      <c r="AT581" s="540">
        <f t="shared" si="763"/>
        <v>0</v>
      </c>
      <c r="AU581" s="540">
        <f t="shared" si="764"/>
        <v>0</v>
      </c>
      <c r="AV581" s="540">
        <f t="shared" si="765"/>
        <v>0</v>
      </c>
      <c r="AW581" s="540">
        <f t="shared" si="766"/>
        <v>0</v>
      </c>
      <c r="AX581" s="540">
        <f t="shared" si="767"/>
        <v>0</v>
      </c>
      <c r="AY581" s="540">
        <f t="shared" si="768"/>
        <v>0</v>
      </c>
    </row>
    <row r="582" spans="1:51" x14ac:dyDescent="0.2">
      <c r="A582" s="347">
        <v>13510</v>
      </c>
      <c r="B582" s="349" t="str">
        <f t="shared" si="721"/>
        <v>Gundagai - Cootamundra (A)</v>
      </c>
      <c r="C582" s="348" t="str">
        <f t="shared" si="722"/>
        <v>REROC</v>
      </c>
      <c r="D582" s="470" t="str">
        <f t="shared" si="723"/>
        <v>N</v>
      </c>
      <c r="E582" s="470"/>
      <c r="F582"/>
      <c r="G582" s="350">
        <f t="shared" si="724"/>
        <v>11260</v>
      </c>
      <c r="H582" s="350">
        <f t="shared" si="725"/>
        <v>5875</v>
      </c>
      <c r="I582" s="350">
        <f t="shared" si="726"/>
        <v>394</v>
      </c>
      <c r="J582" s="350" t="str">
        <f t="shared" si="727"/>
        <v>Y</v>
      </c>
      <c r="K582" s="350">
        <f t="shared" si="728"/>
        <v>5875</v>
      </c>
      <c r="L582" s="350">
        <f t="shared" si="729"/>
        <v>0</v>
      </c>
      <c r="M582" s="350">
        <f t="shared" si="730"/>
        <v>5875</v>
      </c>
      <c r="N582" s="350">
        <f t="shared" si="731"/>
        <v>3226</v>
      </c>
      <c r="O582" s="350">
        <f t="shared" si="732"/>
        <v>2649</v>
      </c>
      <c r="P582" s="350">
        <f t="shared" si="733"/>
        <v>0</v>
      </c>
      <c r="Q582" s="350">
        <f t="shared" si="734"/>
        <v>5875</v>
      </c>
      <c r="R582" s="350" t="str">
        <f t="shared" si="735"/>
        <v>Turners Lane</v>
      </c>
      <c r="S582" s="350" t="str">
        <f t="shared" si="736"/>
        <v>Stockinbingal Landfill</v>
      </c>
      <c r="T582" s="350" t="str">
        <f t="shared" si="737"/>
        <v>Wallendbeen Landfill</v>
      </c>
      <c r="U582" s="350" t="str">
        <f t="shared" si="738"/>
        <v xml:space="preserve">Gundagai Landfill </v>
      </c>
      <c r="V582" s="350" t="str">
        <f t="shared" si="739"/>
        <v>4 transfer stations</v>
      </c>
      <c r="W582" s="350">
        <f t="shared" si="740"/>
        <v>0</v>
      </c>
      <c r="X582" s="350">
        <f t="shared" si="741"/>
        <v>0</v>
      </c>
      <c r="Y582" s="350">
        <f t="shared" si="742"/>
        <v>0</v>
      </c>
      <c r="Z582" s="350">
        <f t="shared" si="743"/>
        <v>0</v>
      </c>
      <c r="AA582" s="350">
        <f t="shared" si="744"/>
        <v>0</v>
      </c>
      <c r="AB582" s="350">
        <f t="shared" si="745"/>
        <v>0</v>
      </c>
      <c r="AC582" s="350">
        <f t="shared" si="746"/>
        <v>0</v>
      </c>
      <c r="AD582" s="350">
        <f t="shared" si="747"/>
        <v>0</v>
      </c>
      <c r="AE582" s="350">
        <f t="shared" si="748"/>
        <v>0</v>
      </c>
      <c r="AF582" s="350">
        <f t="shared" si="749"/>
        <v>0</v>
      </c>
      <c r="AG582" s="350">
        <f t="shared" si="750"/>
        <v>0</v>
      </c>
      <c r="AH582" s="350">
        <f t="shared" si="751"/>
        <v>0</v>
      </c>
      <c r="AI582" s="350">
        <f t="shared" si="752"/>
        <v>0</v>
      </c>
      <c r="AJ582" s="350">
        <f t="shared" si="753"/>
        <v>0</v>
      </c>
      <c r="AK582" s="350">
        <f t="shared" si="754"/>
        <v>0</v>
      </c>
      <c r="AL582" s="350">
        <f t="shared" si="755"/>
        <v>0</v>
      </c>
      <c r="AM582" s="350">
        <f t="shared" si="756"/>
        <v>0</v>
      </c>
      <c r="AN582" s="457">
        <f t="shared" si="757"/>
        <v>0</v>
      </c>
      <c r="AO582" s="350">
        <f t="shared" si="758"/>
        <v>0</v>
      </c>
      <c r="AP582" s="350">
        <f t="shared" si="759"/>
        <v>0</v>
      </c>
      <c r="AQ582" s="350">
        <f t="shared" si="760"/>
        <v>0</v>
      </c>
      <c r="AR582" s="350">
        <f t="shared" si="761"/>
        <v>0</v>
      </c>
      <c r="AS582" s="350">
        <f t="shared" si="762"/>
        <v>0</v>
      </c>
      <c r="AT582" s="350">
        <f t="shared" si="763"/>
        <v>0</v>
      </c>
      <c r="AU582" s="350">
        <f t="shared" si="764"/>
        <v>0</v>
      </c>
      <c r="AV582" s="350">
        <f t="shared" si="765"/>
        <v>0</v>
      </c>
      <c r="AW582" s="350">
        <f t="shared" si="766"/>
        <v>0</v>
      </c>
      <c r="AX582" s="350">
        <f t="shared" si="767"/>
        <v>0</v>
      </c>
      <c r="AY582" s="350">
        <f t="shared" si="768"/>
        <v>0</v>
      </c>
    </row>
    <row r="583" spans="1:51" x14ac:dyDescent="0.2">
      <c r="A583" s="347">
        <v>14300</v>
      </c>
      <c r="B583" s="349" t="str">
        <f t="shared" si="721"/>
        <v>Junee (A)</v>
      </c>
      <c r="C583" s="348" t="str">
        <f t="shared" si="722"/>
        <v>REROC</v>
      </c>
      <c r="D583" s="470" t="str">
        <f t="shared" si="723"/>
        <v>N</v>
      </c>
      <c r="E583" s="470"/>
      <c r="F583"/>
      <c r="G583" s="350">
        <f t="shared" si="724"/>
        <v>6631</v>
      </c>
      <c r="H583" s="350">
        <f t="shared" si="725"/>
        <v>3058</v>
      </c>
      <c r="I583" s="350">
        <f t="shared" si="726"/>
        <v>320.89999999999998</v>
      </c>
      <c r="J583" s="350" t="str">
        <f t="shared" si="727"/>
        <v>Y</v>
      </c>
      <c r="K583" s="350">
        <f t="shared" si="728"/>
        <v>1795</v>
      </c>
      <c r="L583" s="350">
        <f t="shared" si="729"/>
        <v>0</v>
      </c>
      <c r="M583" s="350">
        <f t="shared" si="730"/>
        <v>1795</v>
      </c>
      <c r="N583" s="350">
        <f t="shared" si="731"/>
        <v>0</v>
      </c>
      <c r="O583" s="350">
        <f t="shared" si="732"/>
        <v>1655</v>
      </c>
      <c r="P583" s="350">
        <f t="shared" si="733"/>
        <v>0</v>
      </c>
      <c r="Q583" s="350">
        <f t="shared" si="734"/>
        <v>3058</v>
      </c>
      <c r="R583" s="350" t="str">
        <f t="shared" si="735"/>
        <v>Junee Landfill</v>
      </c>
      <c r="S583" s="350" t="str">
        <f t="shared" si="736"/>
        <v>Rural Transfer Stations</v>
      </c>
      <c r="T583" s="350">
        <f t="shared" si="737"/>
        <v>0</v>
      </c>
      <c r="U583" s="350">
        <f t="shared" si="738"/>
        <v>0</v>
      </c>
      <c r="V583" s="350">
        <f t="shared" si="739"/>
        <v>0</v>
      </c>
      <c r="W583" s="350">
        <f t="shared" si="740"/>
        <v>0</v>
      </c>
      <c r="X583" s="350">
        <f t="shared" si="741"/>
        <v>0</v>
      </c>
      <c r="Y583" s="350">
        <f t="shared" si="742"/>
        <v>0</v>
      </c>
      <c r="Z583" s="350">
        <f t="shared" si="743"/>
        <v>0</v>
      </c>
      <c r="AA583" s="350">
        <f t="shared" si="744"/>
        <v>0</v>
      </c>
      <c r="AB583" s="350">
        <f t="shared" si="745"/>
        <v>0</v>
      </c>
      <c r="AC583" s="350">
        <f t="shared" si="746"/>
        <v>0</v>
      </c>
      <c r="AD583" s="350">
        <f t="shared" si="747"/>
        <v>0</v>
      </c>
      <c r="AE583" s="350">
        <f t="shared" si="748"/>
        <v>0</v>
      </c>
      <c r="AF583" s="350">
        <f t="shared" si="749"/>
        <v>0</v>
      </c>
      <c r="AG583" s="350">
        <f t="shared" si="750"/>
        <v>0</v>
      </c>
      <c r="AH583" s="350">
        <f t="shared" si="751"/>
        <v>0</v>
      </c>
      <c r="AI583" s="350">
        <f t="shared" si="752"/>
        <v>0</v>
      </c>
      <c r="AJ583" s="350">
        <f t="shared" si="753"/>
        <v>0</v>
      </c>
      <c r="AK583" s="350">
        <f t="shared" si="754"/>
        <v>0</v>
      </c>
      <c r="AL583" s="350">
        <f t="shared" si="755"/>
        <v>0</v>
      </c>
      <c r="AM583" s="350">
        <f t="shared" si="756"/>
        <v>0</v>
      </c>
      <c r="AN583" s="457">
        <f t="shared" si="757"/>
        <v>0</v>
      </c>
      <c r="AO583" s="350">
        <f t="shared" si="758"/>
        <v>0</v>
      </c>
      <c r="AP583" s="350">
        <f t="shared" si="759"/>
        <v>0</v>
      </c>
      <c r="AQ583" s="350">
        <f t="shared" si="760"/>
        <v>0</v>
      </c>
      <c r="AR583" s="350">
        <f t="shared" si="761"/>
        <v>0</v>
      </c>
      <c r="AS583" s="350">
        <f t="shared" si="762"/>
        <v>0</v>
      </c>
      <c r="AT583" s="350">
        <f t="shared" si="763"/>
        <v>0</v>
      </c>
      <c r="AU583" s="350">
        <f t="shared" si="764"/>
        <v>0</v>
      </c>
      <c r="AV583" s="350">
        <f t="shared" si="765"/>
        <v>0</v>
      </c>
      <c r="AW583" s="350">
        <f t="shared" si="766"/>
        <v>0</v>
      </c>
      <c r="AX583" s="350">
        <f t="shared" si="767"/>
        <v>0</v>
      </c>
      <c r="AY583" s="350">
        <f t="shared" si="768"/>
        <v>0</v>
      </c>
    </row>
    <row r="584" spans="1:51" x14ac:dyDescent="0.2">
      <c r="A584" s="347">
        <v>14950</v>
      </c>
      <c r="B584" s="349" t="str">
        <f t="shared" si="721"/>
        <v>Lockhart (A)</v>
      </c>
      <c r="C584" s="348" t="str">
        <f t="shared" si="722"/>
        <v>REROC</v>
      </c>
      <c r="D584" s="470" t="str">
        <f t="shared" si="723"/>
        <v>N</v>
      </c>
      <c r="E584" s="470"/>
      <c r="F584"/>
      <c r="G584" s="350">
        <f t="shared" si="724"/>
        <v>3295</v>
      </c>
      <c r="H584" s="350">
        <f t="shared" si="725"/>
        <v>2635</v>
      </c>
      <c r="I584" s="350">
        <f t="shared" si="726"/>
        <v>390</v>
      </c>
      <c r="J584" s="350" t="str">
        <f t="shared" si="727"/>
        <v>Y</v>
      </c>
      <c r="K584" s="350">
        <f t="shared" si="728"/>
        <v>964</v>
      </c>
      <c r="L584" s="350">
        <f t="shared" si="729"/>
        <v>0</v>
      </c>
      <c r="M584" s="350">
        <f t="shared" si="730"/>
        <v>964</v>
      </c>
      <c r="N584" s="350">
        <f t="shared" si="731"/>
        <v>0</v>
      </c>
      <c r="O584" s="350">
        <f t="shared" si="732"/>
        <v>0</v>
      </c>
      <c r="P584" s="350">
        <f t="shared" si="733"/>
        <v>1280</v>
      </c>
      <c r="Q584" s="350">
        <f t="shared" si="734"/>
        <v>0</v>
      </c>
      <c r="R584" s="350" t="str">
        <f t="shared" si="735"/>
        <v>The Rock Cardboard</v>
      </c>
      <c r="S584" s="350" t="str">
        <f t="shared" si="736"/>
        <v>Lockhart Lions Club</v>
      </c>
      <c r="T584" s="350" t="str">
        <f t="shared" si="737"/>
        <v>REROC Household Hazardous Waste Collection</v>
      </c>
      <c r="U584" s="350" t="str">
        <f t="shared" si="738"/>
        <v>Lockhart Community Recycling Centre</v>
      </c>
      <c r="V584" s="350">
        <f t="shared" si="739"/>
        <v>0</v>
      </c>
      <c r="W584" s="350">
        <f t="shared" si="740"/>
        <v>0</v>
      </c>
      <c r="X584" s="350">
        <f t="shared" si="741"/>
        <v>0</v>
      </c>
      <c r="Y584" s="350">
        <f t="shared" si="742"/>
        <v>0</v>
      </c>
      <c r="Z584" s="350">
        <f t="shared" si="743"/>
        <v>0</v>
      </c>
      <c r="AA584" s="350">
        <f t="shared" si="744"/>
        <v>0</v>
      </c>
      <c r="AB584" s="350">
        <f t="shared" si="745"/>
        <v>0</v>
      </c>
      <c r="AC584" s="350">
        <f t="shared" si="746"/>
        <v>0</v>
      </c>
      <c r="AD584" s="350">
        <f t="shared" si="747"/>
        <v>0</v>
      </c>
      <c r="AE584" s="350">
        <f t="shared" si="748"/>
        <v>0</v>
      </c>
      <c r="AF584" s="350">
        <f t="shared" si="749"/>
        <v>0</v>
      </c>
      <c r="AG584" s="350">
        <f t="shared" si="750"/>
        <v>0</v>
      </c>
      <c r="AH584" s="350">
        <f t="shared" si="751"/>
        <v>0</v>
      </c>
      <c r="AI584" s="350">
        <f t="shared" si="752"/>
        <v>0</v>
      </c>
      <c r="AJ584" s="350">
        <f t="shared" si="753"/>
        <v>0</v>
      </c>
      <c r="AK584" s="350">
        <f t="shared" si="754"/>
        <v>0</v>
      </c>
      <c r="AL584" s="350">
        <f t="shared" si="755"/>
        <v>0</v>
      </c>
      <c r="AM584" s="350">
        <f t="shared" si="756"/>
        <v>0</v>
      </c>
      <c r="AN584" s="457">
        <f t="shared" si="757"/>
        <v>0</v>
      </c>
      <c r="AO584" s="350">
        <f t="shared" si="758"/>
        <v>0</v>
      </c>
      <c r="AP584" s="350">
        <f t="shared" si="759"/>
        <v>0</v>
      </c>
      <c r="AQ584" s="350">
        <f t="shared" si="760"/>
        <v>0</v>
      </c>
      <c r="AR584" s="350">
        <f t="shared" si="761"/>
        <v>0</v>
      </c>
      <c r="AS584" s="350">
        <f t="shared" si="762"/>
        <v>0</v>
      </c>
      <c r="AT584" s="350">
        <f t="shared" si="763"/>
        <v>0</v>
      </c>
      <c r="AU584" s="350">
        <f t="shared" si="764"/>
        <v>0</v>
      </c>
      <c r="AV584" s="350">
        <f t="shared" si="765"/>
        <v>0</v>
      </c>
      <c r="AW584" s="350">
        <f t="shared" si="766"/>
        <v>0</v>
      </c>
      <c r="AX584" s="350">
        <f t="shared" si="767"/>
        <v>0</v>
      </c>
      <c r="AY584" s="350">
        <f t="shared" si="768"/>
        <v>0</v>
      </c>
    </row>
    <row r="585" spans="1:51" x14ac:dyDescent="0.2">
      <c r="A585" s="347">
        <v>17080</v>
      </c>
      <c r="B585" s="349" t="str">
        <f t="shared" si="721"/>
        <v>Snowy Valleys (A)</v>
      </c>
      <c r="C585" s="348" t="str">
        <f t="shared" si="722"/>
        <v>REROC</v>
      </c>
      <c r="D585" s="470" t="str">
        <f t="shared" si="723"/>
        <v>N</v>
      </c>
      <c r="E585" s="470"/>
      <c r="F585"/>
      <c r="G585" s="350">
        <f t="shared" si="724"/>
        <v>14532</v>
      </c>
      <c r="H585" s="350">
        <f t="shared" si="725"/>
        <v>6499</v>
      </c>
      <c r="I585" s="350">
        <f t="shared" si="726"/>
        <v>377</v>
      </c>
      <c r="J585" s="350" t="str">
        <f t="shared" si="727"/>
        <v>Y</v>
      </c>
      <c r="K585" s="350">
        <f t="shared" si="728"/>
        <v>5790</v>
      </c>
      <c r="L585" s="350">
        <f t="shared" si="729"/>
        <v>0</v>
      </c>
      <c r="M585" s="350">
        <f t="shared" si="730"/>
        <v>5708</v>
      </c>
      <c r="N585" s="350">
        <f t="shared" si="731"/>
        <v>0</v>
      </c>
      <c r="O585" s="350">
        <f t="shared" si="732"/>
        <v>0</v>
      </c>
      <c r="P585" s="350">
        <f t="shared" si="733"/>
        <v>123243</v>
      </c>
      <c r="Q585" s="350">
        <f t="shared" si="734"/>
        <v>0</v>
      </c>
      <c r="R585" s="350" t="str">
        <f t="shared" si="735"/>
        <v>Tumut</v>
      </c>
      <c r="S585" s="350" t="str">
        <f t="shared" si="736"/>
        <v>Adelong</v>
      </c>
      <c r="T585" s="350" t="str">
        <f t="shared" si="737"/>
        <v>Talbingo</v>
      </c>
      <c r="U585" s="350">
        <f t="shared" si="738"/>
        <v>0</v>
      </c>
      <c r="V585" s="350">
        <f t="shared" si="739"/>
        <v>0</v>
      </c>
      <c r="W585" s="350">
        <f t="shared" si="740"/>
        <v>0</v>
      </c>
      <c r="X585" s="350">
        <f t="shared" si="741"/>
        <v>0</v>
      </c>
      <c r="Y585" s="350">
        <f t="shared" si="742"/>
        <v>0</v>
      </c>
      <c r="Z585" s="350">
        <f t="shared" si="743"/>
        <v>0</v>
      </c>
      <c r="AA585" s="350">
        <f t="shared" si="744"/>
        <v>0</v>
      </c>
      <c r="AB585" s="350">
        <f t="shared" si="745"/>
        <v>0</v>
      </c>
      <c r="AC585" s="350">
        <f t="shared" si="746"/>
        <v>0</v>
      </c>
      <c r="AD585" s="350">
        <f t="shared" si="747"/>
        <v>0</v>
      </c>
      <c r="AE585" s="350">
        <f t="shared" si="748"/>
        <v>0</v>
      </c>
      <c r="AF585" s="350">
        <f t="shared" si="749"/>
        <v>0</v>
      </c>
      <c r="AG585" s="350">
        <f t="shared" si="750"/>
        <v>0</v>
      </c>
      <c r="AH585" s="350">
        <f t="shared" si="751"/>
        <v>0</v>
      </c>
      <c r="AI585" s="350">
        <f t="shared" si="752"/>
        <v>0</v>
      </c>
      <c r="AJ585" s="350">
        <f t="shared" si="753"/>
        <v>0</v>
      </c>
      <c r="AK585" s="350">
        <f t="shared" si="754"/>
        <v>0</v>
      </c>
      <c r="AL585" s="350">
        <f t="shared" si="755"/>
        <v>0</v>
      </c>
      <c r="AM585" s="350">
        <f t="shared" si="756"/>
        <v>0</v>
      </c>
      <c r="AN585" s="457">
        <f t="shared" si="757"/>
        <v>0</v>
      </c>
      <c r="AO585" s="350">
        <f t="shared" si="758"/>
        <v>0</v>
      </c>
      <c r="AP585" s="350">
        <f t="shared" si="759"/>
        <v>0</v>
      </c>
      <c r="AQ585" s="350">
        <f t="shared" si="760"/>
        <v>0</v>
      </c>
      <c r="AR585" s="350">
        <f t="shared" si="761"/>
        <v>0</v>
      </c>
      <c r="AS585" s="350">
        <f t="shared" si="762"/>
        <v>0</v>
      </c>
      <c r="AT585" s="350">
        <f t="shared" si="763"/>
        <v>0</v>
      </c>
      <c r="AU585" s="350">
        <f t="shared" si="764"/>
        <v>0</v>
      </c>
      <c r="AV585" s="350">
        <f t="shared" si="765"/>
        <v>0</v>
      </c>
      <c r="AW585" s="350">
        <f t="shared" si="766"/>
        <v>0</v>
      </c>
      <c r="AX585" s="350">
        <f t="shared" si="767"/>
        <v>0</v>
      </c>
      <c r="AY585" s="350">
        <f t="shared" si="768"/>
        <v>0</v>
      </c>
    </row>
    <row r="586" spans="1:51" x14ac:dyDescent="0.2">
      <c r="A586" s="347">
        <v>17350</v>
      </c>
      <c r="B586" s="349" t="str">
        <f t="shared" si="721"/>
        <v>Temora (A)</v>
      </c>
      <c r="C586" s="348" t="str">
        <f t="shared" si="722"/>
        <v>REROC</v>
      </c>
      <c r="D586" s="470" t="str">
        <f t="shared" si="723"/>
        <v>N</v>
      </c>
      <c r="E586" s="470"/>
      <c r="F586"/>
      <c r="G586" s="350">
        <f t="shared" si="724"/>
        <v>6274</v>
      </c>
      <c r="H586" s="350">
        <f t="shared" si="725"/>
        <v>3782</v>
      </c>
      <c r="I586" s="350">
        <f t="shared" si="726"/>
        <v>227.8</v>
      </c>
      <c r="J586" s="350" t="str">
        <f t="shared" si="727"/>
        <v>Y</v>
      </c>
      <c r="K586" s="350">
        <f t="shared" si="728"/>
        <v>2335</v>
      </c>
      <c r="L586" s="350">
        <f t="shared" si="729"/>
        <v>0</v>
      </c>
      <c r="M586" s="350">
        <f t="shared" si="730"/>
        <v>0</v>
      </c>
      <c r="N586" s="350">
        <f t="shared" si="731"/>
        <v>0</v>
      </c>
      <c r="O586" s="350">
        <f t="shared" si="732"/>
        <v>0</v>
      </c>
      <c r="P586" s="350">
        <f t="shared" si="733"/>
        <v>0</v>
      </c>
      <c r="Q586" s="350">
        <f t="shared" si="734"/>
        <v>0</v>
      </c>
      <c r="R586" s="350" t="str">
        <f t="shared" si="735"/>
        <v>Teal St Landfill</v>
      </c>
      <c r="S586" s="350" t="str">
        <f t="shared" si="736"/>
        <v>Lions Club</v>
      </c>
      <c r="T586" s="350">
        <f t="shared" si="737"/>
        <v>0</v>
      </c>
      <c r="U586" s="350">
        <f t="shared" si="738"/>
        <v>0</v>
      </c>
      <c r="V586" s="350">
        <f t="shared" si="739"/>
        <v>0</v>
      </c>
      <c r="W586" s="350">
        <f t="shared" si="740"/>
        <v>0</v>
      </c>
      <c r="X586" s="350">
        <f t="shared" si="741"/>
        <v>0</v>
      </c>
      <c r="Y586" s="350">
        <f t="shared" si="742"/>
        <v>0</v>
      </c>
      <c r="Z586" s="350">
        <f t="shared" si="743"/>
        <v>0</v>
      </c>
      <c r="AA586" s="350">
        <f t="shared" si="744"/>
        <v>0</v>
      </c>
      <c r="AB586" s="350">
        <f t="shared" si="745"/>
        <v>0</v>
      </c>
      <c r="AC586" s="350">
        <f t="shared" si="746"/>
        <v>0</v>
      </c>
      <c r="AD586" s="350">
        <f t="shared" si="747"/>
        <v>0</v>
      </c>
      <c r="AE586" s="350">
        <f t="shared" si="748"/>
        <v>0</v>
      </c>
      <c r="AF586" s="350">
        <f t="shared" si="749"/>
        <v>0</v>
      </c>
      <c r="AG586" s="350">
        <f t="shared" si="750"/>
        <v>0</v>
      </c>
      <c r="AH586" s="350">
        <f t="shared" si="751"/>
        <v>0</v>
      </c>
      <c r="AI586" s="350">
        <f t="shared" si="752"/>
        <v>0</v>
      </c>
      <c r="AJ586" s="350">
        <f t="shared" si="753"/>
        <v>0</v>
      </c>
      <c r="AK586" s="350">
        <f t="shared" si="754"/>
        <v>0</v>
      </c>
      <c r="AL586" s="350">
        <f t="shared" si="755"/>
        <v>0</v>
      </c>
      <c r="AM586" s="350">
        <f t="shared" si="756"/>
        <v>0</v>
      </c>
      <c r="AN586" s="457">
        <f t="shared" si="757"/>
        <v>0</v>
      </c>
      <c r="AO586" s="350">
        <f t="shared" si="758"/>
        <v>0</v>
      </c>
      <c r="AP586" s="350">
        <f t="shared" si="759"/>
        <v>0</v>
      </c>
      <c r="AQ586" s="350">
        <f t="shared" si="760"/>
        <v>0</v>
      </c>
      <c r="AR586" s="350">
        <f t="shared" si="761"/>
        <v>0</v>
      </c>
      <c r="AS586" s="350">
        <f t="shared" si="762"/>
        <v>0</v>
      </c>
      <c r="AT586" s="350">
        <f t="shared" si="763"/>
        <v>0</v>
      </c>
      <c r="AU586" s="350">
        <f t="shared" si="764"/>
        <v>0</v>
      </c>
      <c r="AV586" s="350">
        <f t="shared" si="765"/>
        <v>0</v>
      </c>
      <c r="AW586" s="350">
        <f t="shared" si="766"/>
        <v>0</v>
      </c>
      <c r="AX586" s="350">
        <f t="shared" si="767"/>
        <v>0</v>
      </c>
      <c r="AY586" s="350">
        <f t="shared" si="768"/>
        <v>0</v>
      </c>
    </row>
    <row r="587" spans="1:51" ht="13.5" thickBot="1" x14ac:dyDescent="0.25">
      <c r="A587" s="347">
        <v>17750</v>
      </c>
      <c r="B587" s="349" t="str">
        <f t="shared" si="721"/>
        <v>Wagga Wagga (C)</v>
      </c>
      <c r="C587" s="348" t="str">
        <f t="shared" si="722"/>
        <v>REROC</v>
      </c>
      <c r="D587" s="470" t="str">
        <f t="shared" si="723"/>
        <v>N</v>
      </c>
      <c r="E587" s="470"/>
      <c r="F587"/>
      <c r="G587" s="350">
        <f t="shared" si="724"/>
        <v>64820</v>
      </c>
      <c r="H587" s="350">
        <f t="shared" si="725"/>
        <v>24967</v>
      </c>
      <c r="I587" s="350">
        <f t="shared" si="726"/>
        <v>345</v>
      </c>
      <c r="J587" s="350" t="str">
        <f t="shared" si="727"/>
        <v>Y</v>
      </c>
      <c r="K587" s="350">
        <f t="shared" si="728"/>
        <v>24967</v>
      </c>
      <c r="L587" s="350">
        <f t="shared" si="729"/>
        <v>0</v>
      </c>
      <c r="M587" s="350">
        <f t="shared" si="730"/>
        <v>24967</v>
      </c>
      <c r="N587" s="350">
        <f t="shared" si="731"/>
        <v>0</v>
      </c>
      <c r="O587" s="350">
        <f t="shared" si="732"/>
        <v>24967</v>
      </c>
      <c r="P587" s="350">
        <f t="shared" si="733"/>
        <v>53880</v>
      </c>
      <c r="Q587" s="350">
        <f t="shared" si="734"/>
        <v>24967</v>
      </c>
      <c r="R587" s="350" t="str">
        <f t="shared" si="735"/>
        <v>Gregadoo Waste Management Centre</v>
      </c>
      <c r="S587" s="350" t="str">
        <f t="shared" si="736"/>
        <v xml:space="preserve">Transfer stations </v>
      </c>
      <c r="T587" s="350">
        <f t="shared" si="737"/>
        <v>0</v>
      </c>
      <c r="U587" s="350">
        <f t="shared" si="738"/>
        <v>0</v>
      </c>
      <c r="V587" s="350">
        <f t="shared" si="739"/>
        <v>0</v>
      </c>
      <c r="W587" s="350">
        <f t="shared" si="740"/>
        <v>0</v>
      </c>
      <c r="X587" s="350">
        <f t="shared" si="741"/>
        <v>0</v>
      </c>
      <c r="Y587" s="350">
        <f t="shared" si="742"/>
        <v>0</v>
      </c>
      <c r="Z587" s="350">
        <f t="shared" si="743"/>
        <v>0</v>
      </c>
      <c r="AA587" s="350">
        <f t="shared" si="744"/>
        <v>0</v>
      </c>
      <c r="AB587" s="350">
        <f t="shared" si="745"/>
        <v>0</v>
      </c>
      <c r="AC587" s="350">
        <f t="shared" si="746"/>
        <v>0</v>
      </c>
      <c r="AD587" s="350">
        <f t="shared" si="747"/>
        <v>0</v>
      </c>
      <c r="AE587" s="350">
        <f t="shared" si="748"/>
        <v>0</v>
      </c>
      <c r="AF587" s="350">
        <f t="shared" si="749"/>
        <v>0</v>
      </c>
      <c r="AG587" s="350">
        <f t="shared" si="750"/>
        <v>0</v>
      </c>
      <c r="AH587" s="350">
        <f t="shared" si="751"/>
        <v>0</v>
      </c>
      <c r="AI587" s="350">
        <f t="shared" si="752"/>
        <v>0</v>
      </c>
      <c r="AJ587" s="350">
        <f t="shared" si="753"/>
        <v>0</v>
      </c>
      <c r="AK587" s="350">
        <f t="shared" si="754"/>
        <v>0</v>
      </c>
      <c r="AL587" s="350">
        <f t="shared" si="755"/>
        <v>0</v>
      </c>
      <c r="AM587" s="350">
        <f t="shared" si="756"/>
        <v>0</v>
      </c>
      <c r="AN587" s="457">
        <f t="shared" si="757"/>
        <v>0</v>
      </c>
      <c r="AO587" s="350">
        <f t="shared" si="758"/>
        <v>0</v>
      </c>
      <c r="AP587" s="350">
        <f t="shared" si="759"/>
        <v>0</v>
      </c>
      <c r="AQ587" s="350">
        <f t="shared" si="760"/>
        <v>0</v>
      </c>
      <c r="AR587" s="350">
        <f t="shared" si="761"/>
        <v>0</v>
      </c>
      <c r="AS587" s="350">
        <f t="shared" si="762"/>
        <v>0</v>
      </c>
      <c r="AT587" s="350">
        <f t="shared" si="763"/>
        <v>0</v>
      </c>
      <c r="AU587" s="350">
        <f t="shared" si="764"/>
        <v>0</v>
      </c>
      <c r="AV587" s="350">
        <f t="shared" si="765"/>
        <v>0</v>
      </c>
      <c r="AW587" s="350">
        <f t="shared" si="766"/>
        <v>0</v>
      </c>
      <c r="AX587" s="350">
        <f t="shared" si="767"/>
        <v>0</v>
      </c>
      <c r="AY587" s="350">
        <f t="shared" si="768"/>
        <v>0</v>
      </c>
    </row>
    <row r="588" spans="1:51" ht="13.5" thickTop="1" x14ac:dyDescent="0.2">
      <c r="A588" s="351"/>
      <c r="B588" s="351"/>
      <c r="C588" s="351" t="s">
        <v>263</v>
      </c>
      <c r="D588" s="351"/>
      <c r="E588" s="451"/>
      <c r="F588" s="352"/>
      <c r="G588" s="353">
        <f t="shared" ref="G588:AY588" si="769">COUNTIF(G579:G587,"&gt;0")</f>
        <v>9</v>
      </c>
      <c r="H588" s="353">
        <f t="shared" si="769"/>
        <v>9</v>
      </c>
      <c r="I588" s="353">
        <f t="shared" si="769"/>
        <v>9</v>
      </c>
      <c r="J588" s="353">
        <f t="shared" si="769"/>
        <v>0</v>
      </c>
      <c r="K588" s="353">
        <f t="shared" si="769"/>
        <v>9</v>
      </c>
      <c r="L588" s="353">
        <f t="shared" si="769"/>
        <v>0</v>
      </c>
      <c r="M588" s="353">
        <f t="shared" si="769"/>
        <v>7</v>
      </c>
      <c r="N588" s="353">
        <f t="shared" si="769"/>
        <v>1</v>
      </c>
      <c r="O588" s="353">
        <f t="shared" si="769"/>
        <v>3</v>
      </c>
      <c r="P588" s="353">
        <f t="shared" si="769"/>
        <v>4</v>
      </c>
      <c r="Q588" s="353">
        <f t="shared" si="769"/>
        <v>4</v>
      </c>
      <c r="R588" s="353">
        <f t="shared" si="769"/>
        <v>0</v>
      </c>
      <c r="S588" s="353">
        <f t="shared" si="769"/>
        <v>0</v>
      </c>
      <c r="T588" s="353">
        <f t="shared" si="769"/>
        <v>0</v>
      </c>
      <c r="U588" s="353">
        <f t="shared" si="769"/>
        <v>0</v>
      </c>
      <c r="V588" s="353">
        <f t="shared" si="769"/>
        <v>0</v>
      </c>
      <c r="W588" s="353">
        <f t="shared" si="769"/>
        <v>0</v>
      </c>
      <c r="X588" s="353">
        <f t="shared" si="769"/>
        <v>0</v>
      </c>
      <c r="Y588" s="353">
        <f t="shared" si="769"/>
        <v>0</v>
      </c>
      <c r="Z588" s="353">
        <f t="shared" si="769"/>
        <v>0</v>
      </c>
      <c r="AA588" s="353">
        <f t="shared" si="769"/>
        <v>0</v>
      </c>
      <c r="AB588" s="353">
        <f t="shared" si="769"/>
        <v>0</v>
      </c>
      <c r="AC588" s="353">
        <f t="shared" si="769"/>
        <v>0</v>
      </c>
      <c r="AD588" s="353">
        <f t="shared" si="769"/>
        <v>0</v>
      </c>
      <c r="AE588" s="353">
        <f t="shared" si="769"/>
        <v>0</v>
      </c>
      <c r="AF588" s="353">
        <f t="shared" si="769"/>
        <v>0</v>
      </c>
      <c r="AG588" s="353">
        <f t="shared" si="769"/>
        <v>0</v>
      </c>
      <c r="AH588" s="353">
        <f t="shared" si="769"/>
        <v>0</v>
      </c>
      <c r="AI588" s="353">
        <f t="shared" si="769"/>
        <v>0</v>
      </c>
      <c r="AJ588" s="353">
        <f t="shared" si="769"/>
        <v>0</v>
      </c>
      <c r="AK588" s="353">
        <f t="shared" si="769"/>
        <v>0</v>
      </c>
      <c r="AL588" s="353">
        <f t="shared" si="769"/>
        <v>0</v>
      </c>
      <c r="AM588" s="353">
        <f t="shared" si="769"/>
        <v>0</v>
      </c>
      <c r="AN588" s="452">
        <f t="shared" si="769"/>
        <v>0</v>
      </c>
      <c r="AO588" s="353">
        <f t="shared" si="769"/>
        <v>0</v>
      </c>
      <c r="AP588" s="353">
        <f t="shared" si="769"/>
        <v>0</v>
      </c>
      <c r="AQ588" s="353">
        <f t="shared" si="769"/>
        <v>0</v>
      </c>
      <c r="AR588" s="353">
        <f t="shared" si="769"/>
        <v>0</v>
      </c>
      <c r="AS588" s="353">
        <f t="shared" si="769"/>
        <v>0</v>
      </c>
      <c r="AT588" s="353">
        <f t="shared" si="769"/>
        <v>0</v>
      </c>
      <c r="AU588" s="353">
        <f t="shared" si="769"/>
        <v>0</v>
      </c>
      <c r="AV588" s="353">
        <f t="shared" si="769"/>
        <v>0</v>
      </c>
      <c r="AW588" s="353">
        <f t="shared" si="769"/>
        <v>0</v>
      </c>
      <c r="AX588" s="353">
        <f t="shared" si="769"/>
        <v>0</v>
      </c>
      <c r="AY588" s="353">
        <f t="shared" si="769"/>
        <v>0</v>
      </c>
    </row>
    <row r="589" spans="1:51" x14ac:dyDescent="0.2">
      <c r="A589" s="347"/>
      <c r="B589" s="347"/>
      <c r="C589" s="347" t="s">
        <v>264</v>
      </c>
      <c r="D589" s="347"/>
      <c r="E589" s="455"/>
      <c r="F589" s="355"/>
      <c r="G589" s="356">
        <f t="shared" ref="G589:AY589" si="770">SUM(G579:G587)</f>
        <v>127851</v>
      </c>
      <c r="H589" s="356">
        <f t="shared" si="770"/>
        <v>61209</v>
      </c>
      <c r="I589" s="356">
        <f t="shared" si="770"/>
        <v>2899.7000000000003</v>
      </c>
      <c r="J589" s="356">
        <f t="shared" si="770"/>
        <v>0</v>
      </c>
      <c r="K589" s="356">
        <f t="shared" si="770"/>
        <v>49205</v>
      </c>
      <c r="L589" s="356">
        <f t="shared" si="770"/>
        <v>0</v>
      </c>
      <c r="M589" s="356">
        <f t="shared" si="770"/>
        <v>44980</v>
      </c>
      <c r="N589" s="356">
        <f t="shared" si="770"/>
        <v>3226</v>
      </c>
      <c r="O589" s="356">
        <f t="shared" si="770"/>
        <v>29271</v>
      </c>
      <c r="P589" s="356">
        <f t="shared" si="770"/>
        <v>180450</v>
      </c>
      <c r="Q589" s="356">
        <f t="shared" si="770"/>
        <v>38400</v>
      </c>
      <c r="R589" s="356">
        <f t="shared" si="770"/>
        <v>0</v>
      </c>
      <c r="S589" s="356">
        <f t="shared" si="770"/>
        <v>0</v>
      </c>
      <c r="T589" s="356">
        <f t="shared" si="770"/>
        <v>0</v>
      </c>
      <c r="U589" s="356">
        <f t="shared" si="770"/>
        <v>0</v>
      </c>
      <c r="V589" s="356">
        <f t="shared" si="770"/>
        <v>0</v>
      </c>
      <c r="W589" s="356">
        <f t="shared" si="770"/>
        <v>0</v>
      </c>
      <c r="X589" s="356">
        <f t="shared" si="770"/>
        <v>0</v>
      </c>
      <c r="Y589" s="356">
        <f t="shared" si="770"/>
        <v>0</v>
      </c>
      <c r="Z589" s="356">
        <f t="shared" si="770"/>
        <v>0</v>
      </c>
      <c r="AA589" s="356">
        <f t="shared" si="770"/>
        <v>0</v>
      </c>
      <c r="AB589" s="356">
        <f t="shared" si="770"/>
        <v>0</v>
      </c>
      <c r="AC589" s="356">
        <f t="shared" si="770"/>
        <v>0</v>
      </c>
      <c r="AD589" s="356">
        <f t="shared" si="770"/>
        <v>0</v>
      </c>
      <c r="AE589" s="356">
        <f t="shared" si="770"/>
        <v>0</v>
      </c>
      <c r="AF589" s="356">
        <f t="shared" si="770"/>
        <v>0</v>
      </c>
      <c r="AG589" s="356">
        <f t="shared" si="770"/>
        <v>0</v>
      </c>
      <c r="AH589" s="356">
        <f t="shared" si="770"/>
        <v>0</v>
      </c>
      <c r="AI589" s="356">
        <f t="shared" si="770"/>
        <v>0</v>
      </c>
      <c r="AJ589" s="356">
        <f t="shared" si="770"/>
        <v>0</v>
      </c>
      <c r="AK589" s="356">
        <f t="shared" si="770"/>
        <v>0</v>
      </c>
      <c r="AL589" s="356">
        <f t="shared" si="770"/>
        <v>0</v>
      </c>
      <c r="AM589" s="356">
        <f t="shared" si="770"/>
        <v>0</v>
      </c>
      <c r="AN589" s="456">
        <f t="shared" si="770"/>
        <v>0</v>
      </c>
      <c r="AO589" s="356">
        <f t="shared" si="770"/>
        <v>0</v>
      </c>
      <c r="AP589" s="356">
        <f t="shared" si="770"/>
        <v>0</v>
      </c>
      <c r="AQ589" s="356">
        <f t="shared" si="770"/>
        <v>0</v>
      </c>
      <c r="AR589" s="356">
        <f t="shared" si="770"/>
        <v>0</v>
      </c>
      <c r="AS589" s="356">
        <f t="shared" si="770"/>
        <v>0</v>
      </c>
      <c r="AT589" s="356">
        <f t="shared" si="770"/>
        <v>0</v>
      </c>
      <c r="AU589" s="356">
        <f t="shared" si="770"/>
        <v>0</v>
      </c>
      <c r="AV589" s="356">
        <f t="shared" si="770"/>
        <v>0</v>
      </c>
      <c r="AW589" s="356">
        <f t="shared" si="770"/>
        <v>0</v>
      </c>
      <c r="AX589" s="356">
        <f t="shared" si="770"/>
        <v>0</v>
      </c>
      <c r="AY589" s="356">
        <f t="shared" si="770"/>
        <v>0</v>
      </c>
    </row>
    <row r="590" spans="1:51" x14ac:dyDescent="0.2">
      <c r="A590" s="347"/>
      <c r="B590" s="347"/>
      <c r="C590" s="347" t="s">
        <v>265</v>
      </c>
      <c r="D590" s="347"/>
      <c r="E590" s="455"/>
      <c r="F590" s="355"/>
      <c r="G590" s="350">
        <f t="shared" ref="G590:AY590" si="771">MIN(G579:G587)</f>
        <v>3295</v>
      </c>
      <c r="H590" s="350">
        <f t="shared" si="771"/>
        <v>2635</v>
      </c>
      <c r="I590" s="350">
        <f t="shared" si="771"/>
        <v>186</v>
      </c>
      <c r="J590" s="350">
        <f t="shared" si="771"/>
        <v>0</v>
      </c>
      <c r="K590" s="350">
        <f t="shared" si="771"/>
        <v>964</v>
      </c>
      <c r="L590" s="350">
        <f t="shared" si="771"/>
        <v>0</v>
      </c>
      <c r="M590" s="350">
        <f t="shared" si="771"/>
        <v>0</v>
      </c>
      <c r="N590" s="350">
        <f t="shared" si="771"/>
        <v>0</v>
      </c>
      <c r="O590" s="350">
        <f t="shared" si="771"/>
        <v>0</v>
      </c>
      <c r="P590" s="350">
        <f t="shared" si="771"/>
        <v>0</v>
      </c>
      <c r="Q590" s="350">
        <f t="shared" si="771"/>
        <v>0</v>
      </c>
      <c r="R590" s="350">
        <f t="shared" si="771"/>
        <v>0</v>
      </c>
      <c r="S590" s="350">
        <f t="shared" si="771"/>
        <v>0</v>
      </c>
      <c r="T590" s="350">
        <f t="shared" si="771"/>
        <v>0</v>
      </c>
      <c r="U590" s="350">
        <f t="shared" si="771"/>
        <v>0</v>
      </c>
      <c r="V590" s="350">
        <f t="shared" si="771"/>
        <v>0</v>
      </c>
      <c r="W590" s="350">
        <f t="shared" si="771"/>
        <v>0</v>
      </c>
      <c r="X590" s="350">
        <f t="shared" si="771"/>
        <v>0</v>
      </c>
      <c r="Y590" s="350">
        <f t="shared" si="771"/>
        <v>0</v>
      </c>
      <c r="Z590" s="350">
        <f t="shared" si="771"/>
        <v>0</v>
      </c>
      <c r="AA590" s="350">
        <f t="shared" si="771"/>
        <v>0</v>
      </c>
      <c r="AB590" s="350">
        <f t="shared" si="771"/>
        <v>0</v>
      </c>
      <c r="AC590" s="350">
        <f t="shared" si="771"/>
        <v>0</v>
      </c>
      <c r="AD590" s="350">
        <f t="shared" si="771"/>
        <v>0</v>
      </c>
      <c r="AE590" s="350">
        <f t="shared" si="771"/>
        <v>0</v>
      </c>
      <c r="AF590" s="350">
        <f t="shared" si="771"/>
        <v>0</v>
      </c>
      <c r="AG590" s="350">
        <f t="shared" si="771"/>
        <v>0</v>
      </c>
      <c r="AH590" s="350">
        <f t="shared" si="771"/>
        <v>0</v>
      </c>
      <c r="AI590" s="350">
        <f t="shared" si="771"/>
        <v>0</v>
      </c>
      <c r="AJ590" s="350">
        <f t="shared" si="771"/>
        <v>0</v>
      </c>
      <c r="AK590" s="350">
        <f t="shared" si="771"/>
        <v>0</v>
      </c>
      <c r="AL590" s="350">
        <f t="shared" si="771"/>
        <v>0</v>
      </c>
      <c r="AM590" s="350">
        <f t="shared" si="771"/>
        <v>0</v>
      </c>
      <c r="AN590" s="457">
        <f t="shared" si="771"/>
        <v>0</v>
      </c>
      <c r="AO590" s="350">
        <f t="shared" si="771"/>
        <v>0</v>
      </c>
      <c r="AP590" s="350">
        <f t="shared" si="771"/>
        <v>0</v>
      </c>
      <c r="AQ590" s="350">
        <f t="shared" si="771"/>
        <v>0</v>
      </c>
      <c r="AR590" s="350">
        <f t="shared" si="771"/>
        <v>0</v>
      </c>
      <c r="AS590" s="350">
        <f t="shared" si="771"/>
        <v>0</v>
      </c>
      <c r="AT590" s="350">
        <f t="shared" si="771"/>
        <v>0</v>
      </c>
      <c r="AU590" s="350">
        <f t="shared" si="771"/>
        <v>0</v>
      </c>
      <c r="AV590" s="350">
        <f t="shared" si="771"/>
        <v>0</v>
      </c>
      <c r="AW590" s="350">
        <f t="shared" si="771"/>
        <v>0</v>
      </c>
      <c r="AX590" s="350">
        <f t="shared" si="771"/>
        <v>0</v>
      </c>
      <c r="AY590" s="350">
        <f t="shared" si="771"/>
        <v>0</v>
      </c>
    </row>
    <row r="591" spans="1:51" x14ac:dyDescent="0.2">
      <c r="A591" s="347"/>
      <c r="B591" s="347"/>
      <c r="C591" s="347" t="s">
        <v>266</v>
      </c>
      <c r="D591" s="347"/>
      <c r="E591" s="455"/>
      <c r="F591" s="355"/>
      <c r="G591" s="350">
        <f t="shared" ref="G591:AY591" si="772">MAX(G579:G587)</f>
        <v>64820</v>
      </c>
      <c r="H591" s="350">
        <f t="shared" si="772"/>
        <v>24967</v>
      </c>
      <c r="I591" s="350">
        <f t="shared" si="772"/>
        <v>394</v>
      </c>
      <c r="J591" s="350">
        <f t="shared" si="772"/>
        <v>0</v>
      </c>
      <c r="K591" s="350">
        <f t="shared" si="772"/>
        <v>24967</v>
      </c>
      <c r="L591" s="350">
        <f t="shared" si="772"/>
        <v>0</v>
      </c>
      <c r="M591" s="350">
        <f t="shared" si="772"/>
        <v>24967</v>
      </c>
      <c r="N591" s="350">
        <f t="shared" si="772"/>
        <v>3226</v>
      </c>
      <c r="O591" s="350">
        <f t="shared" si="772"/>
        <v>24967</v>
      </c>
      <c r="P591" s="350">
        <f t="shared" si="772"/>
        <v>123243</v>
      </c>
      <c r="Q591" s="350">
        <f t="shared" si="772"/>
        <v>24967</v>
      </c>
      <c r="R591" s="350">
        <f t="shared" si="772"/>
        <v>0</v>
      </c>
      <c r="S591" s="350">
        <f t="shared" si="772"/>
        <v>0</v>
      </c>
      <c r="T591" s="350">
        <f t="shared" si="772"/>
        <v>0</v>
      </c>
      <c r="U591" s="350">
        <f t="shared" si="772"/>
        <v>0</v>
      </c>
      <c r="V591" s="350">
        <f t="shared" si="772"/>
        <v>0</v>
      </c>
      <c r="W591" s="350">
        <f t="shared" si="772"/>
        <v>0</v>
      </c>
      <c r="X591" s="350">
        <f t="shared" si="772"/>
        <v>0</v>
      </c>
      <c r="Y591" s="350">
        <f t="shared" si="772"/>
        <v>0</v>
      </c>
      <c r="Z591" s="350">
        <f t="shared" si="772"/>
        <v>0</v>
      </c>
      <c r="AA591" s="350">
        <f t="shared" si="772"/>
        <v>0</v>
      </c>
      <c r="AB591" s="350">
        <f t="shared" si="772"/>
        <v>0</v>
      </c>
      <c r="AC591" s="350">
        <f t="shared" si="772"/>
        <v>0</v>
      </c>
      <c r="AD591" s="350">
        <f t="shared" si="772"/>
        <v>0</v>
      </c>
      <c r="AE591" s="350">
        <f t="shared" si="772"/>
        <v>0</v>
      </c>
      <c r="AF591" s="350">
        <f t="shared" si="772"/>
        <v>0</v>
      </c>
      <c r="AG591" s="350">
        <f t="shared" si="772"/>
        <v>0</v>
      </c>
      <c r="AH591" s="350">
        <f t="shared" si="772"/>
        <v>0</v>
      </c>
      <c r="AI591" s="350">
        <f t="shared" si="772"/>
        <v>0</v>
      </c>
      <c r="AJ591" s="350">
        <f t="shared" si="772"/>
        <v>0</v>
      </c>
      <c r="AK591" s="350">
        <f t="shared" si="772"/>
        <v>0</v>
      </c>
      <c r="AL591" s="350">
        <f t="shared" si="772"/>
        <v>0</v>
      </c>
      <c r="AM591" s="350">
        <f t="shared" si="772"/>
        <v>0</v>
      </c>
      <c r="AN591" s="457">
        <f t="shared" si="772"/>
        <v>0</v>
      </c>
      <c r="AO591" s="350">
        <f t="shared" si="772"/>
        <v>0</v>
      </c>
      <c r="AP591" s="350">
        <f t="shared" si="772"/>
        <v>0</v>
      </c>
      <c r="AQ591" s="350">
        <f t="shared" si="772"/>
        <v>0</v>
      </c>
      <c r="AR591" s="350">
        <f t="shared" si="772"/>
        <v>0</v>
      </c>
      <c r="AS591" s="350">
        <f t="shared" si="772"/>
        <v>0</v>
      </c>
      <c r="AT591" s="350">
        <f t="shared" si="772"/>
        <v>0</v>
      </c>
      <c r="AU591" s="350">
        <f t="shared" si="772"/>
        <v>0</v>
      </c>
      <c r="AV591" s="350">
        <f t="shared" si="772"/>
        <v>0</v>
      </c>
      <c r="AW591" s="350">
        <f t="shared" si="772"/>
        <v>0</v>
      </c>
      <c r="AX591" s="350">
        <f t="shared" si="772"/>
        <v>0</v>
      </c>
      <c r="AY591" s="350">
        <f t="shared" si="772"/>
        <v>0</v>
      </c>
    </row>
    <row r="592" spans="1:51" x14ac:dyDescent="0.2">
      <c r="A592" s="347"/>
      <c r="B592" s="347"/>
      <c r="C592" s="347" t="s">
        <v>267</v>
      </c>
      <c r="D592" s="347"/>
      <c r="E592" s="455"/>
      <c r="F592" s="355"/>
      <c r="G592" s="350">
        <f t="shared" ref="G592:AY592" si="773">AVERAGE(G579:G587)</f>
        <v>14205.666666666666</v>
      </c>
      <c r="H592" s="350">
        <f t="shared" si="773"/>
        <v>6801</v>
      </c>
      <c r="I592" s="350">
        <f t="shared" si="773"/>
        <v>322.18888888888893</v>
      </c>
      <c r="J592" s="350" t="e">
        <f t="shared" si="773"/>
        <v>#DIV/0!</v>
      </c>
      <c r="K592" s="350">
        <f t="shared" si="773"/>
        <v>5467.2222222222226</v>
      </c>
      <c r="L592" s="350">
        <f t="shared" si="773"/>
        <v>0</v>
      </c>
      <c r="M592" s="350">
        <f t="shared" si="773"/>
        <v>4997.7777777777774</v>
      </c>
      <c r="N592" s="350">
        <f t="shared" si="773"/>
        <v>358.44444444444446</v>
      </c>
      <c r="O592" s="350">
        <f t="shared" si="773"/>
        <v>3252.3333333333335</v>
      </c>
      <c r="P592" s="350">
        <f t="shared" si="773"/>
        <v>20050</v>
      </c>
      <c r="Q592" s="350">
        <f t="shared" si="773"/>
        <v>4266.666666666667</v>
      </c>
      <c r="R592" s="350">
        <f t="shared" si="773"/>
        <v>0</v>
      </c>
      <c r="S592" s="350">
        <f t="shared" si="773"/>
        <v>0</v>
      </c>
      <c r="T592" s="350">
        <f t="shared" si="773"/>
        <v>0</v>
      </c>
      <c r="U592" s="350">
        <f t="shared" si="773"/>
        <v>0</v>
      </c>
      <c r="V592" s="350">
        <f t="shared" si="773"/>
        <v>0</v>
      </c>
      <c r="W592" s="350">
        <f t="shared" si="773"/>
        <v>0</v>
      </c>
      <c r="X592" s="350">
        <f t="shared" si="773"/>
        <v>0</v>
      </c>
      <c r="Y592" s="350">
        <f t="shared" si="773"/>
        <v>0</v>
      </c>
      <c r="Z592" s="350">
        <f t="shared" si="773"/>
        <v>0</v>
      </c>
      <c r="AA592" s="350">
        <f t="shared" si="773"/>
        <v>0</v>
      </c>
      <c r="AB592" s="350">
        <f t="shared" si="773"/>
        <v>0</v>
      </c>
      <c r="AC592" s="350">
        <f t="shared" si="773"/>
        <v>0</v>
      </c>
      <c r="AD592" s="350">
        <f t="shared" si="773"/>
        <v>0</v>
      </c>
      <c r="AE592" s="350">
        <f t="shared" si="773"/>
        <v>0</v>
      </c>
      <c r="AF592" s="350">
        <f t="shared" si="773"/>
        <v>0</v>
      </c>
      <c r="AG592" s="350">
        <f t="shared" si="773"/>
        <v>0</v>
      </c>
      <c r="AH592" s="350">
        <f t="shared" si="773"/>
        <v>0</v>
      </c>
      <c r="AI592" s="350">
        <f t="shared" si="773"/>
        <v>0</v>
      </c>
      <c r="AJ592" s="350">
        <f t="shared" si="773"/>
        <v>0</v>
      </c>
      <c r="AK592" s="350">
        <f t="shared" si="773"/>
        <v>0</v>
      </c>
      <c r="AL592" s="350">
        <f t="shared" si="773"/>
        <v>0</v>
      </c>
      <c r="AM592" s="350">
        <f t="shared" si="773"/>
        <v>0</v>
      </c>
      <c r="AN592" s="457">
        <f t="shared" si="773"/>
        <v>0</v>
      </c>
      <c r="AO592" s="350">
        <f t="shared" si="773"/>
        <v>0</v>
      </c>
      <c r="AP592" s="350">
        <f t="shared" si="773"/>
        <v>0</v>
      </c>
      <c r="AQ592" s="350">
        <f t="shared" si="773"/>
        <v>0</v>
      </c>
      <c r="AR592" s="350">
        <f t="shared" si="773"/>
        <v>0</v>
      </c>
      <c r="AS592" s="350">
        <f t="shared" si="773"/>
        <v>0</v>
      </c>
      <c r="AT592" s="350">
        <f t="shared" si="773"/>
        <v>0</v>
      </c>
      <c r="AU592" s="350">
        <f t="shared" si="773"/>
        <v>0</v>
      </c>
      <c r="AV592" s="350">
        <f t="shared" si="773"/>
        <v>0</v>
      </c>
      <c r="AW592" s="350">
        <f t="shared" si="773"/>
        <v>0</v>
      </c>
      <c r="AX592" s="350">
        <f t="shared" si="773"/>
        <v>0</v>
      </c>
      <c r="AY592" s="350">
        <f t="shared" si="773"/>
        <v>0</v>
      </c>
    </row>
    <row r="593" spans="1:51" ht="13.5" thickBot="1" x14ac:dyDescent="0.25">
      <c r="A593" s="357"/>
      <c r="B593" s="357"/>
      <c r="C593" s="357" t="s">
        <v>268</v>
      </c>
      <c r="D593" s="357"/>
      <c r="E593" s="458"/>
      <c r="F593" s="355"/>
      <c r="G593" s="359">
        <f t="shared" ref="G593:AY593" si="774">MEDIAN(G579:G587)</f>
        <v>6631</v>
      </c>
      <c r="H593" s="359">
        <f t="shared" si="774"/>
        <v>4500</v>
      </c>
      <c r="I593" s="359">
        <f t="shared" si="774"/>
        <v>345</v>
      </c>
      <c r="J593" s="359" t="e">
        <f t="shared" si="774"/>
        <v>#NUM!</v>
      </c>
      <c r="K593" s="359">
        <f t="shared" si="774"/>
        <v>2335</v>
      </c>
      <c r="L593" s="359">
        <f t="shared" si="774"/>
        <v>0</v>
      </c>
      <c r="M593" s="359">
        <f t="shared" si="774"/>
        <v>2047</v>
      </c>
      <c r="N593" s="359">
        <f t="shared" si="774"/>
        <v>0</v>
      </c>
      <c r="O593" s="359">
        <f t="shared" si="774"/>
        <v>0</v>
      </c>
      <c r="P593" s="359">
        <f t="shared" si="774"/>
        <v>0</v>
      </c>
      <c r="Q593" s="359">
        <f t="shared" si="774"/>
        <v>0</v>
      </c>
      <c r="R593" s="359">
        <f t="shared" si="774"/>
        <v>0</v>
      </c>
      <c r="S593" s="359">
        <f t="shared" si="774"/>
        <v>0</v>
      </c>
      <c r="T593" s="359">
        <f t="shared" si="774"/>
        <v>0</v>
      </c>
      <c r="U593" s="359">
        <f t="shared" si="774"/>
        <v>0</v>
      </c>
      <c r="V593" s="359">
        <f t="shared" si="774"/>
        <v>0</v>
      </c>
      <c r="W593" s="359">
        <f t="shared" si="774"/>
        <v>0</v>
      </c>
      <c r="X593" s="359">
        <f t="shared" si="774"/>
        <v>0</v>
      </c>
      <c r="Y593" s="359">
        <f t="shared" si="774"/>
        <v>0</v>
      </c>
      <c r="Z593" s="359">
        <f t="shared" si="774"/>
        <v>0</v>
      </c>
      <c r="AA593" s="359">
        <f t="shared" si="774"/>
        <v>0</v>
      </c>
      <c r="AB593" s="359">
        <f t="shared" si="774"/>
        <v>0</v>
      </c>
      <c r="AC593" s="359">
        <f t="shared" si="774"/>
        <v>0</v>
      </c>
      <c r="AD593" s="359">
        <f t="shared" si="774"/>
        <v>0</v>
      </c>
      <c r="AE593" s="359">
        <f t="shared" si="774"/>
        <v>0</v>
      </c>
      <c r="AF593" s="359">
        <f t="shared" si="774"/>
        <v>0</v>
      </c>
      <c r="AG593" s="359">
        <f t="shared" si="774"/>
        <v>0</v>
      </c>
      <c r="AH593" s="359">
        <f t="shared" si="774"/>
        <v>0</v>
      </c>
      <c r="AI593" s="359">
        <f t="shared" si="774"/>
        <v>0</v>
      </c>
      <c r="AJ593" s="359">
        <f t="shared" si="774"/>
        <v>0</v>
      </c>
      <c r="AK593" s="359">
        <f t="shared" si="774"/>
        <v>0</v>
      </c>
      <c r="AL593" s="359">
        <f t="shared" si="774"/>
        <v>0</v>
      </c>
      <c r="AM593" s="359">
        <f t="shared" si="774"/>
        <v>0</v>
      </c>
      <c r="AN593" s="459">
        <f t="shared" si="774"/>
        <v>0</v>
      </c>
      <c r="AO593" s="359">
        <f t="shared" si="774"/>
        <v>0</v>
      </c>
      <c r="AP593" s="359">
        <f t="shared" si="774"/>
        <v>0</v>
      </c>
      <c r="AQ593" s="359">
        <f t="shared" si="774"/>
        <v>0</v>
      </c>
      <c r="AR593" s="359">
        <f t="shared" si="774"/>
        <v>0</v>
      </c>
      <c r="AS593" s="359">
        <f t="shared" si="774"/>
        <v>0</v>
      </c>
      <c r="AT593" s="359">
        <f t="shared" si="774"/>
        <v>0</v>
      </c>
      <c r="AU593" s="359">
        <f t="shared" si="774"/>
        <v>0</v>
      </c>
      <c r="AV593" s="359">
        <f t="shared" si="774"/>
        <v>0</v>
      </c>
      <c r="AW593" s="359">
        <f t="shared" si="774"/>
        <v>0</v>
      </c>
      <c r="AX593" s="359">
        <f t="shared" si="774"/>
        <v>0</v>
      </c>
      <c r="AY593" s="359">
        <f t="shared" si="774"/>
        <v>0</v>
      </c>
    </row>
    <row r="594" spans="1:51" ht="13.5" thickTop="1" x14ac:dyDescent="0.2"/>
    <row r="595" spans="1:51" ht="13.5" thickBot="1" x14ac:dyDescent="0.25">
      <c r="A595" s="371"/>
      <c r="B595" s="371"/>
      <c r="C595" s="373" t="s">
        <v>159</v>
      </c>
      <c r="D595" s="373"/>
      <c r="E595" s="470"/>
    </row>
    <row r="596" spans="1:51" ht="13.5" thickTop="1" x14ac:dyDescent="0.2">
      <c r="A596" s="347">
        <v>11600</v>
      </c>
      <c r="B596" s="349" t="str">
        <f t="shared" ref="B596:B601" si="775">VLOOKUP($A596,$A$5:$L$133,2,FALSE)</f>
        <v>Carrathool (A)</v>
      </c>
      <c r="C596" s="348" t="str">
        <f t="shared" ref="C596:C601" si="776">VLOOKUP($A596,$A$5:$L$133,3,FALSE)</f>
        <v>RAMJO Riverina</v>
      </c>
      <c r="D596" s="470" t="str">
        <f t="shared" ref="D596:D601" si="777">VLOOKUP($A596,$A$5:$L$133,4,FALSE)</f>
        <v>N</v>
      </c>
      <c r="E596" s="470"/>
      <c r="F596"/>
      <c r="G596" s="350">
        <f t="shared" ref="G596:G601" si="778">VLOOKUP($A596,$A$5:$AY$132,7,FALSE)</f>
        <v>2802</v>
      </c>
      <c r="H596" s="350">
        <f t="shared" ref="H596:H601" si="779">VLOOKUP($A596,$A$5:$AY$132,8,FALSE)</f>
        <v>1330</v>
      </c>
      <c r="I596" s="350">
        <f t="shared" ref="I596:I601" si="780">VLOOKUP($A596,$A$5:$AY$132,9,FALSE)</f>
        <v>180</v>
      </c>
      <c r="J596" s="350" t="str">
        <f t="shared" ref="J596:J601" si="781">VLOOKUP($A596,$A$5:$AY$132,10,FALSE)</f>
        <v>Y</v>
      </c>
      <c r="K596" s="350">
        <f t="shared" ref="K596:K601" si="782">VLOOKUP($A596,$A$5:$AY$132,11,FALSE)</f>
        <v>600</v>
      </c>
      <c r="L596" s="350">
        <f t="shared" ref="L596:L601" si="783">VLOOKUP($A596,$A$5:$AY$132,12,FALSE)</f>
        <v>0</v>
      </c>
      <c r="M596" s="350">
        <f t="shared" ref="M596:M601" si="784">VLOOKUP($A596,$A$4:$AY$132,13,FALSE)</f>
        <v>0</v>
      </c>
      <c r="N596" s="350">
        <f t="shared" ref="N596:N601" si="785">VLOOKUP($A596,$A$4:$AY$132,14,FALSE)</f>
        <v>0</v>
      </c>
      <c r="O596" s="350">
        <f t="shared" ref="O596:O601" si="786">VLOOKUP($A596,$A$4:$AY$132,15,FALSE)</f>
        <v>0</v>
      </c>
      <c r="P596" s="350">
        <f t="shared" ref="P596:P601" si="787">VLOOKUP($A596,$A$4:$AY$132,16,FALSE)</f>
        <v>0</v>
      </c>
      <c r="Q596" s="350">
        <f t="shared" ref="Q596:Q601" si="788">VLOOKUP($A596,$A$4:$AY$132,17,FALSE)</f>
        <v>0</v>
      </c>
      <c r="R596" s="350">
        <f t="shared" ref="R596:R601" si="789">VLOOKUP($A596,$A$4:$AY$132,18,FALSE)</f>
        <v>0</v>
      </c>
      <c r="S596" s="350">
        <f t="shared" ref="S596:S601" si="790">VLOOKUP($A596,$A$4:$AY$132,19,FALSE)</f>
        <v>0</v>
      </c>
      <c r="T596" s="350">
        <f t="shared" ref="T596:T601" si="791">VLOOKUP($A596,$A$4:$AY$132,20,FALSE)</f>
        <v>0</v>
      </c>
      <c r="U596" s="350">
        <f t="shared" ref="U596:U601" si="792">VLOOKUP($A596,$A$4:$AY$132,21,FALSE)</f>
        <v>0</v>
      </c>
      <c r="V596" s="350">
        <f t="shared" ref="V596:V601" si="793">VLOOKUP($A596,$A$4:$AY$132,22,FALSE)</f>
        <v>0</v>
      </c>
      <c r="W596" s="350">
        <f t="shared" ref="W596:W601" si="794">VLOOKUP($A596,$A$4:$AY$132,23,FALSE)</f>
        <v>0</v>
      </c>
      <c r="X596" s="350">
        <f t="shared" ref="X596:X601" si="795">VLOOKUP($A596,$A$4:$AY$132,24,FALSE)</f>
        <v>0</v>
      </c>
      <c r="Y596" s="350">
        <f t="shared" ref="Y596:Y601" si="796">VLOOKUP($A596,$A$4:$AY$132,25,FALSE)</f>
        <v>0</v>
      </c>
      <c r="Z596" s="350">
        <f t="shared" ref="Z596:Z601" si="797">VLOOKUP($A596,$A$4:$AY$132,26,FALSE)</f>
        <v>0</v>
      </c>
      <c r="AA596" s="350">
        <f t="shared" ref="AA596:AA601" si="798">VLOOKUP($A596,$A$4:$AY$132,27,FALSE)</f>
        <v>0</v>
      </c>
      <c r="AB596" s="350">
        <f t="shared" ref="AB596:AB601" si="799">VLOOKUP($A596,$A$4:$AY$132,28,FALSE)</f>
        <v>0</v>
      </c>
      <c r="AC596" s="350">
        <f t="shared" ref="AC596:AC601" si="800">VLOOKUP($A596,$A$4:$AY$132,29,FALSE)</f>
        <v>0</v>
      </c>
      <c r="AD596" s="350">
        <f t="shared" ref="AD596:AD601" si="801">VLOOKUP($A596,$A$4:$AY$132,30,FALSE)</f>
        <v>0</v>
      </c>
      <c r="AE596" s="350">
        <f t="shared" ref="AE596:AE601" si="802">VLOOKUP($A596,$A$4:$AY$132,31,FALSE)</f>
        <v>0</v>
      </c>
      <c r="AF596" s="350">
        <f t="shared" ref="AF596:AF601" si="803">VLOOKUP($A596,$A$4:$AY$132,32,FALSE)</f>
        <v>0</v>
      </c>
      <c r="AG596" s="350">
        <f t="shared" ref="AG596:AG601" si="804">VLOOKUP($A596,$A$4:$AY$132,33,FALSE)</f>
        <v>0</v>
      </c>
      <c r="AH596" s="350">
        <f t="shared" ref="AH596:AH601" si="805">VLOOKUP($A596,$A$4:$AY$132,34,FALSE)</f>
        <v>0</v>
      </c>
      <c r="AI596" s="350">
        <f t="shared" ref="AI596:AI601" si="806">VLOOKUP($A596,$A$4:$AY$132,35,FALSE)</f>
        <v>0</v>
      </c>
      <c r="AJ596" s="350">
        <f t="shared" ref="AJ596:AJ601" si="807">VLOOKUP($A596,$A$4:$AY$132,36,FALSE)</f>
        <v>0</v>
      </c>
      <c r="AK596" s="350">
        <f t="shared" ref="AK596:AK601" si="808">VLOOKUP($A596,$A$4:$AY$132,37,FALSE)</f>
        <v>0</v>
      </c>
      <c r="AL596" s="350">
        <f t="shared" ref="AL596:AL601" si="809">VLOOKUP($A596,$A$4:$AY$132,38,FALSE)</f>
        <v>0</v>
      </c>
      <c r="AM596" s="350">
        <f t="shared" ref="AM596:AM601" si="810">VLOOKUP($A596,$A$4:$AY$132,39,FALSE)</f>
        <v>0</v>
      </c>
      <c r="AN596" s="457">
        <f t="shared" ref="AN596:AN601" si="811">VLOOKUP($A596,$A$4:$AY$132,40,FALSE)</f>
        <v>0</v>
      </c>
      <c r="AO596" s="350">
        <f t="shared" ref="AO596:AO601" si="812">VLOOKUP($A596,$A$4:$AY$132,41,FALSE)</f>
        <v>0</v>
      </c>
      <c r="AP596" s="350">
        <f t="shared" ref="AP596:AP601" si="813">VLOOKUP($A596,$A$4:$AY$132,42,FALSE)</f>
        <v>0</v>
      </c>
      <c r="AQ596" s="350">
        <f t="shared" ref="AQ596:AQ601" si="814">VLOOKUP($A596,$A$4:$AY$132,43,FALSE)</f>
        <v>0</v>
      </c>
      <c r="AR596" s="350">
        <f t="shared" ref="AR596:AR601" si="815">VLOOKUP($A596,$A$4:$AY$132,44,FALSE)</f>
        <v>0</v>
      </c>
      <c r="AS596" s="350">
        <f t="shared" ref="AS596:AS601" si="816">VLOOKUP($A596,$A$4:$AY$132,45,FALSE)</f>
        <v>0</v>
      </c>
      <c r="AT596" s="350">
        <f t="shared" ref="AT596:AT601" si="817">VLOOKUP($A596,$A$4:$AY$132,46,FALSE)</f>
        <v>0</v>
      </c>
      <c r="AU596" s="350">
        <f t="shared" ref="AU596:AU601" si="818">VLOOKUP($A596,$A$4:$AY$132,47,FALSE)</f>
        <v>0</v>
      </c>
      <c r="AV596" s="350">
        <f t="shared" ref="AV596:AV601" si="819">VLOOKUP($A596,$A$4:$AY$132,48,FALSE)</f>
        <v>0</v>
      </c>
      <c r="AW596" s="350">
        <f t="shared" ref="AW596:AW601" si="820">VLOOKUP($A596,$A$4:$AY$132,49,FALSE)</f>
        <v>0</v>
      </c>
      <c r="AX596" s="350">
        <f t="shared" ref="AX596:AX601" si="821">VLOOKUP($A596,$A$4:$AY$132,50,FALSE)</f>
        <v>0</v>
      </c>
      <c r="AY596" s="350">
        <f t="shared" ref="AY596:AY601" si="822">VLOOKUP($A596,$A$4:$AY$132,51,FALSE)</f>
        <v>0</v>
      </c>
    </row>
    <row r="597" spans="1:51" x14ac:dyDescent="0.2">
      <c r="A597" s="347">
        <v>13450</v>
      </c>
      <c r="B597" s="349" t="str">
        <f t="shared" si="775"/>
        <v>Griffith (C)</v>
      </c>
      <c r="C597" s="348" t="str">
        <f t="shared" si="776"/>
        <v>RAMJO Riverina</v>
      </c>
      <c r="D597" s="470" t="str">
        <f t="shared" si="777"/>
        <v>N</v>
      </c>
      <c r="E597" s="470"/>
      <c r="F597"/>
      <c r="G597" s="350">
        <f t="shared" si="778"/>
        <v>26882</v>
      </c>
      <c r="H597" s="350">
        <f t="shared" si="779"/>
        <v>11319</v>
      </c>
      <c r="I597" s="350">
        <f t="shared" si="780"/>
        <v>284</v>
      </c>
      <c r="J597" s="350" t="str">
        <f t="shared" si="781"/>
        <v>Y</v>
      </c>
      <c r="K597" s="350">
        <f t="shared" si="782"/>
        <v>8427</v>
      </c>
      <c r="L597" s="350">
        <f t="shared" si="783"/>
        <v>0</v>
      </c>
      <c r="M597" s="350">
        <f t="shared" si="784"/>
        <v>7980</v>
      </c>
      <c r="N597" s="350">
        <f t="shared" si="785"/>
        <v>0</v>
      </c>
      <c r="O597" s="350">
        <f t="shared" si="786"/>
        <v>0</v>
      </c>
      <c r="P597" s="350">
        <f t="shared" si="787"/>
        <v>0</v>
      </c>
      <c r="Q597" s="350">
        <f t="shared" si="788"/>
        <v>11319</v>
      </c>
      <c r="R597" s="350" t="str">
        <f t="shared" si="789"/>
        <v>Tharbogang Waste Transfer Station</v>
      </c>
      <c r="S597" s="350">
        <f t="shared" si="790"/>
        <v>0</v>
      </c>
      <c r="T597" s="350">
        <f t="shared" si="791"/>
        <v>0</v>
      </c>
      <c r="U597" s="350">
        <f t="shared" si="792"/>
        <v>0</v>
      </c>
      <c r="V597" s="350">
        <f t="shared" si="793"/>
        <v>0</v>
      </c>
      <c r="W597" s="350">
        <f t="shared" si="794"/>
        <v>0</v>
      </c>
      <c r="X597" s="350">
        <f t="shared" si="795"/>
        <v>0</v>
      </c>
      <c r="Y597" s="350">
        <f t="shared" si="796"/>
        <v>0</v>
      </c>
      <c r="Z597" s="350">
        <f t="shared" si="797"/>
        <v>0</v>
      </c>
      <c r="AA597" s="350">
        <f t="shared" si="798"/>
        <v>0</v>
      </c>
      <c r="AB597" s="350">
        <f t="shared" si="799"/>
        <v>0</v>
      </c>
      <c r="AC597" s="350">
        <f t="shared" si="800"/>
        <v>0</v>
      </c>
      <c r="AD597" s="350">
        <f t="shared" si="801"/>
        <v>0</v>
      </c>
      <c r="AE597" s="350">
        <f t="shared" si="802"/>
        <v>0</v>
      </c>
      <c r="AF597" s="350">
        <f t="shared" si="803"/>
        <v>0</v>
      </c>
      <c r="AG597" s="350">
        <f t="shared" si="804"/>
        <v>0</v>
      </c>
      <c r="AH597" s="350">
        <f t="shared" si="805"/>
        <v>0</v>
      </c>
      <c r="AI597" s="350">
        <f t="shared" si="806"/>
        <v>0</v>
      </c>
      <c r="AJ597" s="350">
        <f t="shared" si="807"/>
        <v>0</v>
      </c>
      <c r="AK597" s="350">
        <f t="shared" si="808"/>
        <v>0</v>
      </c>
      <c r="AL597" s="350">
        <f t="shared" si="809"/>
        <v>0</v>
      </c>
      <c r="AM597" s="350">
        <f t="shared" si="810"/>
        <v>0</v>
      </c>
      <c r="AN597" s="457">
        <f t="shared" si="811"/>
        <v>0</v>
      </c>
      <c r="AO597" s="350">
        <f t="shared" si="812"/>
        <v>0</v>
      </c>
      <c r="AP597" s="350">
        <f t="shared" si="813"/>
        <v>0</v>
      </c>
      <c r="AQ597" s="350">
        <f t="shared" si="814"/>
        <v>0</v>
      </c>
      <c r="AR597" s="350">
        <f t="shared" si="815"/>
        <v>0</v>
      </c>
      <c r="AS597" s="350">
        <f t="shared" si="816"/>
        <v>0</v>
      </c>
      <c r="AT597" s="350">
        <f t="shared" si="817"/>
        <v>0</v>
      </c>
      <c r="AU597" s="350">
        <f t="shared" si="818"/>
        <v>0</v>
      </c>
      <c r="AV597" s="350">
        <f t="shared" si="819"/>
        <v>0</v>
      </c>
      <c r="AW597" s="350">
        <f t="shared" si="820"/>
        <v>0</v>
      </c>
      <c r="AX597" s="350">
        <f t="shared" si="821"/>
        <v>0</v>
      </c>
      <c r="AY597" s="350">
        <f t="shared" si="822"/>
        <v>0</v>
      </c>
    </row>
    <row r="598" spans="1:51" x14ac:dyDescent="0.2">
      <c r="A598" s="347">
        <v>13850</v>
      </c>
      <c r="B598" s="349" t="str">
        <f t="shared" si="775"/>
        <v>Hay (A)</v>
      </c>
      <c r="C598" s="348" t="str">
        <f t="shared" si="776"/>
        <v>RAMJO Riverina</v>
      </c>
      <c r="D598" s="470" t="str">
        <f t="shared" si="777"/>
        <v>N</v>
      </c>
      <c r="E598" s="470"/>
      <c r="F598"/>
      <c r="G598" s="350">
        <f t="shared" si="778"/>
        <v>2979</v>
      </c>
      <c r="H598" s="350">
        <f t="shared" si="779"/>
        <v>2142</v>
      </c>
      <c r="I598" s="350">
        <f t="shared" si="780"/>
        <v>317</v>
      </c>
      <c r="J598" s="350" t="str">
        <f t="shared" si="781"/>
        <v>Y</v>
      </c>
      <c r="K598" s="350">
        <f t="shared" si="782"/>
        <v>2142</v>
      </c>
      <c r="L598" s="350">
        <f t="shared" si="783"/>
        <v>0</v>
      </c>
      <c r="M598" s="350">
        <f t="shared" si="784"/>
        <v>0</v>
      </c>
      <c r="N598" s="350">
        <f t="shared" si="785"/>
        <v>0</v>
      </c>
      <c r="O598" s="350">
        <f t="shared" si="786"/>
        <v>0</v>
      </c>
      <c r="P598" s="350">
        <f t="shared" si="787"/>
        <v>1420</v>
      </c>
      <c r="Q598" s="350">
        <f t="shared" si="788"/>
        <v>2142</v>
      </c>
      <c r="R598" s="350" t="str">
        <f t="shared" si="789"/>
        <v>Hay Shire CRC</v>
      </c>
      <c r="S598" s="350">
        <f t="shared" si="790"/>
        <v>0</v>
      </c>
      <c r="T598" s="350">
        <f t="shared" si="791"/>
        <v>0</v>
      </c>
      <c r="U598" s="350">
        <f t="shared" si="792"/>
        <v>0</v>
      </c>
      <c r="V598" s="350">
        <f t="shared" si="793"/>
        <v>0</v>
      </c>
      <c r="W598" s="350">
        <f t="shared" si="794"/>
        <v>0</v>
      </c>
      <c r="X598" s="350">
        <f t="shared" si="795"/>
        <v>0</v>
      </c>
      <c r="Y598" s="350">
        <f t="shared" si="796"/>
        <v>0</v>
      </c>
      <c r="Z598" s="350">
        <f t="shared" si="797"/>
        <v>0</v>
      </c>
      <c r="AA598" s="350">
        <f t="shared" si="798"/>
        <v>0</v>
      </c>
      <c r="AB598" s="350">
        <f t="shared" si="799"/>
        <v>0</v>
      </c>
      <c r="AC598" s="350">
        <f t="shared" si="800"/>
        <v>0</v>
      </c>
      <c r="AD598" s="350">
        <f t="shared" si="801"/>
        <v>0</v>
      </c>
      <c r="AE598" s="350">
        <f t="shared" si="802"/>
        <v>0</v>
      </c>
      <c r="AF598" s="350">
        <f t="shared" si="803"/>
        <v>0</v>
      </c>
      <c r="AG598" s="350">
        <f t="shared" si="804"/>
        <v>0</v>
      </c>
      <c r="AH598" s="350">
        <f t="shared" si="805"/>
        <v>0</v>
      </c>
      <c r="AI598" s="350">
        <f t="shared" si="806"/>
        <v>0</v>
      </c>
      <c r="AJ598" s="350">
        <f t="shared" si="807"/>
        <v>0</v>
      </c>
      <c r="AK598" s="350">
        <f t="shared" si="808"/>
        <v>0</v>
      </c>
      <c r="AL598" s="350">
        <f t="shared" si="809"/>
        <v>0</v>
      </c>
      <c r="AM598" s="350">
        <f t="shared" si="810"/>
        <v>0</v>
      </c>
      <c r="AN598" s="457">
        <f t="shared" si="811"/>
        <v>0</v>
      </c>
      <c r="AO598" s="350">
        <f t="shared" si="812"/>
        <v>0</v>
      </c>
      <c r="AP598" s="350">
        <f t="shared" si="813"/>
        <v>0</v>
      </c>
      <c r="AQ598" s="350">
        <f t="shared" si="814"/>
        <v>0</v>
      </c>
      <c r="AR598" s="350">
        <f t="shared" si="815"/>
        <v>0</v>
      </c>
      <c r="AS598" s="350">
        <f t="shared" si="816"/>
        <v>0</v>
      </c>
      <c r="AT598" s="350">
        <f t="shared" si="817"/>
        <v>0</v>
      </c>
      <c r="AU598" s="350">
        <f t="shared" si="818"/>
        <v>0</v>
      </c>
      <c r="AV598" s="350">
        <f t="shared" si="819"/>
        <v>0</v>
      </c>
      <c r="AW598" s="350">
        <f t="shared" si="820"/>
        <v>0</v>
      </c>
      <c r="AX598" s="350">
        <f t="shared" si="821"/>
        <v>0</v>
      </c>
      <c r="AY598" s="350">
        <f t="shared" si="822"/>
        <v>0</v>
      </c>
    </row>
    <row r="599" spans="1:51" x14ac:dyDescent="0.2">
      <c r="A599" s="347">
        <v>14750</v>
      </c>
      <c r="B599" s="349" t="str">
        <f t="shared" si="775"/>
        <v>Leeton (A)</v>
      </c>
      <c r="C599" s="348" t="str">
        <f t="shared" si="776"/>
        <v>RAMJO Riverina</v>
      </c>
      <c r="D599" s="470" t="str">
        <f t="shared" si="777"/>
        <v>N</v>
      </c>
      <c r="E599" s="470"/>
      <c r="F599"/>
      <c r="G599" s="350">
        <f t="shared" si="778"/>
        <v>11438</v>
      </c>
      <c r="H599" s="350">
        <f t="shared" si="779"/>
        <v>4191</v>
      </c>
      <c r="I599" s="350">
        <f t="shared" si="780"/>
        <v>263</v>
      </c>
      <c r="J599" s="350" t="str">
        <f t="shared" si="781"/>
        <v>Y</v>
      </c>
      <c r="K599" s="350">
        <f t="shared" si="782"/>
        <v>4180</v>
      </c>
      <c r="L599" s="350">
        <f t="shared" si="783"/>
        <v>0</v>
      </c>
      <c r="M599" s="350">
        <f t="shared" si="784"/>
        <v>4083</v>
      </c>
      <c r="N599" s="350">
        <f t="shared" si="785"/>
        <v>0</v>
      </c>
      <c r="O599" s="350">
        <f t="shared" si="786"/>
        <v>0</v>
      </c>
      <c r="P599" s="350">
        <f t="shared" si="787"/>
        <v>0</v>
      </c>
      <c r="Q599" s="350">
        <f t="shared" si="788"/>
        <v>4191</v>
      </c>
      <c r="R599" s="350" t="str">
        <f t="shared" si="789"/>
        <v>Leeton Resource Recovery Centre</v>
      </c>
      <c r="S599" s="350">
        <f t="shared" si="790"/>
        <v>0</v>
      </c>
      <c r="T599" s="350">
        <f t="shared" si="791"/>
        <v>0</v>
      </c>
      <c r="U599" s="350">
        <f t="shared" si="792"/>
        <v>0</v>
      </c>
      <c r="V599" s="350">
        <f t="shared" si="793"/>
        <v>0</v>
      </c>
      <c r="W599" s="350">
        <f t="shared" si="794"/>
        <v>0</v>
      </c>
      <c r="X599" s="350">
        <f t="shared" si="795"/>
        <v>0</v>
      </c>
      <c r="Y599" s="350">
        <f t="shared" si="796"/>
        <v>0</v>
      </c>
      <c r="Z599" s="350">
        <f t="shared" si="797"/>
        <v>0</v>
      </c>
      <c r="AA599" s="350">
        <f t="shared" si="798"/>
        <v>0</v>
      </c>
      <c r="AB599" s="350">
        <f t="shared" si="799"/>
        <v>0</v>
      </c>
      <c r="AC599" s="350">
        <f t="shared" si="800"/>
        <v>0</v>
      </c>
      <c r="AD599" s="350">
        <f t="shared" si="801"/>
        <v>0</v>
      </c>
      <c r="AE599" s="350">
        <f t="shared" si="802"/>
        <v>0</v>
      </c>
      <c r="AF599" s="350">
        <f t="shared" si="803"/>
        <v>0</v>
      </c>
      <c r="AG599" s="350">
        <f t="shared" si="804"/>
        <v>0</v>
      </c>
      <c r="AH599" s="350">
        <f t="shared" si="805"/>
        <v>0</v>
      </c>
      <c r="AI599" s="350">
        <f t="shared" si="806"/>
        <v>0</v>
      </c>
      <c r="AJ599" s="350">
        <f t="shared" si="807"/>
        <v>0</v>
      </c>
      <c r="AK599" s="350">
        <f t="shared" si="808"/>
        <v>0</v>
      </c>
      <c r="AL599" s="350">
        <f t="shared" si="809"/>
        <v>0</v>
      </c>
      <c r="AM599" s="350">
        <f t="shared" si="810"/>
        <v>0</v>
      </c>
      <c r="AN599" s="457">
        <f t="shared" si="811"/>
        <v>0</v>
      </c>
      <c r="AO599" s="350">
        <f t="shared" si="812"/>
        <v>0</v>
      </c>
      <c r="AP599" s="350">
        <f t="shared" si="813"/>
        <v>0</v>
      </c>
      <c r="AQ599" s="350">
        <f t="shared" si="814"/>
        <v>0</v>
      </c>
      <c r="AR599" s="350">
        <f t="shared" si="815"/>
        <v>0</v>
      </c>
      <c r="AS599" s="350">
        <f t="shared" si="816"/>
        <v>0</v>
      </c>
      <c r="AT599" s="350">
        <f t="shared" si="817"/>
        <v>0</v>
      </c>
      <c r="AU599" s="350">
        <f t="shared" si="818"/>
        <v>0</v>
      </c>
      <c r="AV599" s="350">
        <f t="shared" si="819"/>
        <v>0</v>
      </c>
      <c r="AW599" s="350">
        <f t="shared" si="820"/>
        <v>0</v>
      </c>
      <c r="AX599" s="350">
        <f t="shared" si="821"/>
        <v>0</v>
      </c>
      <c r="AY599" s="350">
        <f t="shared" si="822"/>
        <v>0</v>
      </c>
    </row>
    <row r="600" spans="1:51" x14ac:dyDescent="0.2">
      <c r="A600" s="347">
        <v>15560</v>
      </c>
      <c r="B600" s="349" t="str">
        <f t="shared" si="775"/>
        <v>Murrumbidgee (A)</v>
      </c>
      <c r="C600" s="348" t="str">
        <f t="shared" si="776"/>
        <v>RAMJO Riverina</v>
      </c>
      <c r="D600" s="470" t="str">
        <f t="shared" si="777"/>
        <v>N</v>
      </c>
      <c r="E600" s="470"/>
      <c r="F600"/>
      <c r="G600" s="350">
        <f t="shared" si="778"/>
        <v>3961</v>
      </c>
      <c r="H600" s="350">
        <f t="shared" si="779"/>
        <v>1800</v>
      </c>
      <c r="I600" s="350">
        <f t="shared" si="780"/>
        <v>132</v>
      </c>
      <c r="J600" s="350" t="str">
        <f t="shared" si="781"/>
        <v>N</v>
      </c>
      <c r="K600" s="350">
        <f t="shared" si="782"/>
        <v>1400</v>
      </c>
      <c r="L600" s="350">
        <f t="shared" si="783"/>
        <v>0</v>
      </c>
      <c r="M600" s="350">
        <f t="shared" si="784"/>
        <v>800</v>
      </c>
      <c r="N600" s="350">
        <f t="shared" si="785"/>
        <v>0</v>
      </c>
      <c r="O600" s="350">
        <f t="shared" si="786"/>
        <v>0</v>
      </c>
      <c r="P600" s="350">
        <f t="shared" si="787"/>
        <v>0</v>
      </c>
      <c r="Q600" s="350">
        <f t="shared" si="788"/>
        <v>0</v>
      </c>
      <c r="R600" s="350">
        <f t="shared" si="789"/>
        <v>0</v>
      </c>
      <c r="S600" s="350">
        <f t="shared" si="790"/>
        <v>0</v>
      </c>
      <c r="T600" s="350">
        <f t="shared" si="791"/>
        <v>0</v>
      </c>
      <c r="U600" s="350">
        <f t="shared" si="792"/>
        <v>0</v>
      </c>
      <c r="V600" s="350">
        <f t="shared" si="793"/>
        <v>0</v>
      </c>
      <c r="W600" s="350">
        <f t="shared" si="794"/>
        <v>0</v>
      </c>
      <c r="X600" s="350">
        <f t="shared" si="795"/>
        <v>0</v>
      </c>
      <c r="Y600" s="350">
        <f t="shared" si="796"/>
        <v>0</v>
      </c>
      <c r="Z600" s="350">
        <f t="shared" si="797"/>
        <v>0</v>
      </c>
      <c r="AA600" s="350">
        <f t="shared" si="798"/>
        <v>0</v>
      </c>
      <c r="AB600" s="350">
        <f t="shared" si="799"/>
        <v>0</v>
      </c>
      <c r="AC600" s="350">
        <f t="shared" si="800"/>
        <v>0</v>
      </c>
      <c r="AD600" s="350">
        <f t="shared" si="801"/>
        <v>0</v>
      </c>
      <c r="AE600" s="350">
        <f t="shared" si="802"/>
        <v>0</v>
      </c>
      <c r="AF600" s="350">
        <f t="shared" si="803"/>
        <v>0</v>
      </c>
      <c r="AG600" s="350">
        <f t="shared" si="804"/>
        <v>0</v>
      </c>
      <c r="AH600" s="350">
        <f t="shared" si="805"/>
        <v>0</v>
      </c>
      <c r="AI600" s="350">
        <f t="shared" si="806"/>
        <v>0</v>
      </c>
      <c r="AJ600" s="350">
        <f t="shared" si="807"/>
        <v>0</v>
      </c>
      <c r="AK600" s="350">
        <f t="shared" si="808"/>
        <v>0</v>
      </c>
      <c r="AL600" s="350">
        <f t="shared" si="809"/>
        <v>0</v>
      </c>
      <c r="AM600" s="350">
        <f t="shared" si="810"/>
        <v>0</v>
      </c>
      <c r="AN600" s="457">
        <f t="shared" si="811"/>
        <v>0</v>
      </c>
      <c r="AO600" s="350">
        <f t="shared" si="812"/>
        <v>0</v>
      </c>
      <c r="AP600" s="350">
        <f t="shared" si="813"/>
        <v>0</v>
      </c>
      <c r="AQ600" s="350">
        <f t="shared" si="814"/>
        <v>0</v>
      </c>
      <c r="AR600" s="350">
        <f t="shared" si="815"/>
        <v>0</v>
      </c>
      <c r="AS600" s="350">
        <f t="shared" si="816"/>
        <v>0</v>
      </c>
      <c r="AT600" s="350">
        <f t="shared" si="817"/>
        <v>0</v>
      </c>
      <c r="AU600" s="350">
        <f t="shared" si="818"/>
        <v>0</v>
      </c>
      <c r="AV600" s="350">
        <f t="shared" si="819"/>
        <v>0</v>
      </c>
      <c r="AW600" s="350">
        <f t="shared" si="820"/>
        <v>0</v>
      </c>
      <c r="AX600" s="350">
        <f t="shared" si="821"/>
        <v>0</v>
      </c>
      <c r="AY600" s="350">
        <f t="shared" si="822"/>
        <v>0</v>
      </c>
    </row>
    <row r="601" spans="1:51" ht="13.5" thickBot="1" x14ac:dyDescent="0.25">
      <c r="A601" s="347">
        <v>15800</v>
      </c>
      <c r="B601" s="349" t="str">
        <f t="shared" si="775"/>
        <v>Narrandera (A)</v>
      </c>
      <c r="C601" s="348" t="str">
        <f t="shared" si="776"/>
        <v>RAMJO Riverina</v>
      </c>
      <c r="D601" s="470" t="str">
        <f t="shared" si="777"/>
        <v>N</v>
      </c>
      <c r="E601" s="470"/>
      <c r="F601"/>
      <c r="G601" s="350">
        <f t="shared" si="778"/>
        <v>5931</v>
      </c>
      <c r="H601" s="350">
        <f t="shared" si="779"/>
        <v>2516</v>
      </c>
      <c r="I601" s="350">
        <f t="shared" si="780"/>
        <v>210</v>
      </c>
      <c r="J601" s="350" t="str">
        <f t="shared" si="781"/>
        <v>N</v>
      </c>
      <c r="K601" s="350">
        <f t="shared" si="782"/>
        <v>2121</v>
      </c>
      <c r="L601" s="350">
        <f t="shared" si="783"/>
        <v>0</v>
      </c>
      <c r="M601" s="350">
        <f t="shared" si="784"/>
        <v>2121</v>
      </c>
      <c r="N601" s="350">
        <f t="shared" si="785"/>
        <v>0</v>
      </c>
      <c r="O601" s="350">
        <f t="shared" si="786"/>
        <v>0</v>
      </c>
      <c r="P601" s="350">
        <f t="shared" si="787"/>
        <v>0</v>
      </c>
      <c r="Q601" s="350">
        <f t="shared" si="788"/>
        <v>0</v>
      </c>
      <c r="R601" s="350">
        <f t="shared" si="789"/>
        <v>0</v>
      </c>
      <c r="S601" s="350">
        <f t="shared" si="790"/>
        <v>0</v>
      </c>
      <c r="T601" s="350">
        <f t="shared" si="791"/>
        <v>0</v>
      </c>
      <c r="U601" s="350">
        <f t="shared" si="792"/>
        <v>0</v>
      </c>
      <c r="V601" s="350">
        <f t="shared" si="793"/>
        <v>0</v>
      </c>
      <c r="W601" s="350">
        <f t="shared" si="794"/>
        <v>0</v>
      </c>
      <c r="X601" s="350">
        <f t="shared" si="795"/>
        <v>0</v>
      </c>
      <c r="Y601" s="350">
        <f t="shared" si="796"/>
        <v>0</v>
      </c>
      <c r="Z601" s="350">
        <f t="shared" si="797"/>
        <v>0</v>
      </c>
      <c r="AA601" s="350">
        <f t="shared" si="798"/>
        <v>0</v>
      </c>
      <c r="AB601" s="350">
        <f t="shared" si="799"/>
        <v>0</v>
      </c>
      <c r="AC601" s="350">
        <f t="shared" si="800"/>
        <v>0</v>
      </c>
      <c r="AD601" s="350">
        <f t="shared" si="801"/>
        <v>0</v>
      </c>
      <c r="AE601" s="350">
        <f t="shared" si="802"/>
        <v>0</v>
      </c>
      <c r="AF601" s="350">
        <f t="shared" si="803"/>
        <v>0</v>
      </c>
      <c r="AG601" s="350">
        <f t="shared" si="804"/>
        <v>0</v>
      </c>
      <c r="AH601" s="350">
        <f t="shared" si="805"/>
        <v>0</v>
      </c>
      <c r="AI601" s="350">
        <f t="shared" si="806"/>
        <v>0</v>
      </c>
      <c r="AJ601" s="350">
        <f t="shared" si="807"/>
        <v>0</v>
      </c>
      <c r="AK601" s="350">
        <f t="shared" si="808"/>
        <v>0</v>
      </c>
      <c r="AL601" s="350">
        <f t="shared" si="809"/>
        <v>0</v>
      </c>
      <c r="AM601" s="350">
        <f t="shared" si="810"/>
        <v>0</v>
      </c>
      <c r="AN601" s="457">
        <f t="shared" si="811"/>
        <v>0</v>
      </c>
      <c r="AO601" s="350">
        <f t="shared" si="812"/>
        <v>0</v>
      </c>
      <c r="AP601" s="350">
        <f t="shared" si="813"/>
        <v>0</v>
      </c>
      <c r="AQ601" s="350">
        <f t="shared" si="814"/>
        <v>0</v>
      </c>
      <c r="AR601" s="350">
        <f t="shared" si="815"/>
        <v>0</v>
      </c>
      <c r="AS601" s="350">
        <f t="shared" si="816"/>
        <v>0</v>
      </c>
      <c r="AT601" s="350">
        <f t="shared" si="817"/>
        <v>0</v>
      </c>
      <c r="AU601" s="350">
        <f t="shared" si="818"/>
        <v>0</v>
      </c>
      <c r="AV601" s="350">
        <f t="shared" si="819"/>
        <v>0</v>
      </c>
      <c r="AW601" s="350">
        <f t="shared" si="820"/>
        <v>0</v>
      </c>
      <c r="AX601" s="350">
        <f t="shared" si="821"/>
        <v>0</v>
      </c>
      <c r="AY601" s="350">
        <f t="shared" si="822"/>
        <v>0</v>
      </c>
    </row>
    <row r="602" spans="1:51" ht="13.5" thickTop="1" x14ac:dyDescent="0.2">
      <c r="A602" s="351"/>
      <c r="B602" s="351"/>
      <c r="C602" s="351" t="s">
        <v>263</v>
      </c>
      <c r="D602" s="351"/>
      <c r="E602" s="451"/>
      <c r="F602" s="352"/>
      <c r="G602" s="353">
        <f t="shared" ref="G602:AY602" si="823">COUNTIF(G596:G601,"&gt;0")</f>
        <v>6</v>
      </c>
      <c r="H602" s="353">
        <f t="shared" si="823"/>
        <v>6</v>
      </c>
      <c r="I602" s="353">
        <f t="shared" si="823"/>
        <v>6</v>
      </c>
      <c r="J602" s="353">
        <f t="shared" si="823"/>
        <v>0</v>
      </c>
      <c r="K602" s="353">
        <f t="shared" si="823"/>
        <v>6</v>
      </c>
      <c r="L602" s="353">
        <f t="shared" si="823"/>
        <v>0</v>
      </c>
      <c r="M602" s="353">
        <f t="shared" si="823"/>
        <v>4</v>
      </c>
      <c r="N602" s="353">
        <f t="shared" si="823"/>
        <v>0</v>
      </c>
      <c r="O602" s="353">
        <f t="shared" si="823"/>
        <v>0</v>
      </c>
      <c r="P602" s="353">
        <f t="shared" si="823"/>
        <v>1</v>
      </c>
      <c r="Q602" s="353">
        <f t="shared" si="823"/>
        <v>3</v>
      </c>
      <c r="R602" s="353">
        <f t="shared" si="823"/>
        <v>0</v>
      </c>
      <c r="S602" s="353">
        <f t="shared" si="823"/>
        <v>0</v>
      </c>
      <c r="T602" s="353">
        <f t="shared" si="823"/>
        <v>0</v>
      </c>
      <c r="U602" s="353">
        <f t="shared" si="823"/>
        <v>0</v>
      </c>
      <c r="V602" s="353">
        <f t="shared" si="823"/>
        <v>0</v>
      </c>
      <c r="W602" s="353">
        <f t="shared" si="823"/>
        <v>0</v>
      </c>
      <c r="X602" s="353">
        <f t="shared" si="823"/>
        <v>0</v>
      </c>
      <c r="Y602" s="353">
        <f t="shared" si="823"/>
        <v>0</v>
      </c>
      <c r="Z602" s="353">
        <f t="shared" si="823"/>
        <v>0</v>
      </c>
      <c r="AA602" s="353">
        <f t="shared" si="823"/>
        <v>0</v>
      </c>
      <c r="AB602" s="353">
        <f t="shared" si="823"/>
        <v>0</v>
      </c>
      <c r="AC602" s="353">
        <f t="shared" si="823"/>
        <v>0</v>
      </c>
      <c r="AD602" s="353">
        <f t="shared" si="823"/>
        <v>0</v>
      </c>
      <c r="AE602" s="353">
        <f t="shared" si="823"/>
        <v>0</v>
      </c>
      <c r="AF602" s="353">
        <f t="shared" si="823"/>
        <v>0</v>
      </c>
      <c r="AG602" s="353">
        <f t="shared" si="823"/>
        <v>0</v>
      </c>
      <c r="AH602" s="353">
        <f t="shared" si="823"/>
        <v>0</v>
      </c>
      <c r="AI602" s="353">
        <f t="shared" si="823"/>
        <v>0</v>
      </c>
      <c r="AJ602" s="353">
        <f t="shared" si="823"/>
        <v>0</v>
      </c>
      <c r="AK602" s="353">
        <f t="shared" si="823"/>
        <v>0</v>
      </c>
      <c r="AL602" s="353">
        <f t="shared" si="823"/>
        <v>0</v>
      </c>
      <c r="AM602" s="353">
        <f t="shared" si="823"/>
        <v>0</v>
      </c>
      <c r="AN602" s="452">
        <f t="shared" si="823"/>
        <v>0</v>
      </c>
      <c r="AO602" s="353">
        <f t="shared" si="823"/>
        <v>0</v>
      </c>
      <c r="AP602" s="353">
        <f t="shared" si="823"/>
        <v>0</v>
      </c>
      <c r="AQ602" s="353">
        <f t="shared" si="823"/>
        <v>0</v>
      </c>
      <c r="AR602" s="353">
        <f t="shared" si="823"/>
        <v>0</v>
      </c>
      <c r="AS602" s="353">
        <f t="shared" si="823"/>
        <v>0</v>
      </c>
      <c r="AT602" s="353">
        <f t="shared" si="823"/>
        <v>0</v>
      </c>
      <c r="AU602" s="353">
        <f t="shared" si="823"/>
        <v>0</v>
      </c>
      <c r="AV602" s="353">
        <f t="shared" si="823"/>
        <v>0</v>
      </c>
      <c r="AW602" s="353">
        <f t="shared" si="823"/>
        <v>0</v>
      </c>
      <c r="AX602" s="353">
        <f t="shared" si="823"/>
        <v>0</v>
      </c>
      <c r="AY602" s="353">
        <f t="shared" si="823"/>
        <v>0</v>
      </c>
    </row>
    <row r="603" spans="1:51" x14ac:dyDescent="0.2">
      <c r="A603" s="347"/>
      <c r="B603" s="347"/>
      <c r="C603" s="347" t="s">
        <v>264</v>
      </c>
      <c r="D603" s="347"/>
      <c r="E603" s="455"/>
      <c r="F603" s="355"/>
      <c r="G603" s="356">
        <f t="shared" ref="G603:AY603" si="824">SUM(G596:G601)</f>
        <v>53993</v>
      </c>
      <c r="H603" s="356">
        <f t="shared" si="824"/>
        <v>23298</v>
      </c>
      <c r="I603" s="356">
        <f t="shared" si="824"/>
        <v>1386</v>
      </c>
      <c r="J603" s="356">
        <f t="shared" si="824"/>
        <v>0</v>
      </c>
      <c r="K603" s="356">
        <f t="shared" si="824"/>
        <v>18870</v>
      </c>
      <c r="L603" s="356">
        <f t="shared" si="824"/>
        <v>0</v>
      </c>
      <c r="M603" s="356">
        <f t="shared" si="824"/>
        <v>14984</v>
      </c>
      <c r="N603" s="356">
        <f t="shared" si="824"/>
        <v>0</v>
      </c>
      <c r="O603" s="356">
        <f t="shared" si="824"/>
        <v>0</v>
      </c>
      <c r="P603" s="356">
        <f t="shared" si="824"/>
        <v>1420</v>
      </c>
      <c r="Q603" s="356">
        <f t="shared" si="824"/>
        <v>17652</v>
      </c>
      <c r="R603" s="356">
        <f t="shared" si="824"/>
        <v>0</v>
      </c>
      <c r="S603" s="356">
        <f t="shared" si="824"/>
        <v>0</v>
      </c>
      <c r="T603" s="356">
        <f t="shared" si="824"/>
        <v>0</v>
      </c>
      <c r="U603" s="356">
        <f t="shared" si="824"/>
        <v>0</v>
      </c>
      <c r="V603" s="356">
        <f t="shared" si="824"/>
        <v>0</v>
      </c>
      <c r="W603" s="356">
        <f t="shared" si="824"/>
        <v>0</v>
      </c>
      <c r="X603" s="356">
        <f t="shared" si="824"/>
        <v>0</v>
      </c>
      <c r="Y603" s="356">
        <f t="shared" si="824"/>
        <v>0</v>
      </c>
      <c r="Z603" s="356">
        <f t="shared" si="824"/>
        <v>0</v>
      </c>
      <c r="AA603" s="356">
        <f t="shared" si="824"/>
        <v>0</v>
      </c>
      <c r="AB603" s="356">
        <f t="shared" si="824"/>
        <v>0</v>
      </c>
      <c r="AC603" s="356">
        <f t="shared" si="824"/>
        <v>0</v>
      </c>
      <c r="AD603" s="356">
        <f t="shared" si="824"/>
        <v>0</v>
      </c>
      <c r="AE603" s="356">
        <f t="shared" si="824"/>
        <v>0</v>
      </c>
      <c r="AF603" s="356">
        <f t="shared" si="824"/>
        <v>0</v>
      </c>
      <c r="AG603" s="356">
        <f t="shared" si="824"/>
        <v>0</v>
      </c>
      <c r="AH603" s="356">
        <f t="shared" si="824"/>
        <v>0</v>
      </c>
      <c r="AI603" s="356">
        <f t="shared" si="824"/>
        <v>0</v>
      </c>
      <c r="AJ603" s="356">
        <f t="shared" si="824"/>
        <v>0</v>
      </c>
      <c r="AK603" s="356">
        <f t="shared" si="824"/>
        <v>0</v>
      </c>
      <c r="AL603" s="356">
        <f t="shared" si="824"/>
        <v>0</v>
      </c>
      <c r="AM603" s="356">
        <f t="shared" si="824"/>
        <v>0</v>
      </c>
      <c r="AN603" s="456">
        <f t="shared" si="824"/>
        <v>0</v>
      </c>
      <c r="AO603" s="356">
        <f t="shared" si="824"/>
        <v>0</v>
      </c>
      <c r="AP603" s="356">
        <f t="shared" si="824"/>
        <v>0</v>
      </c>
      <c r="AQ603" s="356">
        <f t="shared" si="824"/>
        <v>0</v>
      </c>
      <c r="AR603" s="356">
        <f t="shared" si="824"/>
        <v>0</v>
      </c>
      <c r="AS603" s="356">
        <f t="shared" si="824"/>
        <v>0</v>
      </c>
      <c r="AT603" s="356">
        <f t="shared" si="824"/>
        <v>0</v>
      </c>
      <c r="AU603" s="356">
        <f t="shared" si="824"/>
        <v>0</v>
      </c>
      <c r="AV603" s="356">
        <f t="shared" si="824"/>
        <v>0</v>
      </c>
      <c r="AW603" s="356">
        <f t="shared" si="824"/>
        <v>0</v>
      </c>
      <c r="AX603" s="356">
        <f t="shared" si="824"/>
        <v>0</v>
      </c>
      <c r="AY603" s="356">
        <f t="shared" si="824"/>
        <v>0</v>
      </c>
    </row>
    <row r="604" spans="1:51" x14ac:dyDescent="0.2">
      <c r="A604" s="347"/>
      <c r="B604" s="347"/>
      <c r="C604" s="347" t="s">
        <v>265</v>
      </c>
      <c r="D604" s="347"/>
      <c r="E604" s="455"/>
      <c r="F604" s="355"/>
      <c r="G604" s="350">
        <f t="shared" ref="G604:AY604" si="825">MIN(G596:G601)</f>
        <v>2802</v>
      </c>
      <c r="H604" s="350">
        <f t="shared" si="825"/>
        <v>1330</v>
      </c>
      <c r="I604" s="350">
        <f t="shared" si="825"/>
        <v>132</v>
      </c>
      <c r="J604" s="350">
        <f t="shared" si="825"/>
        <v>0</v>
      </c>
      <c r="K604" s="350">
        <f t="shared" si="825"/>
        <v>600</v>
      </c>
      <c r="L604" s="350">
        <f t="shared" si="825"/>
        <v>0</v>
      </c>
      <c r="M604" s="350">
        <f t="shared" si="825"/>
        <v>0</v>
      </c>
      <c r="N604" s="350">
        <f t="shared" si="825"/>
        <v>0</v>
      </c>
      <c r="O604" s="350">
        <f t="shared" si="825"/>
        <v>0</v>
      </c>
      <c r="P604" s="350">
        <f t="shared" si="825"/>
        <v>0</v>
      </c>
      <c r="Q604" s="350">
        <f t="shared" si="825"/>
        <v>0</v>
      </c>
      <c r="R604" s="350">
        <f t="shared" si="825"/>
        <v>0</v>
      </c>
      <c r="S604" s="350">
        <f t="shared" si="825"/>
        <v>0</v>
      </c>
      <c r="T604" s="350">
        <f t="shared" si="825"/>
        <v>0</v>
      </c>
      <c r="U604" s="350">
        <f t="shared" si="825"/>
        <v>0</v>
      </c>
      <c r="V604" s="350">
        <f t="shared" si="825"/>
        <v>0</v>
      </c>
      <c r="W604" s="350">
        <f t="shared" si="825"/>
        <v>0</v>
      </c>
      <c r="X604" s="350">
        <f t="shared" si="825"/>
        <v>0</v>
      </c>
      <c r="Y604" s="350">
        <f t="shared" si="825"/>
        <v>0</v>
      </c>
      <c r="Z604" s="350">
        <f t="shared" si="825"/>
        <v>0</v>
      </c>
      <c r="AA604" s="350">
        <f t="shared" si="825"/>
        <v>0</v>
      </c>
      <c r="AB604" s="350">
        <f t="shared" si="825"/>
        <v>0</v>
      </c>
      <c r="AC604" s="350">
        <f t="shared" si="825"/>
        <v>0</v>
      </c>
      <c r="AD604" s="350">
        <f t="shared" si="825"/>
        <v>0</v>
      </c>
      <c r="AE604" s="350">
        <f t="shared" si="825"/>
        <v>0</v>
      </c>
      <c r="AF604" s="350">
        <f t="shared" si="825"/>
        <v>0</v>
      </c>
      <c r="AG604" s="350">
        <f t="shared" si="825"/>
        <v>0</v>
      </c>
      <c r="AH604" s="350">
        <f t="shared" si="825"/>
        <v>0</v>
      </c>
      <c r="AI604" s="350">
        <f t="shared" si="825"/>
        <v>0</v>
      </c>
      <c r="AJ604" s="350">
        <f t="shared" si="825"/>
        <v>0</v>
      </c>
      <c r="AK604" s="350">
        <f t="shared" si="825"/>
        <v>0</v>
      </c>
      <c r="AL604" s="350">
        <f t="shared" si="825"/>
        <v>0</v>
      </c>
      <c r="AM604" s="350">
        <f t="shared" si="825"/>
        <v>0</v>
      </c>
      <c r="AN604" s="457">
        <f t="shared" si="825"/>
        <v>0</v>
      </c>
      <c r="AO604" s="350">
        <f t="shared" si="825"/>
        <v>0</v>
      </c>
      <c r="AP604" s="350">
        <f t="shared" si="825"/>
        <v>0</v>
      </c>
      <c r="AQ604" s="350">
        <f t="shared" si="825"/>
        <v>0</v>
      </c>
      <c r="AR604" s="350">
        <f t="shared" si="825"/>
        <v>0</v>
      </c>
      <c r="AS604" s="350">
        <f t="shared" si="825"/>
        <v>0</v>
      </c>
      <c r="AT604" s="350">
        <f t="shared" si="825"/>
        <v>0</v>
      </c>
      <c r="AU604" s="350">
        <f t="shared" si="825"/>
        <v>0</v>
      </c>
      <c r="AV604" s="350">
        <f t="shared" si="825"/>
        <v>0</v>
      </c>
      <c r="AW604" s="350">
        <f t="shared" si="825"/>
        <v>0</v>
      </c>
      <c r="AX604" s="350">
        <f t="shared" si="825"/>
        <v>0</v>
      </c>
      <c r="AY604" s="350">
        <f t="shared" si="825"/>
        <v>0</v>
      </c>
    </row>
    <row r="605" spans="1:51" x14ac:dyDescent="0.2">
      <c r="A605" s="347"/>
      <c r="B605" s="347"/>
      <c r="C605" s="347" t="s">
        <v>266</v>
      </c>
      <c r="D605" s="347"/>
      <c r="E605" s="455"/>
      <c r="F605" s="355"/>
      <c r="G605" s="350">
        <f t="shared" ref="G605:AY605" si="826">MAX(G596:G601)</f>
        <v>26882</v>
      </c>
      <c r="H605" s="350">
        <f t="shared" si="826"/>
        <v>11319</v>
      </c>
      <c r="I605" s="350">
        <f t="shared" si="826"/>
        <v>317</v>
      </c>
      <c r="J605" s="350">
        <f t="shared" si="826"/>
        <v>0</v>
      </c>
      <c r="K605" s="350">
        <f t="shared" si="826"/>
        <v>8427</v>
      </c>
      <c r="L605" s="350">
        <f t="shared" si="826"/>
        <v>0</v>
      </c>
      <c r="M605" s="350">
        <f t="shared" si="826"/>
        <v>7980</v>
      </c>
      <c r="N605" s="350">
        <f t="shared" si="826"/>
        <v>0</v>
      </c>
      <c r="O605" s="350">
        <f t="shared" si="826"/>
        <v>0</v>
      </c>
      <c r="P605" s="350">
        <f t="shared" si="826"/>
        <v>1420</v>
      </c>
      <c r="Q605" s="350">
        <f t="shared" si="826"/>
        <v>11319</v>
      </c>
      <c r="R605" s="350">
        <f t="shared" si="826"/>
        <v>0</v>
      </c>
      <c r="S605" s="350">
        <f t="shared" si="826"/>
        <v>0</v>
      </c>
      <c r="T605" s="350">
        <f t="shared" si="826"/>
        <v>0</v>
      </c>
      <c r="U605" s="350">
        <f t="shared" si="826"/>
        <v>0</v>
      </c>
      <c r="V605" s="350">
        <f t="shared" si="826"/>
        <v>0</v>
      </c>
      <c r="W605" s="350">
        <f t="shared" si="826"/>
        <v>0</v>
      </c>
      <c r="X605" s="350">
        <f t="shared" si="826"/>
        <v>0</v>
      </c>
      <c r="Y605" s="350">
        <f t="shared" si="826"/>
        <v>0</v>
      </c>
      <c r="Z605" s="350">
        <f t="shared" si="826"/>
        <v>0</v>
      </c>
      <c r="AA605" s="350">
        <f t="shared" si="826"/>
        <v>0</v>
      </c>
      <c r="AB605" s="350">
        <f t="shared" si="826"/>
        <v>0</v>
      </c>
      <c r="AC605" s="350">
        <f t="shared" si="826"/>
        <v>0</v>
      </c>
      <c r="AD605" s="350">
        <f t="shared" si="826"/>
        <v>0</v>
      </c>
      <c r="AE605" s="350">
        <f t="shared" si="826"/>
        <v>0</v>
      </c>
      <c r="AF605" s="350">
        <f t="shared" si="826"/>
        <v>0</v>
      </c>
      <c r="AG605" s="350">
        <f t="shared" si="826"/>
        <v>0</v>
      </c>
      <c r="AH605" s="350">
        <f t="shared" si="826"/>
        <v>0</v>
      </c>
      <c r="AI605" s="350">
        <f t="shared" si="826"/>
        <v>0</v>
      </c>
      <c r="AJ605" s="350">
        <f t="shared" si="826"/>
        <v>0</v>
      </c>
      <c r="AK605" s="350">
        <f t="shared" si="826"/>
        <v>0</v>
      </c>
      <c r="AL605" s="350">
        <f t="shared" si="826"/>
        <v>0</v>
      </c>
      <c r="AM605" s="350">
        <f t="shared" si="826"/>
        <v>0</v>
      </c>
      <c r="AN605" s="457">
        <f t="shared" si="826"/>
        <v>0</v>
      </c>
      <c r="AO605" s="350">
        <f t="shared" si="826"/>
        <v>0</v>
      </c>
      <c r="AP605" s="350">
        <f t="shared" si="826"/>
        <v>0</v>
      </c>
      <c r="AQ605" s="350">
        <f t="shared" si="826"/>
        <v>0</v>
      </c>
      <c r="AR605" s="350">
        <f t="shared" si="826"/>
        <v>0</v>
      </c>
      <c r="AS605" s="350">
        <f t="shared" si="826"/>
        <v>0</v>
      </c>
      <c r="AT605" s="350">
        <f t="shared" si="826"/>
        <v>0</v>
      </c>
      <c r="AU605" s="350">
        <f t="shared" si="826"/>
        <v>0</v>
      </c>
      <c r="AV605" s="350">
        <f t="shared" si="826"/>
        <v>0</v>
      </c>
      <c r="AW605" s="350">
        <f t="shared" si="826"/>
        <v>0</v>
      </c>
      <c r="AX605" s="350">
        <f t="shared" si="826"/>
        <v>0</v>
      </c>
      <c r="AY605" s="350">
        <f t="shared" si="826"/>
        <v>0</v>
      </c>
    </row>
    <row r="606" spans="1:51" x14ac:dyDescent="0.2">
      <c r="A606" s="347"/>
      <c r="B606" s="347"/>
      <c r="C606" s="347" t="s">
        <v>267</v>
      </c>
      <c r="D606" s="347"/>
      <c r="E606" s="455"/>
      <c r="F606" s="355"/>
      <c r="G606" s="350">
        <f t="shared" ref="G606:AY606" si="827">AVERAGE(G596:G601)</f>
        <v>8998.8333333333339</v>
      </c>
      <c r="H606" s="350">
        <f t="shared" si="827"/>
        <v>3883</v>
      </c>
      <c r="I606" s="350">
        <f t="shared" si="827"/>
        <v>231</v>
      </c>
      <c r="J606" s="350" t="e">
        <f t="shared" si="827"/>
        <v>#DIV/0!</v>
      </c>
      <c r="K606" s="350">
        <f t="shared" si="827"/>
        <v>3145</v>
      </c>
      <c r="L606" s="350">
        <f t="shared" si="827"/>
        <v>0</v>
      </c>
      <c r="M606" s="350">
        <f t="shared" si="827"/>
        <v>2497.3333333333335</v>
      </c>
      <c r="N606" s="350">
        <f t="shared" si="827"/>
        <v>0</v>
      </c>
      <c r="O606" s="350">
        <f t="shared" si="827"/>
        <v>0</v>
      </c>
      <c r="P606" s="350">
        <f t="shared" si="827"/>
        <v>236.66666666666666</v>
      </c>
      <c r="Q606" s="350">
        <f t="shared" si="827"/>
        <v>2942</v>
      </c>
      <c r="R606" s="350">
        <f t="shared" si="827"/>
        <v>0</v>
      </c>
      <c r="S606" s="350">
        <f t="shared" si="827"/>
        <v>0</v>
      </c>
      <c r="T606" s="350">
        <f t="shared" si="827"/>
        <v>0</v>
      </c>
      <c r="U606" s="350">
        <f t="shared" si="827"/>
        <v>0</v>
      </c>
      <c r="V606" s="350">
        <f t="shared" si="827"/>
        <v>0</v>
      </c>
      <c r="W606" s="350">
        <f t="shared" si="827"/>
        <v>0</v>
      </c>
      <c r="X606" s="350">
        <f t="shared" si="827"/>
        <v>0</v>
      </c>
      <c r="Y606" s="350">
        <f t="shared" si="827"/>
        <v>0</v>
      </c>
      <c r="Z606" s="350">
        <f t="shared" si="827"/>
        <v>0</v>
      </c>
      <c r="AA606" s="350">
        <f t="shared" si="827"/>
        <v>0</v>
      </c>
      <c r="AB606" s="350">
        <f t="shared" si="827"/>
        <v>0</v>
      </c>
      <c r="AC606" s="350">
        <f t="shared" si="827"/>
        <v>0</v>
      </c>
      <c r="AD606" s="350">
        <f t="shared" si="827"/>
        <v>0</v>
      </c>
      <c r="AE606" s="350">
        <f t="shared" si="827"/>
        <v>0</v>
      </c>
      <c r="AF606" s="350">
        <f t="shared" si="827"/>
        <v>0</v>
      </c>
      <c r="AG606" s="350">
        <f t="shared" si="827"/>
        <v>0</v>
      </c>
      <c r="AH606" s="350">
        <f t="shared" si="827"/>
        <v>0</v>
      </c>
      <c r="AI606" s="350">
        <f t="shared" si="827"/>
        <v>0</v>
      </c>
      <c r="AJ606" s="350">
        <f t="shared" si="827"/>
        <v>0</v>
      </c>
      <c r="AK606" s="350">
        <f t="shared" si="827"/>
        <v>0</v>
      </c>
      <c r="AL606" s="350">
        <f t="shared" si="827"/>
        <v>0</v>
      </c>
      <c r="AM606" s="350">
        <f t="shared" si="827"/>
        <v>0</v>
      </c>
      <c r="AN606" s="457">
        <f t="shared" si="827"/>
        <v>0</v>
      </c>
      <c r="AO606" s="350">
        <f t="shared" si="827"/>
        <v>0</v>
      </c>
      <c r="AP606" s="350">
        <f t="shared" si="827"/>
        <v>0</v>
      </c>
      <c r="AQ606" s="350">
        <f t="shared" si="827"/>
        <v>0</v>
      </c>
      <c r="AR606" s="350">
        <f t="shared" si="827"/>
        <v>0</v>
      </c>
      <c r="AS606" s="350">
        <f t="shared" si="827"/>
        <v>0</v>
      </c>
      <c r="AT606" s="350">
        <f t="shared" si="827"/>
        <v>0</v>
      </c>
      <c r="AU606" s="350">
        <f t="shared" si="827"/>
        <v>0</v>
      </c>
      <c r="AV606" s="350">
        <f t="shared" si="827"/>
        <v>0</v>
      </c>
      <c r="AW606" s="350">
        <f t="shared" si="827"/>
        <v>0</v>
      </c>
      <c r="AX606" s="350">
        <f t="shared" si="827"/>
        <v>0</v>
      </c>
      <c r="AY606" s="350">
        <f t="shared" si="827"/>
        <v>0</v>
      </c>
    </row>
    <row r="607" spans="1:51" ht="13.5" thickBot="1" x14ac:dyDescent="0.25">
      <c r="A607" s="357"/>
      <c r="B607" s="357"/>
      <c r="C607" s="357" t="s">
        <v>268</v>
      </c>
      <c r="D607" s="357"/>
      <c r="E607" s="458"/>
      <c r="F607" s="355"/>
      <c r="G607" s="359">
        <f t="shared" ref="G607:AY607" si="828">MEDIAN(G596:G601)</f>
        <v>4946</v>
      </c>
      <c r="H607" s="359">
        <f t="shared" si="828"/>
        <v>2329</v>
      </c>
      <c r="I607" s="359">
        <f t="shared" si="828"/>
        <v>236.5</v>
      </c>
      <c r="J607" s="359" t="e">
        <f t="shared" si="828"/>
        <v>#NUM!</v>
      </c>
      <c r="K607" s="359">
        <f t="shared" si="828"/>
        <v>2131.5</v>
      </c>
      <c r="L607" s="359">
        <f t="shared" si="828"/>
        <v>0</v>
      </c>
      <c r="M607" s="359">
        <f t="shared" si="828"/>
        <v>1460.5</v>
      </c>
      <c r="N607" s="359">
        <f t="shared" si="828"/>
        <v>0</v>
      </c>
      <c r="O607" s="359">
        <f t="shared" si="828"/>
        <v>0</v>
      </c>
      <c r="P607" s="359">
        <f t="shared" si="828"/>
        <v>0</v>
      </c>
      <c r="Q607" s="359">
        <f t="shared" si="828"/>
        <v>1071</v>
      </c>
      <c r="R607" s="359">
        <f t="shared" si="828"/>
        <v>0</v>
      </c>
      <c r="S607" s="359">
        <f t="shared" si="828"/>
        <v>0</v>
      </c>
      <c r="T607" s="359">
        <f t="shared" si="828"/>
        <v>0</v>
      </c>
      <c r="U607" s="359">
        <f t="shared" si="828"/>
        <v>0</v>
      </c>
      <c r="V607" s="359">
        <f t="shared" si="828"/>
        <v>0</v>
      </c>
      <c r="W607" s="359">
        <f t="shared" si="828"/>
        <v>0</v>
      </c>
      <c r="X607" s="359">
        <f t="shared" si="828"/>
        <v>0</v>
      </c>
      <c r="Y607" s="359">
        <f t="shared" si="828"/>
        <v>0</v>
      </c>
      <c r="Z607" s="359">
        <f t="shared" si="828"/>
        <v>0</v>
      </c>
      <c r="AA607" s="359">
        <f t="shared" si="828"/>
        <v>0</v>
      </c>
      <c r="AB607" s="359">
        <f t="shared" si="828"/>
        <v>0</v>
      </c>
      <c r="AC607" s="359">
        <f t="shared" si="828"/>
        <v>0</v>
      </c>
      <c r="AD607" s="359">
        <f t="shared" si="828"/>
        <v>0</v>
      </c>
      <c r="AE607" s="359">
        <f t="shared" si="828"/>
        <v>0</v>
      </c>
      <c r="AF607" s="359">
        <f t="shared" si="828"/>
        <v>0</v>
      </c>
      <c r="AG607" s="359">
        <f t="shared" si="828"/>
        <v>0</v>
      </c>
      <c r="AH607" s="359">
        <f t="shared" si="828"/>
        <v>0</v>
      </c>
      <c r="AI607" s="359">
        <f t="shared" si="828"/>
        <v>0</v>
      </c>
      <c r="AJ607" s="359">
        <f t="shared" si="828"/>
        <v>0</v>
      </c>
      <c r="AK607" s="359">
        <f t="shared" si="828"/>
        <v>0</v>
      </c>
      <c r="AL607" s="359">
        <f t="shared" si="828"/>
        <v>0</v>
      </c>
      <c r="AM607" s="359">
        <f t="shared" si="828"/>
        <v>0</v>
      </c>
      <c r="AN607" s="459">
        <f t="shared" si="828"/>
        <v>0</v>
      </c>
      <c r="AO607" s="359">
        <f t="shared" si="828"/>
        <v>0</v>
      </c>
      <c r="AP607" s="359">
        <f t="shared" si="828"/>
        <v>0</v>
      </c>
      <c r="AQ607" s="359">
        <f t="shared" si="828"/>
        <v>0</v>
      </c>
      <c r="AR607" s="359">
        <f t="shared" si="828"/>
        <v>0</v>
      </c>
      <c r="AS607" s="359">
        <f t="shared" si="828"/>
        <v>0</v>
      </c>
      <c r="AT607" s="359">
        <f t="shared" si="828"/>
        <v>0</v>
      </c>
      <c r="AU607" s="359">
        <f t="shared" si="828"/>
        <v>0</v>
      </c>
      <c r="AV607" s="359">
        <f t="shared" si="828"/>
        <v>0</v>
      </c>
      <c r="AW607" s="359">
        <f t="shared" si="828"/>
        <v>0</v>
      </c>
      <c r="AX607" s="359">
        <f t="shared" si="828"/>
        <v>0</v>
      </c>
      <c r="AY607" s="359">
        <f t="shared" si="828"/>
        <v>0</v>
      </c>
    </row>
    <row r="608" spans="1:51" ht="13.5" thickTop="1" x14ac:dyDescent="0.2">
      <c r="B608"/>
      <c r="C608" s="254"/>
      <c r="D608" s="254"/>
      <c r="E608" s="474"/>
    </row>
    <row r="609" spans="1:51" ht="13.5" thickBot="1" x14ac:dyDescent="0.25">
      <c r="A609" s="371"/>
      <c r="B609" s="371"/>
      <c r="C609" s="373" t="s">
        <v>136</v>
      </c>
      <c r="D609" s="373"/>
      <c r="E609" s="470"/>
    </row>
    <row r="610" spans="1:51" ht="13.5" thickTop="1" x14ac:dyDescent="0.2">
      <c r="A610" s="347">
        <v>10550</v>
      </c>
      <c r="B610" s="349" t="str">
        <f t="shared" ref="B610:B617" si="829">VLOOKUP($A610,$A$5:$L$133,2,FALSE)</f>
        <v>Bega Valley (A)</v>
      </c>
      <c r="C610" s="348" t="str">
        <f t="shared" ref="C610:C617" si="830">VLOOKUP($A610,$A$5:$L$133,3,FALSE)</f>
        <v>CRJO</v>
      </c>
      <c r="D610" s="470" t="str">
        <f t="shared" ref="D610:D617" si="831">VLOOKUP($A610,$A$5:$L$133,4,FALSE)</f>
        <v>N</v>
      </c>
      <c r="E610" s="470"/>
      <c r="F610"/>
      <c r="G610" s="350">
        <f t="shared" ref="G610:G617" si="832">VLOOKUP($A610,$A$5:$AY$132,7,FALSE)</f>
        <v>34348</v>
      </c>
      <c r="H610" s="350">
        <f t="shared" ref="H610:H617" si="833">VLOOKUP($A610,$A$5:$AY$132,8,FALSE)</f>
        <v>20165</v>
      </c>
      <c r="I610" s="350">
        <f t="shared" ref="I610:I617" si="834">VLOOKUP($A610,$A$5:$AY$132,9,FALSE)</f>
        <v>485</v>
      </c>
      <c r="J610" s="350" t="str">
        <f t="shared" ref="J610:J617" si="835">VLOOKUP($A610,$A$5:$AY$132,10,FALSE)</f>
        <v>Y</v>
      </c>
      <c r="K610" s="350">
        <f t="shared" ref="K610:K617" si="836">VLOOKUP($A610,$A$5:$AY$132,11,FALSE)</f>
        <v>16318</v>
      </c>
      <c r="L610" s="350">
        <f t="shared" ref="L610:L617" si="837">VLOOKUP($A610,$A$5:$AY$132,12,FALSE)</f>
        <v>0</v>
      </c>
      <c r="M610" s="350">
        <f t="shared" ref="M610:M617" si="838">VLOOKUP($A610,$A$4:$AY$132,13,FALSE)</f>
        <v>16318</v>
      </c>
      <c r="N610" s="350">
        <f t="shared" ref="N610:N617" si="839">VLOOKUP($A610,$A$4:$AY$132,14,FALSE)</f>
        <v>0</v>
      </c>
      <c r="O610" s="350">
        <f t="shared" ref="O610:O617" si="840">VLOOKUP($A610,$A$4:$AY$132,15,FALSE)</f>
        <v>12005</v>
      </c>
      <c r="P610" s="350">
        <f t="shared" ref="P610:P617" si="841">VLOOKUP($A610,$A$4:$AY$132,16,FALSE)</f>
        <v>0</v>
      </c>
      <c r="Q610" s="350">
        <f t="shared" ref="Q610:Q617" si="842">VLOOKUP($A610,$A$4:$AY$132,17,FALSE)</f>
        <v>20165</v>
      </c>
      <c r="R610" s="350" t="str">
        <f t="shared" ref="R610:R617" si="843">VLOOKUP($A610,$A$4:$AY$132,18,FALSE)</f>
        <v>Merimbula</v>
      </c>
      <c r="S610" s="350" t="str">
        <f t="shared" ref="S610:S617" si="844">VLOOKUP($A610,$A$4:$AY$132,19,FALSE)</f>
        <v>Bermagui</v>
      </c>
      <c r="T610" s="350" t="str">
        <f t="shared" ref="T610:T617" si="845">VLOOKUP($A610,$A$4:$AY$132,20,FALSE)</f>
        <v>Eden</v>
      </c>
      <c r="U610" s="350" t="str">
        <f t="shared" ref="U610:U617" si="846">VLOOKUP($A610,$A$4:$AY$132,21,FALSE)</f>
        <v>Wallagoot</v>
      </c>
      <c r="V610" s="350" t="str">
        <f t="shared" ref="V610:V617" si="847">VLOOKUP($A610,$A$4:$AY$132,22,FALSE)</f>
        <v>Rural TS</v>
      </c>
      <c r="W610" s="350">
        <f t="shared" ref="W610:W617" si="848">VLOOKUP($A610,$A$4:$AY$132,23,FALSE)</f>
        <v>0</v>
      </c>
      <c r="X610" s="350">
        <f t="shared" ref="X610:X617" si="849">VLOOKUP($A610,$A$4:$AY$132,24,FALSE)</f>
        <v>0</v>
      </c>
      <c r="Y610" s="350">
        <f t="shared" ref="Y610:Y617" si="850">VLOOKUP($A610,$A$4:$AY$132,25,FALSE)</f>
        <v>0</v>
      </c>
      <c r="Z610" s="350">
        <f t="shared" ref="Z610:Z617" si="851">VLOOKUP($A610,$A$4:$AY$132,26,FALSE)</f>
        <v>0</v>
      </c>
      <c r="AA610" s="350">
        <f t="shared" ref="AA610:AA617" si="852">VLOOKUP($A610,$A$4:$AY$132,27,FALSE)</f>
        <v>0</v>
      </c>
      <c r="AB610" s="350">
        <f t="shared" ref="AB610:AB617" si="853">VLOOKUP($A610,$A$4:$AY$132,28,FALSE)</f>
        <v>0</v>
      </c>
      <c r="AC610" s="350">
        <f t="shared" ref="AC610:AC617" si="854">VLOOKUP($A610,$A$4:$AY$132,29,FALSE)</f>
        <v>0</v>
      </c>
      <c r="AD610" s="350">
        <f t="shared" ref="AD610:AD617" si="855">VLOOKUP($A610,$A$4:$AY$132,30,FALSE)</f>
        <v>0</v>
      </c>
      <c r="AE610" s="350">
        <f t="shared" ref="AE610:AE617" si="856">VLOOKUP($A610,$A$4:$AY$132,31,FALSE)</f>
        <v>0</v>
      </c>
      <c r="AF610" s="350">
        <f t="shared" ref="AF610:AF617" si="857">VLOOKUP($A610,$A$4:$AY$132,32,FALSE)</f>
        <v>0</v>
      </c>
      <c r="AG610" s="350">
        <f t="shared" ref="AG610:AG617" si="858">VLOOKUP($A610,$A$4:$AY$132,33,FALSE)</f>
        <v>0</v>
      </c>
      <c r="AH610" s="350">
        <f t="shared" ref="AH610:AH617" si="859">VLOOKUP($A610,$A$4:$AY$132,34,FALSE)</f>
        <v>0</v>
      </c>
      <c r="AI610" s="350">
        <f t="shared" ref="AI610:AI617" si="860">VLOOKUP($A610,$A$4:$AY$132,35,FALSE)</f>
        <v>0</v>
      </c>
      <c r="AJ610" s="350">
        <f t="shared" ref="AJ610:AJ617" si="861">VLOOKUP($A610,$A$4:$AY$132,36,FALSE)</f>
        <v>0</v>
      </c>
      <c r="AK610" s="350">
        <f t="shared" ref="AK610:AK617" si="862">VLOOKUP($A610,$A$4:$AY$132,37,FALSE)</f>
        <v>0</v>
      </c>
      <c r="AL610" s="350">
        <f t="shared" ref="AL610:AL617" si="863">VLOOKUP($A610,$A$4:$AY$132,38,FALSE)</f>
        <v>0</v>
      </c>
      <c r="AM610" s="350">
        <f t="shared" ref="AM610:AM617" si="864">VLOOKUP($A610,$A$4:$AY$132,39,FALSE)</f>
        <v>0</v>
      </c>
      <c r="AN610" s="457">
        <f t="shared" ref="AN610:AN617" si="865">VLOOKUP($A610,$A$4:$AY$132,40,FALSE)</f>
        <v>0</v>
      </c>
      <c r="AO610" s="350">
        <f t="shared" ref="AO610:AO617" si="866">VLOOKUP($A610,$A$4:$AY$132,41,FALSE)</f>
        <v>0</v>
      </c>
      <c r="AP610" s="350">
        <f t="shared" ref="AP610:AP617" si="867">VLOOKUP($A610,$A$4:$AY$132,42,FALSE)</f>
        <v>0</v>
      </c>
      <c r="AQ610" s="350">
        <f t="shared" ref="AQ610:AQ617" si="868">VLOOKUP($A610,$A$4:$AY$132,43,FALSE)</f>
        <v>0</v>
      </c>
      <c r="AR610" s="350">
        <f t="shared" ref="AR610:AR617" si="869">VLOOKUP($A610,$A$4:$AY$132,44,FALSE)</f>
        <v>0</v>
      </c>
      <c r="AS610" s="350">
        <f t="shared" ref="AS610:AS617" si="870">VLOOKUP($A610,$A$4:$AY$132,45,FALSE)</f>
        <v>0</v>
      </c>
      <c r="AT610" s="350">
        <f t="shared" ref="AT610:AT617" si="871">VLOOKUP($A610,$A$4:$AY$132,46,FALSE)</f>
        <v>0</v>
      </c>
      <c r="AU610" s="350">
        <f t="shared" ref="AU610:AU617" si="872">VLOOKUP($A610,$A$4:$AY$132,47,FALSE)</f>
        <v>0</v>
      </c>
      <c r="AV610" s="350">
        <f t="shared" ref="AV610:AV617" si="873">VLOOKUP($A610,$A$4:$AY$132,48,FALSE)</f>
        <v>0</v>
      </c>
      <c r="AW610" s="350">
        <f t="shared" ref="AW610:AW617" si="874">VLOOKUP($A610,$A$4:$AY$132,49,FALSE)</f>
        <v>0</v>
      </c>
      <c r="AX610" s="350">
        <f t="shared" ref="AX610:AX617" si="875">VLOOKUP($A610,$A$4:$AY$132,50,FALSE)</f>
        <v>0</v>
      </c>
      <c r="AY610" s="350">
        <f t="shared" ref="AY610:AY617" si="876">VLOOKUP($A610,$A$4:$AY$132,51,FALSE)</f>
        <v>0</v>
      </c>
    </row>
    <row r="611" spans="1:51" x14ac:dyDescent="0.2">
      <c r="A611" s="347">
        <v>12750</v>
      </c>
      <c r="B611" s="349" t="str">
        <f t="shared" si="829"/>
        <v>Eurobodalla (A)</v>
      </c>
      <c r="C611" s="348" t="str">
        <f t="shared" si="830"/>
        <v>CRJO</v>
      </c>
      <c r="D611" s="470" t="str">
        <f t="shared" si="831"/>
        <v>N</v>
      </c>
      <c r="E611" s="470"/>
      <c r="F611"/>
      <c r="G611" s="350">
        <f t="shared" si="832"/>
        <v>38288</v>
      </c>
      <c r="H611" s="350">
        <f t="shared" si="833"/>
        <v>23828</v>
      </c>
      <c r="I611" s="350">
        <f t="shared" si="834"/>
        <v>304.57</v>
      </c>
      <c r="J611" s="350" t="str">
        <f t="shared" si="835"/>
        <v>Y</v>
      </c>
      <c r="K611" s="350">
        <f t="shared" si="836"/>
        <v>22593</v>
      </c>
      <c r="L611" s="350">
        <f t="shared" si="837"/>
        <v>0</v>
      </c>
      <c r="M611" s="350">
        <f t="shared" si="838"/>
        <v>22362</v>
      </c>
      <c r="N611" s="350">
        <f t="shared" si="839"/>
        <v>20756</v>
      </c>
      <c r="O611" s="350">
        <f t="shared" si="840"/>
        <v>0</v>
      </c>
      <c r="P611" s="350">
        <f t="shared" si="841"/>
        <v>21715</v>
      </c>
      <c r="Q611" s="350">
        <f t="shared" si="842"/>
        <v>23828</v>
      </c>
      <c r="R611" s="350" t="str">
        <f t="shared" si="843"/>
        <v>Brou WMF</v>
      </c>
      <c r="S611" s="350" t="str">
        <f t="shared" si="844"/>
        <v>Surf Beach WMF</v>
      </c>
      <c r="T611" s="350" t="str">
        <f t="shared" si="845"/>
        <v>Moruya Transfer Station</v>
      </c>
      <c r="U611" s="350">
        <f t="shared" si="846"/>
        <v>0</v>
      </c>
      <c r="V611" s="350">
        <f t="shared" si="847"/>
        <v>0</v>
      </c>
      <c r="W611" s="350">
        <f t="shared" si="848"/>
        <v>0</v>
      </c>
      <c r="X611" s="350">
        <f t="shared" si="849"/>
        <v>0</v>
      </c>
      <c r="Y611" s="350">
        <f t="shared" si="850"/>
        <v>0</v>
      </c>
      <c r="Z611" s="350">
        <f t="shared" si="851"/>
        <v>0</v>
      </c>
      <c r="AA611" s="350">
        <f t="shared" si="852"/>
        <v>0</v>
      </c>
      <c r="AB611" s="350">
        <f t="shared" si="853"/>
        <v>0</v>
      </c>
      <c r="AC611" s="350">
        <f t="shared" si="854"/>
        <v>0</v>
      </c>
      <c r="AD611" s="350">
        <f t="shared" si="855"/>
        <v>0</v>
      </c>
      <c r="AE611" s="350">
        <f t="shared" si="856"/>
        <v>0</v>
      </c>
      <c r="AF611" s="350">
        <f t="shared" si="857"/>
        <v>0</v>
      </c>
      <c r="AG611" s="350">
        <f t="shared" si="858"/>
        <v>0</v>
      </c>
      <c r="AH611" s="350">
        <f t="shared" si="859"/>
        <v>0</v>
      </c>
      <c r="AI611" s="350">
        <f t="shared" si="860"/>
        <v>0</v>
      </c>
      <c r="AJ611" s="350">
        <f t="shared" si="861"/>
        <v>0</v>
      </c>
      <c r="AK611" s="350">
        <f t="shared" si="862"/>
        <v>0</v>
      </c>
      <c r="AL611" s="350">
        <f t="shared" si="863"/>
        <v>0</v>
      </c>
      <c r="AM611" s="350">
        <f t="shared" si="864"/>
        <v>0</v>
      </c>
      <c r="AN611" s="457">
        <f t="shared" si="865"/>
        <v>0</v>
      </c>
      <c r="AO611" s="350">
        <f t="shared" si="866"/>
        <v>0</v>
      </c>
      <c r="AP611" s="350">
        <f t="shared" si="867"/>
        <v>0</v>
      </c>
      <c r="AQ611" s="350">
        <f t="shared" si="868"/>
        <v>0</v>
      </c>
      <c r="AR611" s="350">
        <f t="shared" si="869"/>
        <v>0</v>
      </c>
      <c r="AS611" s="350">
        <f t="shared" si="870"/>
        <v>0</v>
      </c>
      <c r="AT611" s="350">
        <f t="shared" si="871"/>
        <v>0</v>
      </c>
      <c r="AU611" s="350">
        <f t="shared" si="872"/>
        <v>0</v>
      </c>
      <c r="AV611" s="350">
        <f t="shared" si="873"/>
        <v>0</v>
      </c>
      <c r="AW611" s="350">
        <f t="shared" si="874"/>
        <v>0</v>
      </c>
      <c r="AX611" s="350">
        <f t="shared" si="875"/>
        <v>0</v>
      </c>
      <c r="AY611" s="350">
        <f t="shared" si="876"/>
        <v>0</v>
      </c>
    </row>
    <row r="612" spans="1:51" x14ac:dyDescent="0.2">
      <c r="A612" s="347">
        <v>13310</v>
      </c>
      <c r="B612" s="349" t="str">
        <f t="shared" si="829"/>
        <v>Goulburn Mulwaree (A)</v>
      </c>
      <c r="C612" s="348" t="str">
        <f t="shared" si="830"/>
        <v>CRJO</v>
      </c>
      <c r="D612" s="470" t="str">
        <f t="shared" si="831"/>
        <v>N</v>
      </c>
      <c r="E612" s="470"/>
      <c r="F612"/>
      <c r="G612" s="350">
        <f t="shared" si="832"/>
        <v>30852</v>
      </c>
      <c r="H612" s="350">
        <f t="shared" si="833"/>
        <v>16423</v>
      </c>
      <c r="I612" s="350">
        <f t="shared" si="834"/>
        <v>330</v>
      </c>
      <c r="J612" s="350" t="str">
        <f t="shared" si="835"/>
        <v>Y</v>
      </c>
      <c r="K612" s="350">
        <f t="shared" si="836"/>
        <v>9538</v>
      </c>
      <c r="L612" s="350">
        <f t="shared" si="837"/>
        <v>0</v>
      </c>
      <c r="M612" s="350">
        <f t="shared" si="838"/>
        <v>9531</v>
      </c>
      <c r="N612" s="350">
        <f t="shared" si="839"/>
        <v>0</v>
      </c>
      <c r="O612" s="350">
        <f t="shared" si="840"/>
        <v>3812</v>
      </c>
      <c r="P612" s="350">
        <f t="shared" si="841"/>
        <v>9849</v>
      </c>
      <c r="Q612" s="350">
        <f t="shared" si="842"/>
        <v>16423</v>
      </c>
      <c r="R612" s="350" t="str">
        <f t="shared" si="843"/>
        <v>Goulburn Waste Management Centre</v>
      </c>
      <c r="S612" s="350" t="str">
        <f t="shared" si="844"/>
        <v>Marulan Waste Management Centre</v>
      </c>
      <c r="T612" s="350" t="str">
        <f t="shared" si="845"/>
        <v>Tarago Waste Management Centre</v>
      </c>
      <c r="U612" s="350">
        <f t="shared" si="846"/>
        <v>0</v>
      </c>
      <c r="V612" s="350">
        <f t="shared" si="847"/>
        <v>0</v>
      </c>
      <c r="W612" s="350">
        <f t="shared" si="848"/>
        <v>0</v>
      </c>
      <c r="X612" s="350">
        <f t="shared" si="849"/>
        <v>0</v>
      </c>
      <c r="Y612" s="350">
        <f t="shared" si="850"/>
        <v>0</v>
      </c>
      <c r="Z612" s="350">
        <f t="shared" si="851"/>
        <v>0</v>
      </c>
      <c r="AA612" s="350">
        <f t="shared" si="852"/>
        <v>0</v>
      </c>
      <c r="AB612" s="350">
        <f t="shared" si="853"/>
        <v>0</v>
      </c>
      <c r="AC612" s="350">
        <f t="shared" si="854"/>
        <v>0</v>
      </c>
      <c r="AD612" s="350">
        <f t="shared" si="855"/>
        <v>0</v>
      </c>
      <c r="AE612" s="350">
        <f t="shared" si="856"/>
        <v>0</v>
      </c>
      <c r="AF612" s="350">
        <f t="shared" si="857"/>
        <v>0</v>
      </c>
      <c r="AG612" s="350">
        <f t="shared" si="858"/>
        <v>0</v>
      </c>
      <c r="AH612" s="350">
        <f t="shared" si="859"/>
        <v>0</v>
      </c>
      <c r="AI612" s="350">
        <f t="shared" si="860"/>
        <v>0</v>
      </c>
      <c r="AJ612" s="350">
        <f t="shared" si="861"/>
        <v>0</v>
      </c>
      <c r="AK612" s="350">
        <f t="shared" si="862"/>
        <v>0</v>
      </c>
      <c r="AL612" s="350">
        <f t="shared" si="863"/>
        <v>0</v>
      </c>
      <c r="AM612" s="350">
        <f t="shared" si="864"/>
        <v>0</v>
      </c>
      <c r="AN612" s="457">
        <f t="shared" si="865"/>
        <v>0</v>
      </c>
      <c r="AO612" s="350">
        <f t="shared" si="866"/>
        <v>0</v>
      </c>
      <c r="AP612" s="350">
        <f t="shared" si="867"/>
        <v>0</v>
      </c>
      <c r="AQ612" s="350">
        <f t="shared" si="868"/>
        <v>0</v>
      </c>
      <c r="AR612" s="350">
        <f t="shared" si="869"/>
        <v>0</v>
      </c>
      <c r="AS612" s="350">
        <f t="shared" si="870"/>
        <v>0</v>
      </c>
      <c r="AT612" s="350">
        <f t="shared" si="871"/>
        <v>0</v>
      </c>
      <c r="AU612" s="350">
        <f t="shared" si="872"/>
        <v>0</v>
      </c>
      <c r="AV612" s="350">
        <f t="shared" si="873"/>
        <v>0</v>
      </c>
      <c r="AW612" s="350">
        <f t="shared" si="874"/>
        <v>0</v>
      </c>
      <c r="AX612" s="350">
        <f t="shared" si="875"/>
        <v>0</v>
      </c>
      <c r="AY612" s="350">
        <f t="shared" si="876"/>
        <v>0</v>
      </c>
    </row>
    <row r="613" spans="1:51" x14ac:dyDescent="0.2">
      <c r="A613" s="347">
        <v>13910</v>
      </c>
      <c r="B613" s="349" t="str">
        <f t="shared" si="829"/>
        <v>Hilltops (A)</v>
      </c>
      <c r="C613" s="348" t="str">
        <f t="shared" si="830"/>
        <v>CRJO</v>
      </c>
      <c r="D613" s="470" t="str">
        <f t="shared" si="831"/>
        <v>N</v>
      </c>
      <c r="E613" s="470"/>
      <c r="F613"/>
      <c r="G613" s="350">
        <f t="shared" si="832"/>
        <v>18782</v>
      </c>
      <c r="H613" s="350">
        <f t="shared" si="833"/>
        <v>10965</v>
      </c>
      <c r="I613" s="350">
        <f t="shared" si="834"/>
        <v>347</v>
      </c>
      <c r="J613" s="350" t="str">
        <f t="shared" si="835"/>
        <v>Y</v>
      </c>
      <c r="K613" s="350">
        <f t="shared" si="836"/>
        <v>5354</v>
      </c>
      <c r="L613" s="350">
        <f t="shared" si="837"/>
        <v>0</v>
      </c>
      <c r="M613" s="350">
        <f t="shared" si="838"/>
        <v>5284</v>
      </c>
      <c r="N613" s="350">
        <f t="shared" si="839"/>
        <v>3581</v>
      </c>
      <c r="O613" s="350">
        <f t="shared" si="840"/>
        <v>0</v>
      </c>
      <c r="P613" s="350">
        <f t="shared" si="841"/>
        <v>0</v>
      </c>
      <c r="Q613" s="350">
        <f t="shared" si="842"/>
        <v>0</v>
      </c>
      <c r="R613" s="350" t="str">
        <f t="shared" si="843"/>
        <v>Victoria Street</v>
      </c>
      <c r="S613" s="350" t="str">
        <f t="shared" si="844"/>
        <v>Redhill Road</v>
      </c>
      <c r="T613" s="350" t="str">
        <f t="shared" si="845"/>
        <v>Boorowa Landfill</v>
      </c>
      <c r="U613" s="350" t="str">
        <f t="shared" si="846"/>
        <v>Harden WTS</v>
      </c>
      <c r="V613" s="350" t="str">
        <f t="shared" si="847"/>
        <v>Koorawatha</v>
      </c>
      <c r="W613" s="350" t="str">
        <f t="shared" si="848"/>
        <v>Other Facilities</v>
      </c>
      <c r="X613" s="350">
        <f t="shared" si="849"/>
        <v>0</v>
      </c>
      <c r="Y613" s="350">
        <f t="shared" si="850"/>
        <v>0</v>
      </c>
      <c r="Z613" s="350">
        <f t="shared" si="851"/>
        <v>0</v>
      </c>
      <c r="AA613" s="350">
        <f t="shared" si="852"/>
        <v>0</v>
      </c>
      <c r="AB613" s="350">
        <f t="shared" si="853"/>
        <v>0</v>
      </c>
      <c r="AC613" s="350">
        <f t="shared" si="854"/>
        <v>0</v>
      </c>
      <c r="AD613" s="350">
        <f t="shared" si="855"/>
        <v>0</v>
      </c>
      <c r="AE613" s="350">
        <f t="shared" si="856"/>
        <v>0</v>
      </c>
      <c r="AF613" s="350">
        <f t="shared" si="857"/>
        <v>0</v>
      </c>
      <c r="AG613" s="350">
        <f t="shared" si="858"/>
        <v>0</v>
      </c>
      <c r="AH613" s="350">
        <f t="shared" si="859"/>
        <v>0</v>
      </c>
      <c r="AI613" s="350">
        <f t="shared" si="860"/>
        <v>0</v>
      </c>
      <c r="AJ613" s="350">
        <f t="shared" si="861"/>
        <v>0</v>
      </c>
      <c r="AK613" s="350">
        <f t="shared" si="862"/>
        <v>0</v>
      </c>
      <c r="AL613" s="350">
        <f t="shared" si="863"/>
        <v>0</v>
      </c>
      <c r="AM613" s="350">
        <f t="shared" si="864"/>
        <v>0</v>
      </c>
      <c r="AN613" s="457">
        <f t="shared" si="865"/>
        <v>0</v>
      </c>
      <c r="AO613" s="350">
        <f t="shared" si="866"/>
        <v>0</v>
      </c>
      <c r="AP613" s="350">
        <f t="shared" si="867"/>
        <v>0</v>
      </c>
      <c r="AQ613" s="350">
        <f t="shared" si="868"/>
        <v>0</v>
      </c>
      <c r="AR613" s="350">
        <f t="shared" si="869"/>
        <v>0</v>
      </c>
      <c r="AS613" s="350">
        <f t="shared" si="870"/>
        <v>0</v>
      </c>
      <c r="AT613" s="350">
        <f t="shared" si="871"/>
        <v>0</v>
      </c>
      <c r="AU613" s="350">
        <f t="shared" si="872"/>
        <v>0</v>
      </c>
      <c r="AV613" s="350">
        <f t="shared" si="873"/>
        <v>0</v>
      </c>
      <c r="AW613" s="350">
        <f t="shared" si="874"/>
        <v>0</v>
      </c>
      <c r="AX613" s="350">
        <f t="shared" si="875"/>
        <v>0</v>
      </c>
      <c r="AY613" s="350">
        <f t="shared" si="876"/>
        <v>0</v>
      </c>
    </row>
    <row r="614" spans="1:51" x14ac:dyDescent="0.2">
      <c r="A614" s="347">
        <v>16490</v>
      </c>
      <c r="B614" s="349" t="str">
        <f t="shared" si="829"/>
        <v>Queanbeyan-Palerang Regional (A)</v>
      </c>
      <c r="C614" s="348" t="str">
        <f t="shared" si="830"/>
        <v>CRJO</v>
      </c>
      <c r="D614" s="470" t="str">
        <f t="shared" si="831"/>
        <v>N</v>
      </c>
      <c r="E614" s="470"/>
      <c r="F614"/>
      <c r="G614" s="350">
        <f t="shared" si="832"/>
        <v>59959</v>
      </c>
      <c r="H614" s="350">
        <f t="shared" si="833"/>
        <v>26003</v>
      </c>
      <c r="I614" s="350">
        <f t="shared" si="834"/>
        <v>319</v>
      </c>
      <c r="J614" s="350" t="str">
        <f t="shared" si="835"/>
        <v>Y</v>
      </c>
      <c r="K614" s="350">
        <f t="shared" si="836"/>
        <v>19673</v>
      </c>
      <c r="L614" s="350">
        <f t="shared" si="837"/>
        <v>0</v>
      </c>
      <c r="M614" s="350">
        <f t="shared" si="838"/>
        <v>20206</v>
      </c>
      <c r="N614" s="350">
        <f t="shared" si="839"/>
        <v>13563</v>
      </c>
      <c r="O614" s="350">
        <f t="shared" si="840"/>
        <v>2152</v>
      </c>
      <c r="P614" s="350">
        <f t="shared" si="841"/>
        <v>0</v>
      </c>
      <c r="Q614" s="350">
        <f t="shared" si="842"/>
        <v>26003</v>
      </c>
      <c r="R614" s="350" t="str">
        <f t="shared" si="843"/>
        <v>Waste Minimisation Centre</v>
      </c>
      <c r="S614" s="350" t="str">
        <f t="shared" si="844"/>
        <v>Bungendore Resource Recovery Centre</v>
      </c>
      <c r="T614" s="350" t="str">
        <f t="shared" si="845"/>
        <v>Macs Reef Waste Transfer Station</v>
      </c>
      <c r="U614" s="350" t="str">
        <f t="shared" si="846"/>
        <v>Braidwood Landfill</v>
      </c>
      <c r="V614" s="350" t="str">
        <f t="shared" si="847"/>
        <v>Captains Flat Waste Transfer Station</v>
      </c>
      <c r="W614" s="350" t="str">
        <f t="shared" si="848"/>
        <v>Nerriga Landfill</v>
      </c>
      <c r="X614" s="350">
        <f t="shared" si="849"/>
        <v>0</v>
      </c>
      <c r="Y614" s="350">
        <f t="shared" si="850"/>
        <v>0</v>
      </c>
      <c r="Z614" s="350">
        <f t="shared" si="851"/>
        <v>0</v>
      </c>
      <c r="AA614" s="350">
        <f t="shared" si="852"/>
        <v>0</v>
      </c>
      <c r="AB614" s="350">
        <f t="shared" si="853"/>
        <v>0</v>
      </c>
      <c r="AC614" s="350">
        <f t="shared" si="854"/>
        <v>0</v>
      </c>
      <c r="AD614" s="350">
        <f t="shared" si="855"/>
        <v>0</v>
      </c>
      <c r="AE614" s="350">
        <f t="shared" si="856"/>
        <v>0</v>
      </c>
      <c r="AF614" s="350">
        <f t="shared" si="857"/>
        <v>0</v>
      </c>
      <c r="AG614" s="350">
        <f t="shared" si="858"/>
        <v>0</v>
      </c>
      <c r="AH614" s="350">
        <f t="shared" si="859"/>
        <v>0</v>
      </c>
      <c r="AI614" s="350">
        <f t="shared" si="860"/>
        <v>0</v>
      </c>
      <c r="AJ614" s="350">
        <f t="shared" si="861"/>
        <v>0</v>
      </c>
      <c r="AK614" s="350">
        <f t="shared" si="862"/>
        <v>0</v>
      </c>
      <c r="AL614" s="350">
        <f t="shared" si="863"/>
        <v>0</v>
      </c>
      <c r="AM614" s="350">
        <f t="shared" si="864"/>
        <v>0</v>
      </c>
      <c r="AN614" s="457">
        <f t="shared" si="865"/>
        <v>0</v>
      </c>
      <c r="AO614" s="350">
        <f t="shared" si="866"/>
        <v>0</v>
      </c>
      <c r="AP614" s="350">
        <f t="shared" si="867"/>
        <v>0</v>
      </c>
      <c r="AQ614" s="350">
        <f t="shared" si="868"/>
        <v>0</v>
      </c>
      <c r="AR614" s="350">
        <f t="shared" si="869"/>
        <v>0</v>
      </c>
      <c r="AS614" s="350">
        <f t="shared" si="870"/>
        <v>0</v>
      </c>
      <c r="AT614" s="350">
        <f t="shared" si="871"/>
        <v>0</v>
      </c>
      <c r="AU614" s="350">
        <f t="shared" si="872"/>
        <v>0</v>
      </c>
      <c r="AV614" s="350">
        <f t="shared" si="873"/>
        <v>0</v>
      </c>
      <c r="AW614" s="350">
        <f t="shared" si="874"/>
        <v>0</v>
      </c>
      <c r="AX614" s="350">
        <f t="shared" si="875"/>
        <v>0</v>
      </c>
      <c r="AY614" s="350">
        <f t="shared" si="876"/>
        <v>0</v>
      </c>
    </row>
    <row r="615" spans="1:51" x14ac:dyDescent="0.2">
      <c r="A615" s="347">
        <v>17040</v>
      </c>
      <c r="B615" s="349" t="str">
        <f t="shared" si="829"/>
        <v>Snowy Monaro Regional (A)</v>
      </c>
      <c r="C615" s="348" t="str">
        <f t="shared" si="830"/>
        <v>CRJO</v>
      </c>
      <c r="D615" s="470" t="str">
        <f t="shared" si="831"/>
        <v>N</v>
      </c>
      <c r="E615" s="470"/>
      <c r="F615"/>
      <c r="G615" s="350">
        <f t="shared" si="832"/>
        <v>20733</v>
      </c>
      <c r="H615" s="350">
        <f t="shared" si="833"/>
        <v>15729</v>
      </c>
      <c r="I615" s="350">
        <f t="shared" si="834"/>
        <v>491</v>
      </c>
      <c r="J615" s="350" t="str">
        <f t="shared" si="835"/>
        <v>Y</v>
      </c>
      <c r="K615" s="350">
        <f t="shared" si="836"/>
        <v>8062</v>
      </c>
      <c r="L615" s="350">
        <f t="shared" si="837"/>
        <v>0</v>
      </c>
      <c r="M615" s="350">
        <f t="shared" si="838"/>
        <v>7672</v>
      </c>
      <c r="N615" s="350">
        <f t="shared" si="839"/>
        <v>0</v>
      </c>
      <c r="O615" s="350">
        <f t="shared" si="840"/>
        <v>2741</v>
      </c>
      <c r="P615" s="350">
        <f t="shared" si="841"/>
        <v>0</v>
      </c>
      <c r="Q615" s="350">
        <f t="shared" si="842"/>
        <v>15729</v>
      </c>
      <c r="R615" s="350" t="str">
        <f t="shared" si="843"/>
        <v>Bombala Waste Depot</v>
      </c>
      <c r="S615" s="350" t="str">
        <f t="shared" si="844"/>
        <v>Delegate Waste Depot</v>
      </c>
      <c r="T615" s="350" t="str">
        <f t="shared" si="845"/>
        <v>Cathcart Transfer Station</v>
      </c>
      <c r="U615" s="350" t="str">
        <f t="shared" si="846"/>
        <v>Jindabyne Regional Was</v>
      </c>
      <c r="V615" s="350" t="str">
        <f t="shared" si="847"/>
        <v>Adaminaby Landfill</v>
      </c>
      <c r="W615" s="350" t="str">
        <f t="shared" si="848"/>
        <v>Berridale Transfer Station</v>
      </c>
      <c r="X615" s="350">
        <f t="shared" si="849"/>
        <v>0</v>
      </c>
      <c r="Y615" s="350">
        <f t="shared" si="850"/>
        <v>0</v>
      </c>
      <c r="Z615" s="350">
        <f t="shared" si="851"/>
        <v>0</v>
      </c>
      <c r="AA615" s="350">
        <f t="shared" si="852"/>
        <v>0</v>
      </c>
      <c r="AB615" s="350">
        <f t="shared" si="853"/>
        <v>0</v>
      </c>
      <c r="AC615" s="350">
        <f t="shared" si="854"/>
        <v>0</v>
      </c>
      <c r="AD615" s="350">
        <f t="shared" si="855"/>
        <v>0</v>
      </c>
      <c r="AE615" s="350">
        <f t="shared" si="856"/>
        <v>0</v>
      </c>
      <c r="AF615" s="350">
        <f t="shared" si="857"/>
        <v>0</v>
      </c>
      <c r="AG615" s="350">
        <f t="shared" si="858"/>
        <v>0</v>
      </c>
      <c r="AH615" s="350">
        <f t="shared" si="859"/>
        <v>0</v>
      </c>
      <c r="AI615" s="350">
        <f t="shared" si="860"/>
        <v>0</v>
      </c>
      <c r="AJ615" s="350">
        <f t="shared" si="861"/>
        <v>0</v>
      </c>
      <c r="AK615" s="350">
        <f t="shared" si="862"/>
        <v>0</v>
      </c>
      <c r="AL615" s="350">
        <f t="shared" si="863"/>
        <v>0</v>
      </c>
      <c r="AM615" s="350">
        <f t="shared" si="864"/>
        <v>0</v>
      </c>
      <c r="AN615" s="457">
        <f t="shared" si="865"/>
        <v>0</v>
      </c>
      <c r="AO615" s="350">
        <f t="shared" si="866"/>
        <v>0</v>
      </c>
      <c r="AP615" s="350">
        <f t="shared" si="867"/>
        <v>0</v>
      </c>
      <c r="AQ615" s="350">
        <f t="shared" si="868"/>
        <v>0</v>
      </c>
      <c r="AR615" s="350">
        <f t="shared" si="869"/>
        <v>0</v>
      </c>
      <c r="AS615" s="350">
        <f t="shared" si="870"/>
        <v>0</v>
      </c>
      <c r="AT615" s="350">
        <f t="shared" si="871"/>
        <v>0</v>
      </c>
      <c r="AU615" s="350">
        <f t="shared" si="872"/>
        <v>0</v>
      </c>
      <c r="AV615" s="350">
        <f t="shared" si="873"/>
        <v>0</v>
      </c>
      <c r="AW615" s="350">
        <f t="shared" si="874"/>
        <v>0</v>
      </c>
      <c r="AX615" s="350">
        <f t="shared" si="875"/>
        <v>0</v>
      </c>
      <c r="AY615" s="350">
        <f t="shared" si="876"/>
        <v>0</v>
      </c>
    </row>
    <row r="616" spans="1:51" x14ac:dyDescent="0.2">
      <c r="A616" s="347">
        <v>17640</v>
      </c>
      <c r="B616" s="349" t="str">
        <f t="shared" si="829"/>
        <v>Upper Lachlan Shire (A)</v>
      </c>
      <c r="C616" s="348" t="str">
        <f t="shared" si="830"/>
        <v>CRJO</v>
      </c>
      <c r="D616" s="470" t="str">
        <f t="shared" si="831"/>
        <v>N</v>
      </c>
      <c r="E616" s="470"/>
      <c r="F616"/>
      <c r="G616" s="350">
        <f t="shared" si="832"/>
        <v>7961</v>
      </c>
      <c r="H616" s="350">
        <f t="shared" si="833"/>
        <v>6500</v>
      </c>
      <c r="I616" s="350">
        <f t="shared" si="834"/>
        <v>443</v>
      </c>
      <c r="J616" s="350" t="str">
        <f t="shared" si="835"/>
        <v>Y</v>
      </c>
      <c r="K616" s="350">
        <f t="shared" si="836"/>
        <v>2016</v>
      </c>
      <c r="L616" s="350">
        <f t="shared" si="837"/>
        <v>0</v>
      </c>
      <c r="M616" s="350">
        <f t="shared" si="838"/>
        <v>2016</v>
      </c>
      <c r="N616" s="350">
        <f t="shared" si="839"/>
        <v>1800</v>
      </c>
      <c r="O616" s="350">
        <f t="shared" si="840"/>
        <v>0</v>
      </c>
      <c r="P616" s="350">
        <f t="shared" si="841"/>
        <v>7047</v>
      </c>
      <c r="Q616" s="350">
        <f t="shared" si="842"/>
        <v>6500</v>
      </c>
      <c r="R616" s="350" t="str">
        <f t="shared" si="843"/>
        <v>Crookwell Landfill</v>
      </c>
      <c r="S616" s="350" t="str">
        <f t="shared" si="844"/>
        <v>Gunning Landfill</v>
      </c>
      <c r="T616" s="350" t="str">
        <f t="shared" si="845"/>
        <v>Taralga Trasnfer Station</v>
      </c>
      <c r="U616" s="350" t="str">
        <f t="shared" si="846"/>
        <v>Collector Transfer Station</v>
      </c>
      <c r="V616" s="350" t="str">
        <f t="shared" si="847"/>
        <v>Bigga Landfill</v>
      </c>
      <c r="W616" s="350" t="str">
        <f t="shared" si="848"/>
        <v>Tuena Landfill</v>
      </c>
      <c r="X616" s="350">
        <f t="shared" si="849"/>
        <v>0</v>
      </c>
      <c r="Y616" s="350">
        <f t="shared" si="850"/>
        <v>0</v>
      </c>
      <c r="Z616" s="350">
        <f t="shared" si="851"/>
        <v>0</v>
      </c>
      <c r="AA616" s="350">
        <f t="shared" si="852"/>
        <v>0</v>
      </c>
      <c r="AB616" s="350">
        <f t="shared" si="853"/>
        <v>0</v>
      </c>
      <c r="AC616" s="350">
        <f t="shared" si="854"/>
        <v>0</v>
      </c>
      <c r="AD616" s="350">
        <f t="shared" si="855"/>
        <v>0</v>
      </c>
      <c r="AE616" s="350">
        <f t="shared" si="856"/>
        <v>0</v>
      </c>
      <c r="AF616" s="350">
        <f t="shared" si="857"/>
        <v>0</v>
      </c>
      <c r="AG616" s="350">
        <f t="shared" si="858"/>
        <v>0</v>
      </c>
      <c r="AH616" s="350">
        <f t="shared" si="859"/>
        <v>0</v>
      </c>
      <c r="AI616" s="350">
        <f t="shared" si="860"/>
        <v>0</v>
      </c>
      <c r="AJ616" s="350">
        <f t="shared" si="861"/>
        <v>0</v>
      </c>
      <c r="AK616" s="350">
        <f t="shared" si="862"/>
        <v>0</v>
      </c>
      <c r="AL616" s="350">
        <f t="shared" si="863"/>
        <v>0</v>
      </c>
      <c r="AM616" s="350">
        <f t="shared" si="864"/>
        <v>0</v>
      </c>
      <c r="AN616" s="457">
        <f t="shared" si="865"/>
        <v>0</v>
      </c>
      <c r="AO616" s="350">
        <f t="shared" si="866"/>
        <v>0</v>
      </c>
      <c r="AP616" s="350">
        <f t="shared" si="867"/>
        <v>0</v>
      </c>
      <c r="AQ616" s="350">
        <f t="shared" si="868"/>
        <v>0</v>
      </c>
      <c r="AR616" s="350">
        <f t="shared" si="869"/>
        <v>0</v>
      </c>
      <c r="AS616" s="350">
        <f t="shared" si="870"/>
        <v>0</v>
      </c>
      <c r="AT616" s="350">
        <f t="shared" si="871"/>
        <v>0</v>
      </c>
      <c r="AU616" s="350">
        <f t="shared" si="872"/>
        <v>0</v>
      </c>
      <c r="AV616" s="350">
        <f t="shared" si="873"/>
        <v>0</v>
      </c>
      <c r="AW616" s="350">
        <f t="shared" si="874"/>
        <v>0</v>
      </c>
      <c r="AX616" s="350">
        <f t="shared" si="875"/>
        <v>0</v>
      </c>
      <c r="AY616" s="350">
        <f t="shared" si="876"/>
        <v>0</v>
      </c>
    </row>
    <row r="617" spans="1:51" ht="13.5" thickBot="1" x14ac:dyDescent="0.25">
      <c r="A617" s="347">
        <v>18710</v>
      </c>
      <c r="B617" s="349" t="str">
        <f t="shared" si="829"/>
        <v>Yass Valley (A)</v>
      </c>
      <c r="C617" s="348" t="str">
        <f t="shared" si="830"/>
        <v>CRJO</v>
      </c>
      <c r="D617" s="470" t="str">
        <f t="shared" si="831"/>
        <v>N</v>
      </c>
      <c r="E617" s="470"/>
      <c r="F617"/>
      <c r="G617" s="350">
        <f t="shared" si="832"/>
        <v>16953</v>
      </c>
      <c r="H617" s="350">
        <f t="shared" si="833"/>
        <v>7321</v>
      </c>
      <c r="I617" s="350">
        <f t="shared" si="834"/>
        <v>397</v>
      </c>
      <c r="J617" s="350" t="str">
        <f t="shared" si="835"/>
        <v>Y</v>
      </c>
      <c r="K617" s="350">
        <f t="shared" si="836"/>
        <v>4100</v>
      </c>
      <c r="L617" s="350">
        <f t="shared" si="837"/>
        <v>0</v>
      </c>
      <c r="M617" s="350">
        <f t="shared" si="838"/>
        <v>4100</v>
      </c>
      <c r="N617" s="350">
        <f t="shared" si="839"/>
        <v>0</v>
      </c>
      <c r="O617" s="350">
        <f t="shared" si="840"/>
        <v>0</v>
      </c>
      <c r="P617" s="350">
        <f t="shared" si="841"/>
        <v>3725</v>
      </c>
      <c r="Q617" s="350">
        <f t="shared" si="842"/>
        <v>7321</v>
      </c>
      <c r="R617" s="350" t="str">
        <f t="shared" si="843"/>
        <v>Yass Transfer Station</v>
      </c>
      <c r="S617" s="350" t="str">
        <f t="shared" si="844"/>
        <v>Gundaroo Landfill</v>
      </c>
      <c r="T617" s="350" t="str">
        <f t="shared" si="845"/>
        <v>Murrumbateman Transfer Station</v>
      </c>
      <c r="U617" s="350">
        <f t="shared" si="846"/>
        <v>0</v>
      </c>
      <c r="V617" s="350">
        <f t="shared" si="847"/>
        <v>0</v>
      </c>
      <c r="W617" s="350">
        <f t="shared" si="848"/>
        <v>0</v>
      </c>
      <c r="X617" s="350">
        <f t="shared" si="849"/>
        <v>0</v>
      </c>
      <c r="Y617" s="350">
        <f t="shared" si="850"/>
        <v>0</v>
      </c>
      <c r="Z617" s="350">
        <f t="shared" si="851"/>
        <v>0</v>
      </c>
      <c r="AA617" s="350">
        <f t="shared" si="852"/>
        <v>0</v>
      </c>
      <c r="AB617" s="350">
        <f t="shared" si="853"/>
        <v>0</v>
      </c>
      <c r="AC617" s="350">
        <f t="shared" si="854"/>
        <v>0</v>
      </c>
      <c r="AD617" s="350">
        <f t="shared" si="855"/>
        <v>0</v>
      </c>
      <c r="AE617" s="350">
        <f t="shared" si="856"/>
        <v>0</v>
      </c>
      <c r="AF617" s="350">
        <f t="shared" si="857"/>
        <v>0</v>
      </c>
      <c r="AG617" s="350">
        <f t="shared" si="858"/>
        <v>0</v>
      </c>
      <c r="AH617" s="350">
        <f t="shared" si="859"/>
        <v>0</v>
      </c>
      <c r="AI617" s="350">
        <f t="shared" si="860"/>
        <v>0</v>
      </c>
      <c r="AJ617" s="350">
        <f t="shared" si="861"/>
        <v>0</v>
      </c>
      <c r="AK617" s="350">
        <f t="shared" si="862"/>
        <v>0</v>
      </c>
      <c r="AL617" s="350">
        <f t="shared" si="863"/>
        <v>0</v>
      </c>
      <c r="AM617" s="350">
        <f t="shared" si="864"/>
        <v>0</v>
      </c>
      <c r="AN617" s="457">
        <f t="shared" si="865"/>
        <v>0</v>
      </c>
      <c r="AO617" s="350">
        <f t="shared" si="866"/>
        <v>0</v>
      </c>
      <c r="AP617" s="350">
        <f t="shared" si="867"/>
        <v>0</v>
      </c>
      <c r="AQ617" s="350">
        <f t="shared" si="868"/>
        <v>0</v>
      </c>
      <c r="AR617" s="350">
        <f t="shared" si="869"/>
        <v>0</v>
      </c>
      <c r="AS617" s="350">
        <f t="shared" si="870"/>
        <v>0</v>
      </c>
      <c r="AT617" s="350">
        <f t="shared" si="871"/>
        <v>0</v>
      </c>
      <c r="AU617" s="350">
        <f t="shared" si="872"/>
        <v>0</v>
      </c>
      <c r="AV617" s="350">
        <f t="shared" si="873"/>
        <v>0</v>
      </c>
      <c r="AW617" s="350">
        <f t="shared" si="874"/>
        <v>0</v>
      </c>
      <c r="AX617" s="350">
        <f t="shared" si="875"/>
        <v>0</v>
      </c>
      <c r="AY617" s="350">
        <f t="shared" si="876"/>
        <v>0</v>
      </c>
    </row>
    <row r="618" spans="1:51" ht="13.5" thickTop="1" x14ac:dyDescent="0.2">
      <c r="A618" s="351"/>
      <c r="B618" s="351"/>
      <c r="C618" s="351" t="s">
        <v>263</v>
      </c>
      <c r="D618" s="351"/>
      <c r="E618" s="451"/>
      <c r="F618" s="352"/>
      <c r="G618" s="353">
        <f t="shared" ref="G618:AY618" si="877">COUNTIF(G610:G617,"&gt;0")</f>
        <v>8</v>
      </c>
      <c r="H618" s="353">
        <f t="shared" si="877"/>
        <v>8</v>
      </c>
      <c r="I618" s="353">
        <f t="shared" si="877"/>
        <v>8</v>
      </c>
      <c r="J618" s="353">
        <f t="shared" si="877"/>
        <v>0</v>
      </c>
      <c r="K618" s="353">
        <f t="shared" si="877"/>
        <v>8</v>
      </c>
      <c r="L618" s="353">
        <f t="shared" si="877"/>
        <v>0</v>
      </c>
      <c r="M618" s="353">
        <f t="shared" si="877"/>
        <v>8</v>
      </c>
      <c r="N618" s="353">
        <f t="shared" si="877"/>
        <v>4</v>
      </c>
      <c r="O618" s="353">
        <f t="shared" si="877"/>
        <v>4</v>
      </c>
      <c r="P618" s="353">
        <f t="shared" si="877"/>
        <v>4</v>
      </c>
      <c r="Q618" s="353">
        <f t="shared" si="877"/>
        <v>7</v>
      </c>
      <c r="R618" s="353">
        <f t="shared" si="877"/>
        <v>0</v>
      </c>
      <c r="S618" s="353">
        <f t="shared" si="877"/>
        <v>0</v>
      </c>
      <c r="T618" s="353">
        <f t="shared" si="877"/>
        <v>0</v>
      </c>
      <c r="U618" s="353">
        <f t="shared" si="877"/>
        <v>0</v>
      </c>
      <c r="V618" s="353">
        <f t="shared" si="877"/>
        <v>0</v>
      </c>
      <c r="W618" s="353">
        <f t="shared" si="877"/>
        <v>0</v>
      </c>
      <c r="X618" s="353">
        <f t="shared" si="877"/>
        <v>0</v>
      </c>
      <c r="Y618" s="353">
        <f t="shared" si="877"/>
        <v>0</v>
      </c>
      <c r="Z618" s="353">
        <f t="shared" si="877"/>
        <v>0</v>
      </c>
      <c r="AA618" s="353">
        <f t="shared" si="877"/>
        <v>0</v>
      </c>
      <c r="AB618" s="353">
        <f t="shared" si="877"/>
        <v>0</v>
      </c>
      <c r="AC618" s="353">
        <f t="shared" si="877"/>
        <v>0</v>
      </c>
      <c r="AD618" s="353">
        <f t="shared" si="877"/>
        <v>0</v>
      </c>
      <c r="AE618" s="353">
        <f t="shared" si="877"/>
        <v>0</v>
      </c>
      <c r="AF618" s="353">
        <f t="shared" si="877"/>
        <v>0</v>
      </c>
      <c r="AG618" s="353">
        <f t="shared" si="877"/>
        <v>0</v>
      </c>
      <c r="AH618" s="353">
        <f t="shared" si="877"/>
        <v>0</v>
      </c>
      <c r="AI618" s="353">
        <f t="shared" si="877"/>
        <v>0</v>
      </c>
      <c r="AJ618" s="353">
        <f t="shared" si="877"/>
        <v>0</v>
      </c>
      <c r="AK618" s="353">
        <f t="shared" si="877"/>
        <v>0</v>
      </c>
      <c r="AL618" s="353">
        <f t="shared" si="877"/>
        <v>0</v>
      </c>
      <c r="AM618" s="353">
        <f t="shared" si="877"/>
        <v>0</v>
      </c>
      <c r="AN618" s="452">
        <f t="shared" si="877"/>
        <v>0</v>
      </c>
      <c r="AO618" s="353">
        <f t="shared" si="877"/>
        <v>0</v>
      </c>
      <c r="AP618" s="353">
        <f t="shared" si="877"/>
        <v>0</v>
      </c>
      <c r="AQ618" s="353">
        <f t="shared" si="877"/>
        <v>0</v>
      </c>
      <c r="AR618" s="353">
        <f t="shared" si="877"/>
        <v>0</v>
      </c>
      <c r="AS618" s="353">
        <f t="shared" si="877"/>
        <v>0</v>
      </c>
      <c r="AT618" s="353">
        <f t="shared" si="877"/>
        <v>0</v>
      </c>
      <c r="AU618" s="353">
        <f t="shared" si="877"/>
        <v>0</v>
      </c>
      <c r="AV618" s="353">
        <f t="shared" si="877"/>
        <v>0</v>
      </c>
      <c r="AW618" s="353">
        <f t="shared" si="877"/>
        <v>0</v>
      </c>
      <c r="AX618" s="353">
        <f t="shared" si="877"/>
        <v>0</v>
      </c>
      <c r="AY618" s="353">
        <f t="shared" si="877"/>
        <v>0</v>
      </c>
    </row>
    <row r="619" spans="1:51" x14ac:dyDescent="0.2">
      <c r="A619" s="347"/>
      <c r="B619" s="347"/>
      <c r="C619" s="347" t="s">
        <v>264</v>
      </c>
      <c r="D619" s="347"/>
      <c r="E619" s="455"/>
      <c r="F619" s="355"/>
      <c r="G619" s="356">
        <f t="shared" ref="G619:AY619" si="878">SUM(G610:G617)</f>
        <v>227876</v>
      </c>
      <c r="H619" s="356">
        <f t="shared" si="878"/>
        <v>126934</v>
      </c>
      <c r="I619" s="356">
        <f t="shared" si="878"/>
        <v>3116.5699999999997</v>
      </c>
      <c r="J619" s="356">
        <f t="shared" si="878"/>
        <v>0</v>
      </c>
      <c r="K619" s="356">
        <f t="shared" si="878"/>
        <v>87654</v>
      </c>
      <c r="L619" s="356">
        <f t="shared" si="878"/>
        <v>0</v>
      </c>
      <c r="M619" s="356">
        <f t="shared" si="878"/>
        <v>87489</v>
      </c>
      <c r="N619" s="356">
        <f t="shared" si="878"/>
        <v>39700</v>
      </c>
      <c r="O619" s="356">
        <f t="shared" si="878"/>
        <v>20710</v>
      </c>
      <c r="P619" s="356">
        <f t="shared" si="878"/>
        <v>42336</v>
      </c>
      <c r="Q619" s="356">
        <f t="shared" si="878"/>
        <v>115969</v>
      </c>
      <c r="R619" s="356">
        <f t="shared" si="878"/>
        <v>0</v>
      </c>
      <c r="S619" s="356">
        <f t="shared" si="878"/>
        <v>0</v>
      </c>
      <c r="T619" s="356">
        <f t="shared" si="878"/>
        <v>0</v>
      </c>
      <c r="U619" s="356">
        <f t="shared" si="878"/>
        <v>0</v>
      </c>
      <c r="V619" s="356">
        <f t="shared" si="878"/>
        <v>0</v>
      </c>
      <c r="W619" s="356">
        <f t="shared" si="878"/>
        <v>0</v>
      </c>
      <c r="X619" s="356">
        <f t="shared" si="878"/>
        <v>0</v>
      </c>
      <c r="Y619" s="356">
        <f t="shared" si="878"/>
        <v>0</v>
      </c>
      <c r="Z619" s="356">
        <f t="shared" si="878"/>
        <v>0</v>
      </c>
      <c r="AA619" s="356">
        <f t="shared" si="878"/>
        <v>0</v>
      </c>
      <c r="AB619" s="356">
        <f t="shared" si="878"/>
        <v>0</v>
      </c>
      <c r="AC619" s="356">
        <f t="shared" si="878"/>
        <v>0</v>
      </c>
      <c r="AD619" s="356">
        <f t="shared" si="878"/>
        <v>0</v>
      </c>
      <c r="AE619" s="356">
        <f t="shared" si="878"/>
        <v>0</v>
      </c>
      <c r="AF619" s="356">
        <f t="shared" si="878"/>
        <v>0</v>
      </c>
      <c r="AG619" s="356">
        <f t="shared" si="878"/>
        <v>0</v>
      </c>
      <c r="AH619" s="356">
        <f t="shared" si="878"/>
        <v>0</v>
      </c>
      <c r="AI619" s="356">
        <f t="shared" si="878"/>
        <v>0</v>
      </c>
      <c r="AJ619" s="356">
        <f t="shared" si="878"/>
        <v>0</v>
      </c>
      <c r="AK619" s="356">
        <f t="shared" si="878"/>
        <v>0</v>
      </c>
      <c r="AL619" s="356">
        <f t="shared" si="878"/>
        <v>0</v>
      </c>
      <c r="AM619" s="356">
        <f t="shared" si="878"/>
        <v>0</v>
      </c>
      <c r="AN619" s="456">
        <f t="shared" si="878"/>
        <v>0</v>
      </c>
      <c r="AO619" s="356">
        <f t="shared" si="878"/>
        <v>0</v>
      </c>
      <c r="AP619" s="356">
        <f t="shared" si="878"/>
        <v>0</v>
      </c>
      <c r="AQ619" s="356">
        <f t="shared" si="878"/>
        <v>0</v>
      </c>
      <c r="AR619" s="356">
        <f t="shared" si="878"/>
        <v>0</v>
      </c>
      <c r="AS619" s="356">
        <f t="shared" si="878"/>
        <v>0</v>
      </c>
      <c r="AT619" s="356">
        <f t="shared" si="878"/>
        <v>0</v>
      </c>
      <c r="AU619" s="356">
        <f t="shared" si="878"/>
        <v>0</v>
      </c>
      <c r="AV619" s="356">
        <f t="shared" si="878"/>
        <v>0</v>
      </c>
      <c r="AW619" s="356">
        <f t="shared" si="878"/>
        <v>0</v>
      </c>
      <c r="AX619" s="356">
        <f t="shared" si="878"/>
        <v>0</v>
      </c>
      <c r="AY619" s="356">
        <f t="shared" si="878"/>
        <v>0</v>
      </c>
    </row>
    <row r="620" spans="1:51" x14ac:dyDescent="0.2">
      <c r="A620" s="347"/>
      <c r="B620" s="347"/>
      <c r="C620" s="347" t="s">
        <v>265</v>
      </c>
      <c r="D620" s="347"/>
      <c r="E620" s="455"/>
      <c r="F620" s="355"/>
      <c r="G620" s="350">
        <f t="shared" ref="G620:AY620" si="879">MIN(G610:G617)</f>
        <v>7961</v>
      </c>
      <c r="H620" s="350">
        <f t="shared" si="879"/>
        <v>6500</v>
      </c>
      <c r="I620" s="350">
        <f t="shared" si="879"/>
        <v>304.57</v>
      </c>
      <c r="J620" s="350">
        <f t="shared" si="879"/>
        <v>0</v>
      </c>
      <c r="K620" s="350">
        <f t="shared" si="879"/>
        <v>2016</v>
      </c>
      <c r="L620" s="350">
        <f t="shared" si="879"/>
        <v>0</v>
      </c>
      <c r="M620" s="350">
        <f t="shared" si="879"/>
        <v>2016</v>
      </c>
      <c r="N620" s="350">
        <f t="shared" si="879"/>
        <v>0</v>
      </c>
      <c r="O620" s="350">
        <f t="shared" si="879"/>
        <v>0</v>
      </c>
      <c r="P620" s="350">
        <f t="shared" si="879"/>
        <v>0</v>
      </c>
      <c r="Q620" s="350">
        <f t="shared" si="879"/>
        <v>0</v>
      </c>
      <c r="R620" s="350">
        <f t="shared" si="879"/>
        <v>0</v>
      </c>
      <c r="S620" s="350">
        <f t="shared" si="879"/>
        <v>0</v>
      </c>
      <c r="T620" s="350">
        <f t="shared" si="879"/>
        <v>0</v>
      </c>
      <c r="U620" s="350">
        <f t="shared" si="879"/>
        <v>0</v>
      </c>
      <c r="V620" s="350">
        <f t="shared" si="879"/>
        <v>0</v>
      </c>
      <c r="W620" s="350">
        <f t="shared" si="879"/>
        <v>0</v>
      </c>
      <c r="X620" s="350">
        <f t="shared" si="879"/>
        <v>0</v>
      </c>
      <c r="Y620" s="350">
        <f t="shared" si="879"/>
        <v>0</v>
      </c>
      <c r="Z620" s="350">
        <f t="shared" si="879"/>
        <v>0</v>
      </c>
      <c r="AA620" s="350">
        <f t="shared" si="879"/>
        <v>0</v>
      </c>
      <c r="AB620" s="350">
        <f t="shared" si="879"/>
        <v>0</v>
      </c>
      <c r="AC620" s="350">
        <f t="shared" si="879"/>
        <v>0</v>
      </c>
      <c r="AD620" s="350">
        <f t="shared" si="879"/>
        <v>0</v>
      </c>
      <c r="AE620" s="350">
        <f t="shared" si="879"/>
        <v>0</v>
      </c>
      <c r="AF620" s="350">
        <f t="shared" si="879"/>
        <v>0</v>
      </c>
      <c r="AG620" s="350">
        <f t="shared" si="879"/>
        <v>0</v>
      </c>
      <c r="AH620" s="350">
        <f t="shared" si="879"/>
        <v>0</v>
      </c>
      <c r="AI620" s="350">
        <f t="shared" si="879"/>
        <v>0</v>
      </c>
      <c r="AJ620" s="350">
        <f t="shared" si="879"/>
        <v>0</v>
      </c>
      <c r="AK620" s="350">
        <f t="shared" si="879"/>
        <v>0</v>
      </c>
      <c r="AL620" s="350">
        <f t="shared" si="879"/>
        <v>0</v>
      </c>
      <c r="AM620" s="350">
        <f t="shared" si="879"/>
        <v>0</v>
      </c>
      <c r="AN620" s="457">
        <f t="shared" si="879"/>
        <v>0</v>
      </c>
      <c r="AO620" s="350">
        <f t="shared" si="879"/>
        <v>0</v>
      </c>
      <c r="AP620" s="350">
        <f t="shared" si="879"/>
        <v>0</v>
      </c>
      <c r="AQ620" s="350">
        <f t="shared" si="879"/>
        <v>0</v>
      </c>
      <c r="AR620" s="350">
        <f t="shared" si="879"/>
        <v>0</v>
      </c>
      <c r="AS620" s="350">
        <f t="shared" si="879"/>
        <v>0</v>
      </c>
      <c r="AT620" s="350">
        <f t="shared" si="879"/>
        <v>0</v>
      </c>
      <c r="AU620" s="350">
        <f t="shared" si="879"/>
        <v>0</v>
      </c>
      <c r="AV620" s="350">
        <f t="shared" si="879"/>
        <v>0</v>
      </c>
      <c r="AW620" s="350">
        <f t="shared" si="879"/>
        <v>0</v>
      </c>
      <c r="AX620" s="350">
        <f t="shared" si="879"/>
        <v>0</v>
      </c>
      <c r="AY620" s="350">
        <f t="shared" si="879"/>
        <v>0</v>
      </c>
    </row>
    <row r="621" spans="1:51" x14ac:dyDescent="0.2">
      <c r="A621" s="347"/>
      <c r="B621" s="347"/>
      <c r="C621" s="347" t="s">
        <v>266</v>
      </c>
      <c r="D621" s="347"/>
      <c r="E621" s="455"/>
      <c r="F621" s="355"/>
      <c r="G621" s="350">
        <f t="shared" ref="G621:AY621" si="880">MAX(G610:G617)</f>
        <v>59959</v>
      </c>
      <c r="H621" s="350">
        <f t="shared" si="880"/>
        <v>26003</v>
      </c>
      <c r="I621" s="350">
        <f t="shared" si="880"/>
        <v>491</v>
      </c>
      <c r="J621" s="350">
        <f t="shared" si="880"/>
        <v>0</v>
      </c>
      <c r="K621" s="350">
        <f t="shared" si="880"/>
        <v>22593</v>
      </c>
      <c r="L621" s="350">
        <f t="shared" si="880"/>
        <v>0</v>
      </c>
      <c r="M621" s="350">
        <f t="shared" si="880"/>
        <v>22362</v>
      </c>
      <c r="N621" s="350">
        <f t="shared" si="880"/>
        <v>20756</v>
      </c>
      <c r="O621" s="350">
        <f t="shared" si="880"/>
        <v>12005</v>
      </c>
      <c r="P621" s="350">
        <f t="shared" si="880"/>
        <v>21715</v>
      </c>
      <c r="Q621" s="350">
        <f t="shared" si="880"/>
        <v>26003</v>
      </c>
      <c r="R621" s="350">
        <f t="shared" si="880"/>
        <v>0</v>
      </c>
      <c r="S621" s="350">
        <f t="shared" si="880"/>
        <v>0</v>
      </c>
      <c r="T621" s="350">
        <f t="shared" si="880"/>
        <v>0</v>
      </c>
      <c r="U621" s="350">
        <f t="shared" si="880"/>
        <v>0</v>
      </c>
      <c r="V621" s="350">
        <f t="shared" si="880"/>
        <v>0</v>
      </c>
      <c r="W621" s="350">
        <f t="shared" si="880"/>
        <v>0</v>
      </c>
      <c r="X621" s="350">
        <f t="shared" si="880"/>
        <v>0</v>
      </c>
      <c r="Y621" s="350">
        <f t="shared" si="880"/>
        <v>0</v>
      </c>
      <c r="Z621" s="350">
        <f t="shared" si="880"/>
        <v>0</v>
      </c>
      <c r="AA621" s="350">
        <f t="shared" si="880"/>
        <v>0</v>
      </c>
      <c r="AB621" s="350">
        <f t="shared" si="880"/>
        <v>0</v>
      </c>
      <c r="AC621" s="350">
        <f t="shared" si="880"/>
        <v>0</v>
      </c>
      <c r="AD621" s="350">
        <f t="shared" si="880"/>
        <v>0</v>
      </c>
      <c r="AE621" s="350">
        <f t="shared" si="880"/>
        <v>0</v>
      </c>
      <c r="AF621" s="350">
        <f t="shared" si="880"/>
        <v>0</v>
      </c>
      <c r="AG621" s="350">
        <f t="shared" si="880"/>
        <v>0</v>
      </c>
      <c r="AH621" s="350">
        <f t="shared" si="880"/>
        <v>0</v>
      </c>
      <c r="AI621" s="350">
        <f t="shared" si="880"/>
        <v>0</v>
      </c>
      <c r="AJ621" s="350">
        <f t="shared" si="880"/>
        <v>0</v>
      </c>
      <c r="AK621" s="350">
        <f t="shared" si="880"/>
        <v>0</v>
      </c>
      <c r="AL621" s="350">
        <f t="shared" si="880"/>
        <v>0</v>
      </c>
      <c r="AM621" s="350">
        <f t="shared" si="880"/>
        <v>0</v>
      </c>
      <c r="AN621" s="457">
        <f t="shared" si="880"/>
        <v>0</v>
      </c>
      <c r="AO621" s="350">
        <f t="shared" si="880"/>
        <v>0</v>
      </c>
      <c r="AP621" s="350">
        <f t="shared" si="880"/>
        <v>0</v>
      </c>
      <c r="AQ621" s="350">
        <f t="shared" si="880"/>
        <v>0</v>
      </c>
      <c r="AR621" s="350">
        <f t="shared" si="880"/>
        <v>0</v>
      </c>
      <c r="AS621" s="350">
        <f t="shared" si="880"/>
        <v>0</v>
      </c>
      <c r="AT621" s="350">
        <f t="shared" si="880"/>
        <v>0</v>
      </c>
      <c r="AU621" s="350">
        <f t="shared" si="880"/>
        <v>0</v>
      </c>
      <c r="AV621" s="350">
        <f t="shared" si="880"/>
        <v>0</v>
      </c>
      <c r="AW621" s="350">
        <f t="shared" si="880"/>
        <v>0</v>
      </c>
      <c r="AX621" s="350">
        <f t="shared" si="880"/>
        <v>0</v>
      </c>
      <c r="AY621" s="350">
        <f t="shared" si="880"/>
        <v>0</v>
      </c>
    </row>
    <row r="622" spans="1:51" x14ac:dyDescent="0.2">
      <c r="A622" s="347"/>
      <c r="B622" s="347"/>
      <c r="C622" s="347" t="s">
        <v>267</v>
      </c>
      <c r="D622" s="347"/>
      <c r="E622" s="455"/>
      <c r="F622" s="355"/>
      <c r="G622" s="350">
        <f t="shared" ref="G622:AY622" si="881">AVERAGE(G610:G617)</f>
        <v>28484.5</v>
      </c>
      <c r="H622" s="350">
        <f t="shared" si="881"/>
        <v>15866.75</v>
      </c>
      <c r="I622" s="350">
        <f t="shared" si="881"/>
        <v>389.57124999999996</v>
      </c>
      <c r="J622" s="350" t="e">
        <f t="shared" si="881"/>
        <v>#DIV/0!</v>
      </c>
      <c r="K622" s="350">
        <f t="shared" si="881"/>
        <v>10956.75</v>
      </c>
      <c r="L622" s="350">
        <f t="shared" si="881"/>
        <v>0</v>
      </c>
      <c r="M622" s="350">
        <f t="shared" si="881"/>
        <v>10936.125</v>
      </c>
      <c r="N622" s="350">
        <f t="shared" si="881"/>
        <v>4962.5</v>
      </c>
      <c r="O622" s="350">
        <f t="shared" si="881"/>
        <v>2588.75</v>
      </c>
      <c r="P622" s="350">
        <f t="shared" si="881"/>
        <v>5292</v>
      </c>
      <c r="Q622" s="350">
        <f t="shared" si="881"/>
        <v>14496.125</v>
      </c>
      <c r="R622" s="350" t="e">
        <f t="shared" si="881"/>
        <v>#DIV/0!</v>
      </c>
      <c r="S622" s="350" t="e">
        <f t="shared" si="881"/>
        <v>#DIV/0!</v>
      </c>
      <c r="T622" s="350" t="e">
        <f t="shared" si="881"/>
        <v>#DIV/0!</v>
      </c>
      <c r="U622" s="350">
        <f t="shared" si="881"/>
        <v>0</v>
      </c>
      <c r="V622" s="350">
        <f t="shared" si="881"/>
        <v>0</v>
      </c>
      <c r="W622" s="350">
        <f t="shared" si="881"/>
        <v>0</v>
      </c>
      <c r="X622" s="350">
        <f t="shared" si="881"/>
        <v>0</v>
      </c>
      <c r="Y622" s="350">
        <f t="shared" si="881"/>
        <v>0</v>
      </c>
      <c r="Z622" s="350">
        <f t="shared" si="881"/>
        <v>0</v>
      </c>
      <c r="AA622" s="350">
        <f t="shared" si="881"/>
        <v>0</v>
      </c>
      <c r="AB622" s="350">
        <f t="shared" si="881"/>
        <v>0</v>
      </c>
      <c r="AC622" s="350">
        <f t="shared" si="881"/>
        <v>0</v>
      </c>
      <c r="AD622" s="350">
        <f t="shared" si="881"/>
        <v>0</v>
      </c>
      <c r="AE622" s="350">
        <f t="shared" si="881"/>
        <v>0</v>
      </c>
      <c r="AF622" s="350">
        <f t="shared" si="881"/>
        <v>0</v>
      </c>
      <c r="AG622" s="350">
        <f t="shared" si="881"/>
        <v>0</v>
      </c>
      <c r="AH622" s="350">
        <f t="shared" si="881"/>
        <v>0</v>
      </c>
      <c r="AI622" s="350">
        <f t="shared" si="881"/>
        <v>0</v>
      </c>
      <c r="AJ622" s="350">
        <f t="shared" si="881"/>
        <v>0</v>
      </c>
      <c r="AK622" s="350">
        <f t="shared" si="881"/>
        <v>0</v>
      </c>
      <c r="AL622" s="350">
        <f t="shared" si="881"/>
        <v>0</v>
      </c>
      <c r="AM622" s="350">
        <f t="shared" si="881"/>
        <v>0</v>
      </c>
      <c r="AN622" s="457">
        <f t="shared" si="881"/>
        <v>0</v>
      </c>
      <c r="AO622" s="350">
        <f t="shared" si="881"/>
        <v>0</v>
      </c>
      <c r="AP622" s="350">
        <f t="shared" si="881"/>
        <v>0</v>
      </c>
      <c r="AQ622" s="350">
        <f t="shared" si="881"/>
        <v>0</v>
      </c>
      <c r="AR622" s="350">
        <f t="shared" si="881"/>
        <v>0</v>
      </c>
      <c r="AS622" s="350">
        <f t="shared" si="881"/>
        <v>0</v>
      </c>
      <c r="AT622" s="350">
        <f t="shared" si="881"/>
        <v>0</v>
      </c>
      <c r="AU622" s="350">
        <f t="shared" si="881"/>
        <v>0</v>
      </c>
      <c r="AV622" s="350">
        <f t="shared" si="881"/>
        <v>0</v>
      </c>
      <c r="AW622" s="350">
        <f t="shared" si="881"/>
        <v>0</v>
      </c>
      <c r="AX622" s="350">
        <f t="shared" si="881"/>
        <v>0</v>
      </c>
      <c r="AY622" s="350">
        <f t="shared" si="881"/>
        <v>0</v>
      </c>
    </row>
    <row r="623" spans="1:51" ht="13.5" thickBot="1" x14ac:dyDescent="0.25">
      <c r="A623" s="357"/>
      <c r="B623" s="357"/>
      <c r="C623" s="357" t="s">
        <v>268</v>
      </c>
      <c r="D623" s="357"/>
      <c r="E623" s="458"/>
      <c r="F623" s="355"/>
      <c r="G623" s="359">
        <f t="shared" ref="G623:AY623" si="882">MEDIAN(G610:G617)</f>
        <v>25792.5</v>
      </c>
      <c r="H623" s="359">
        <f t="shared" si="882"/>
        <v>16076</v>
      </c>
      <c r="I623" s="359">
        <f t="shared" si="882"/>
        <v>372</v>
      </c>
      <c r="J623" s="359" t="e">
        <f t="shared" si="882"/>
        <v>#NUM!</v>
      </c>
      <c r="K623" s="359">
        <f t="shared" si="882"/>
        <v>8800</v>
      </c>
      <c r="L623" s="359">
        <f t="shared" si="882"/>
        <v>0</v>
      </c>
      <c r="M623" s="359">
        <f t="shared" si="882"/>
        <v>8601.5</v>
      </c>
      <c r="N623" s="359">
        <f t="shared" si="882"/>
        <v>900</v>
      </c>
      <c r="O623" s="359">
        <f t="shared" si="882"/>
        <v>1076</v>
      </c>
      <c r="P623" s="359">
        <f t="shared" si="882"/>
        <v>1862.5</v>
      </c>
      <c r="Q623" s="359">
        <f t="shared" si="882"/>
        <v>16076</v>
      </c>
      <c r="R623" s="359" t="e">
        <f t="shared" si="882"/>
        <v>#NUM!</v>
      </c>
      <c r="S623" s="359" t="e">
        <f t="shared" si="882"/>
        <v>#NUM!</v>
      </c>
      <c r="T623" s="359" t="e">
        <f t="shared" si="882"/>
        <v>#NUM!</v>
      </c>
      <c r="U623" s="359">
        <f t="shared" si="882"/>
        <v>0</v>
      </c>
      <c r="V623" s="359">
        <f t="shared" si="882"/>
        <v>0</v>
      </c>
      <c r="W623" s="359">
        <f t="shared" si="882"/>
        <v>0</v>
      </c>
      <c r="X623" s="359">
        <f t="shared" si="882"/>
        <v>0</v>
      </c>
      <c r="Y623" s="359">
        <f t="shared" si="882"/>
        <v>0</v>
      </c>
      <c r="Z623" s="359">
        <f t="shared" si="882"/>
        <v>0</v>
      </c>
      <c r="AA623" s="359">
        <f t="shared" si="882"/>
        <v>0</v>
      </c>
      <c r="AB623" s="359">
        <f t="shared" si="882"/>
        <v>0</v>
      </c>
      <c r="AC623" s="359">
        <f t="shared" si="882"/>
        <v>0</v>
      </c>
      <c r="AD623" s="359">
        <f t="shared" si="882"/>
        <v>0</v>
      </c>
      <c r="AE623" s="359">
        <f t="shared" si="882"/>
        <v>0</v>
      </c>
      <c r="AF623" s="359">
        <f t="shared" si="882"/>
        <v>0</v>
      </c>
      <c r="AG623" s="359">
        <f t="shared" si="882"/>
        <v>0</v>
      </c>
      <c r="AH623" s="359">
        <f t="shared" si="882"/>
        <v>0</v>
      </c>
      <c r="AI623" s="359">
        <f t="shared" si="882"/>
        <v>0</v>
      </c>
      <c r="AJ623" s="359">
        <f t="shared" si="882"/>
        <v>0</v>
      </c>
      <c r="AK623" s="359">
        <f t="shared" si="882"/>
        <v>0</v>
      </c>
      <c r="AL623" s="359">
        <f t="shared" si="882"/>
        <v>0</v>
      </c>
      <c r="AM623" s="359">
        <f t="shared" si="882"/>
        <v>0</v>
      </c>
      <c r="AN623" s="459">
        <f t="shared" si="882"/>
        <v>0</v>
      </c>
      <c r="AO623" s="359">
        <f t="shared" si="882"/>
        <v>0</v>
      </c>
      <c r="AP623" s="359">
        <f t="shared" si="882"/>
        <v>0</v>
      </c>
      <c r="AQ623" s="359">
        <f t="shared" si="882"/>
        <v>0</v>
      </c>
      <c r="AR623" s="359">
        <f t="shared" si="882"/>
        <v>0</v>
      </c>
      <c r="AS623" s="359">
        <f t="shared" si="882"/>
        <v>0</v>
      </c>
      <c r="AT623" s="359">
        <f t="shared" si="882"/>
        <v>0</v>
      </c>
      <c r="AU623" s="359">
        <f t="shared" si="882"/>
        <v>0</v>
      </c>
      <c r="AV623" s="359">
        <f t="shared" si="882"/>
        <v>0</v>
      </c>
      <c r="AW623" s="359">
        <f t="shared" si="882"/>
        <v>0</v>
      </c>
      <c r="AX623" s="359">
        <f t="shared" si="882"/>
        <v>0</v>
      </c>
      <c r="AY623" s="359">
        <f t="shared" si="882"/>
        <v>0</v>
      </c>
    </row>
    <row r="624" spans="1:51" ht="13.5" thickTop="1" x14ac:dyDescent="0.2">
      <c r="B624"/>
      <c r="C624" s="254"/>
      <c r="D624" s="254"/>
      <c r="E624" s="474"/>
    </row>
    <row r="625" spans="1:51" ht="13.5" thickBot="1" x14ac:dyDescent="0.25">
      <c r="A625" s="371"/>
      <c r="B625" s="371"/>
      <c r="C625" s="373" t="s">
        <v>122</v>
      </c>
      <c r="D625" s="373"/>
      <c r="E625" s="470"/>
    </row>
    <row r="626" spans="1:51" ht="13.5" thickTop="1" x14ac:dyDescent="0.2">
      <c r="A626" s="347">
        <v>10050</v>
      </c>
      <c r="B626" s="349" t="str">
        <f t="shared" ref="B626:B632" si="883">VLOOKUP($A626,$A$5:$L$133,2,FALSE)</f>
        <v>Albury (C)</v>
      </c>
      <c r="C626" s="348" t="str">
        <f t="shared" ref="C626:C632" si="884">VLOOKUP($A626,$A$5:$L$133,3,FALSE)</f>
        <v>RAMJO Murray</v>
      </c>
      <c r="D626" s="470" t="str">
        <f t="shared" ref="D626:D632" si="885">VLOOKUP($A626,$A$5:$L$133,4,FALSE)</f>
        <v>N</v>
      </c>
      <c r="E626" s="470"/>
      <c r="F626"/>
      <c r="G626" s="350">
        <f t="shared" ref="G626:G632" si="886">VLOOKUP($A626,$A$5:$AY$132,7,FALSE)</f>
        <v>53767</v>
      </c>
      <c r="H626" s="350">
        <f t="shared" ref="H626:H632" si="887">VLOOKUP($A626,$A$5:$AY$132,8,FALSE)</f>
        <v>23663</v>
      </c>
      <c r="I626" s="350">
        <f t="shared" ref="I626:I632" si="888">VLOOKUP($A626,$A$5:$AY$132,9,FALSE)</f>
        <v>250</v>
      </c>
      <c r="J626" s="350" t="str">
        <f t="shared" ref="J626:J632" si="889">VLOOKUP($A626,$A$5:$AY$132,10,FALSE)</f>
        <v>Y</v>
      </c>
      <c r="K626" s="350">
        <f t="shared" ref="K626:K632" si="890">VLOOKUP($A626,$A$5:$AY$132,11,FALSE)</f>
        <v>22416</v>
      </c>
      <c r="L626" s="350">
        <f t="shared" ref="L626:L632" si="891">VLOOKUP($A626,$A$5:$AY$132,12,FALSE)</f>
        <v>0</v>
      </c>
      <c r="M626" s="350">
        <f t="shared" ref="M626:M632" si="892">VLOOKUP($A626,$A$4:$AY$132,13,FALSE)</f>
        <v>22416</v>
      </c>
      <c r="N626" s="350">
        <f t="shared" ref="N626:N632" si="893">VLOOKUP($A626,$A$4:$AY$132,14,FALSE)</f>
        <v>0</v>
      </c>
      <c r="O626" s="350">
        <f t="shared" ref="O626:O632" si="894">VLOOKUP($A626,$A$4:$AY$132,15,FALSE)</f>
        <v>22416</v>
      </c>
      <c r="P626" s="350">
        <f t="shared" ref="P626:P632" si="895">VLOOKUP($A626,$A$4:$AY$132,16,FALSE)</f>
        <v>0</v>
      </c>
      <c r="Q626" s="350">
        <f t="shared" ref="Q626:Q632" si="896">VLOOKUP($A626,$A$4:$AY$132,17,FALSE)</f>
        <v>23663</v>
      </c>
      <c r="R626" s="350" t="str">
        <f t="shared" ref="R626:R632" si="897">VLOOKUP($A626,$A$4:$AY$132,18,FALSE)</f>
        <v>AWMC</v>
      </c>
      <c r="S626" s="350">
        <f t="shared" ref="S626:S632" si="898">VLOOKUP($A626,$A$4:$AY$132,19,FALSE)</f>
        <v>0</v>
      </c>
      <c r="T626" s="350">
        <f t="shared" ref="T626:T632" si="899">VLOOKUP($A626,$A$4:$AY$132,20,FALSE)</f>
        <v>0</v>
      </c>
      <c r="U626" s="350">
        <f t="shared" ref="U626:U632" si="900">VLOOKUP($A626,$A$4:$AY$132,21,FALSE)</f>
        <v>0</v>
      </c>
      <c r="V626" s="350">
        <f t="shared" ref="V626:V632" si="901">VLOOKUP($A626,$A$4:$AY$132,22,FALSE)</f>
        <v>0</v>
      </c>
      <c r="W626" s="350">
        <f t="shared" ref="W626:W632" si="902">VLOOKUP($A626,$A$4:$AY$132,23,FALSE)</f>
        <v>0</v>
      </c>
      <c r="X626" s="350">
        <f t="shared" ref="X626:X632" si="903">VLOOKUP($A626,$A$4:$AY$132,24,FALSE)</f>
        <v>0</v>
      </c>
      <c r="Y626" s="350">
        <f t="shared" ref="Y626:Y632" si="904">VLOOKUP($A626,$A$4:$AY$132,25,FALSE)</f>
        <v>0</v>
      </c>
      <c r="Z626" s="350">
        <f t="shared" ref="Z626:Z632" si="905">VLOOKUP($A626,$A$4:$AY$132,26,FALSE)</f>
        <v>0</v>
      </c>
      <c r="AA626" s="350">
        <f t="shared" ref="AA626:AA632" si="906">VLOOKUP($A626,$A$4:$AY$132,27,FALSE)</f>
        <v>0</v>
      </c>
      <c r="AB626" s="350">
        <f t="shared" ref="AB626:AB632" si="907">VLOOKUP($A626,$A$4:$AY$132,28,FALSE)</f>
        <v>0</v>
      </c>
      <c r="AC626" s="350">
        <f t="shared" ref="AC626:AC632" si="908">VLOOKUP($A626,$A$4:$AY$132,29,FALSE)</f>
        <v>0</v>
      </c>
      <c r="AD626" s="350">
        <f t="shared" ref="AD626:AD632" si="909">VLOOKUP($A626,$A$4:$AY$132,30,FALSE)</f>
        <v>0</v>
      </c>
      <c r="AE626" s="350">
        <f t="shared" ref="AE626:AE632" si="910">VLOOKUP($A626,$A$4:$AY$132,31,FALSE)</f>
        <v>0</v>
      </c>
      <c r="AF626" s="350">
        <f t="shared" ref="AF626:AF632" si="911">VLOOKUP($A626,$A$4:$AY$132,32,FALSE)</f>
        <v>0</v>
      </c>
      <c r="AG626" s="350">
        <f t="shared" ref="AG626:AG632" si="912">VLOOKUP($A626,$A$4:$AY$132,33,FALSE)</f>
        <v>0</v>
      </c>
      <c r="AH626" s="350">
        <f t="shared" ref="AH626:AH632" si="913">VLOOKUP($A626,$A$4:$AY$132,34,FALSE)</f>
        <v>0</v>
      </c>
      <c r="AI626" s="350">
        <f t="shared" ref="AI626:AI632" si="914">VLOOKUP($A626,$A$4:$AY$132,35,FALSE)</f>
        <v>0</v>
      </c>
      <c r="AJ626" s="350">
        <f t="shared" ref="AJ626:AJ632" si="915">VLOOKUP($A626,$A$4:$AY$132,36,FALSE)</f>
        <v>0</v>
      </c>
      <c r="AK626" s="350">
        <f t="shared" ref="AK626:AK632" si="916">VLOOKUP($A626,$A$4:$AY$132,37,FALSE)</f>
        <v>0</v>
      </c>
      <c r="AL626" s="350">
        <f t="shared" ref="AL626:AL632" si="917">VLOOKUP($A626,$A$4:$AY$132,38,FALSE)</f>
        <v>0</v>
      </c>
      <c r="AM626" s="350">
        <f t="shared" ref="AM626:AM632" si="918">VLOOKUP($A626,$A$4:$AY$132,39,FALSE)</f>
        <v>0</v>
      </c>
      <c r="AN626" s="457">
        <f t="shared" ref="AN626:AN632" si="919">VLOOKUP($A626,$A$4:$AY$132,40,FALSE)</f>
        <v>0</v>
      </c>
      <c r="AO626" s="350">
        <f t="shared" ref="AO626:AO632" si="920">VLOOKUP($A626,$A$4:$AY$132,41,FALSE)</f>
        <v>0</v>
      </c>
      <c r="AP626" s="350">
        <f t="shared" ref="AP626:AP632" si="921">VLOOKUP($A626,$A$4:$AY$132,42,FALSE)</f>
        <v>0</v>
      </c>
      <c r="AQ626" s="350">
        <f t="shared" ref="AQ626:AQ632" si="922">VLOOKUP($A626,$A$4:$AY$132,43,FALSE)</f>
        <v>0</v>
      </c>
      <c r="AR626" s="350">
        <f t="shared" ref="AR626:AR632" si="923">VLOOKUP($A626,$A$4:$AY$132,44,FALSE)</f>
        <v>0</v>
      </c>
      <c r="AS626" s="350">
        <f t="shared" ref="AS626:AS632" si="924">VLOOKUP($A626,$A$4:$AY$132,45,FALSE)</f>
        <v>0</v>
      </c>
      <c r="AT626" s="350">
        <f t="shared" ref="AT626:AT632" si="925">VLOOKUP($A626,$A$4:$AY$132,46,FALSE)</f>
        <v>0</v>
      </c>
      <c r="AU626" s="350">
        <f t="shared" ref="AU626:AU632" si="926">VLOOKUP($A626,$A$4:$AY$132,47,FALSE)</f>
        <v>0</v>
      </c>
      <c r="AV626" s="350">
        <f t="shared" ref="AV626:AV632" si="927">VLOOKUP($A626,$A$4:$AY$132,48,FALSE)</f>
        <v>0</v>
      </c>
      <c r="AW626" s="350">
        <f t="shared" ref="AW626:AW632" si="928">VLOOKUP($A626,$A$4:$AY$132,49,FALSE)</f>
        <v>0</v>
      </c>
      <c r="AX626" s="350">
        <f t="shared" ref="AX626:AX632" si="929">VLOOKUP($A626,$A$4:$AY$132,50,FALSE)</f>
        <v>0</v>
      </c>
      <c r="AY626" s="350">
        <f t="shared" ref="AY626:AY632" si="930">VLOOKUP($A626,$A$4:$AY$132,51,FALSE)</f>
        <v>0</v>
      </c>
    </row>
    <row r="627" spans="1:51" x14ac:dyDescent="0.2">
      <c r="A627" s="347">
        <v>10300</v>
      </c>
      <c r="B627" s="349" t="str">
        <f t="shared" si="883"/>
        <v>Balranald (A)</v>
      </c>
      <c r="C627" s="348" t="str">
        <f t="shared" si="884"/>
        <v>RAMJO Murray</v>
      </c>
      <c r="D627" s="470" t="str">
        <f t="shared" si="885"/>
        <v>N</v>
      </c>
      <c r="E627" s="470"/>
      <c r="F627"/>
      <c r="G627" s="350">
        <f t="shared" si="886"/>
        <v>2340</v>
      </c>
      <c r="H627" s="350">
        <f t="shared" si="887"/>
        <v>1675</v>
      </c>
      <c r="I627" s="350">
        <f t="shared" si="888"/>
        <v>330</v>
      </c>
      <c r="J627" s="350" t="str">
        <f t="shared" si="889"/>
        <v>Y</v>
      </c>
      <c r="K627" s="350">
        <f t="shared" si="890"/>
        <v>729</v>
      </c>
      <c r="L627" s="350">
        <f t="shared" si="891"/>
        <v>0</v>
      </c>
      <c r="M627" s="350">
        <f t="shared" si="892"/>
        <v>0</v>
      </c>
      <c r="N627" s="350">
        <f t="shared" si="893"/>
        <v>0</v>
      </c>
      <c r="O627" s="350">
        <f t="shared" si="894"/>
        <v>0</v>
      </c>
      <c r="P627" s="350">
        <f t="shared" si="895"/>
        <v>729</v>
      </c>
      <c r="Q627" s="350">
        <f t="shared" si="896"/>
        <v>1675</v>
      </c>
      <c r="R627" s="350" t="str">
        <f t="shared" si="897"/>
        <v>Balranald</v>
      </c>
      <c r="S627" s="350" t="str">
        <f t="shared" si="898"/>
        <v>Euston</v>
      </c>
      <c r="T627" s="350">
        <f t="shared" si="899"/>
        <v>0</v>
      </c>
      <c r="U627" s="350">
        <f t="shared" si="900"/>
        <v>0</v>
      </c>
      <c r="V627" s="350">
        <f t="shared" si="901"/>
        <v>0</v>
      </c>
      <c r="W627" s="350">
        <f t="shared" si="902"/>
        <v>0</v>
      </c>
      <c r="X627" s="350">
        <f t="shared" si="903"/>
        <v>0</v>
      </c>
      <c r="Y627" s="350">
        <f t="shared" si="904"/>
        <v>0</v>
      </c>
      <c r="Z627" s="350">
        <f t="shared" si="905"/>
        <v>0</v>
      </c>
      <c r="AA627" s="350">
        <f t="shared" si="906"/>
        <v>0</v>
      </c>
      <c r="AB627" s="350">
        <f t="shared" si="907"/>
        <v>0</v>
      </c>
      <c r="AC627" s="350">
        <f t="shared" si="908"/>
        <v>0</v>
      </c>
      <c r="AD627" s="350">
        <f t="shared" si="909"/>
        <v>0</v>
      </c>
      <c r="AE627" s="350">
        <f t="shared" si="910"/>
        <v>0</v>
      </c>
      <c r="AF627" s="350">
        <f t="shared" si="911"/>
        <v>0</v>
      </c>
      <c r="AG627" s="350">
        <f t="shared" si="912"/>
        <v>0</v>
      </c>
      <c r="AH627" s="350">
        <f t="shared" si="913"/>
        <v>0</v>
      </c>
      <c r="AI627" s="350">
        <f t="shared" si="914"/>
        <v>0</v>
      </c>
      <c r="AJ627" s="350">
        <f t="shared" si="915"/>
        <v>0</v>
      </c>
      <c r="AK627" s="350">
        <f t="shared" si="916"/>
        <v>0</v>
      </c>
      <c r="AL627" s="350">
        <f t="shared" si="917"/>
        <v>0</v>
      </c>
      <c r="AM627" s="350">
        <f t="shared" si="918"/>
        <v>0</v>
      </c>
      <c r="AN627" s="457">
        <f t="shared" si="919"/>
        <v>0</v>
      </c>
      <c r="AO627" s="350">
        <f t="shared" si="920"/>
        <v>0</v>
      </c>
      <c r="AP627" s="350">
        <f t="shared" si="921"/>
        <v>0</v>
      </c>
      <c r="AQ627" s="350">
        <f t="shared" si="922"/>
        <v>0</v>
      </c>
      <c r="AR627" s="350">
        <f t="shared" si="923"/>
        <v>0</v>
      </c>
      <c r="AS627" s="350">
        <f t="shared" si="924"/>
        <v>0</v>
      </c>
      <c r="AT627" s="350">
        <f t="shared" si="925"/>
        <v>0</v>
      </c>
      <c r="AU627" s="350">
        <f t="shared" si="926"/>
        <v>0</v>
      </c>
      <c r="AV627" s="350">
        <f t="shared" si="927"/>
        <v>0</v>
      </c>
      <c r="AW627" s="350">
        <f t="shared" si="928"/>
        <v>0</v>
      </c>
      <c r="AX627" s="350">
        <f t="shared" si="929"/>
        <v>0</v>
      </c>
      <c r="AY627" s="350">
        <f t="shared" si="930"/>
        <v>0</v>
      </c>
    </row>
    <row r="628" spans="1:51" x14ac:dyDescent="0.2">
      <c r="A628" s="347">
        <v>10650</v>
      </c>
      <c r="B628" s="349" t="str">
        <f t="shared" si="883"/>
        <v>Berrigan (A)</v>
      </c>
      <c r="C628" s="348" t="str">
        <f t="shared" si="884"/>
        <v>RAMJO Murray</v>
      </c>
      <c r="D628" s="470" t="str">
        <f t="shared" si="885"/>
        <v>N</v>
      </c>
      <c r="E628" s="470"/>
      <c r="F628"/>
      <c r="G628" s="350">
        <f t="shared" si="886"/>
        <v>8707</v>
      </c>
      <c r="H628" s="350">
        <f t="shared" si="887"/>
        <v>5104</v>
      </c>
      <c r="I628" s="350">
        <f t="shared" si="888"/>
        <v>314</v>
      </c>
      <c r="J628" s="350" t="str">
        <f t="shared" si="889"/>
        <v>Y</v>
      </c>
      <c r="K628" s="350">
        <f t="shared" si="890"/>
        <v>3339</v>
      </c>
      <c r="L628" s="350">
        <f t="shared" si="891"/>
        <v>0</v>
      </c>
      <c r="M628" s="350">
        <f t="shared" si="892"/>
        <v>3339</v>
      </c>
      <c r="N628" s="350">
        <f t="shared" si="893"/>
        <v>0</v>
      </c>
      <c r="O628" s="350">
        <f t="shared" si="894"/>
        <v>0</v>
      </c>
      <c r="P628" s="350">
        <f t="shared" si="895"/>
        <v>0</v>
      </c>
      <c r="Q628" s="350">
        <f t="shared" si="896"/>
        <v>5104</v>
      </c>
      <c r="R628" s="350" t="str">
        <f t="shared" si="897"/>
        <v>Berrigan Landfill</v>
      </c>
      <c r="S628" s="350" t="str">
        <f t="shared" si="898"/>
        <v>Tocumwal Landfill</v>
      </c>
      <c r="T628" s="350">
        <f t="shared" si="899"/>
        <v>0</v>
      </c>
      <c r="U628" s="350">
        <f t="shared" si="900"/>
        <v>0</v>
      </c>
      <c r="V628" s="350">
        <f t="shared" si="901"/>
        <v>0</v>
      </c>
      <c r="W628" s="350">
        <f t="shared" si="902"/>
        <v>0</v>
      </c>
      <c r="X628" s="350">
        <f t="shared" si="903"/>
        <v>0</v>
      </c>
      <c r="Y628" s="350">
        <f t="shared" si="904"/>
        <v>0</v>
      </c>
      <c r="Z628" s="350">
        <f t="shared" si="905"/>
        <v>0</v>
      </c>
      <c r="AA628" s="350">
        <f t="shared" si="906"/>
        <v>0</v>
      </c>
      <c r="AB628" s="350">
        <f t="shared" si="907"/>
        <v>0</v>
      </c>
      <c r="AC628" s="350">
        <f t="shared" si="908"/>
        <v>0</v>
      </c>
      <c r="AD628" s="350">
        <f t="shared" si="909"/>
        <v>0</v>
      </c>
      <c r="AE628" s="350">
        <f t="shared" si="910"/>
        <v>0</v>
      </c>
      <c r="AF628" s="350">
        <f t="shared" si="911"/>
        <v>0</v>
      </c>
      <c r="AG628" s="350">
        <f t="shared" si="912"/>
        <v>0</v>
      </c>
      <c r="AH628" s="350">
        <f t="shared" si="913"/>
        <v>0</v>
      </c>
      <c r="AI628" s="350">
        <f t="shared" si="914"/>
        <v>0</v>
      </c>
      <c r="AJ628" s="350">
        <f t="shared" si="915"/>
        <v>0</v>
      </c>
      <c r="AK628" s="350">
        <f t="shared" si="916"/>
        <v>0</v>
      </c>
      <c r="AL628" s="350">
        <f t="shared" si="917"/>
        <v>0</v>
      </c>
      <c r="AM628" s="350">
        <f t="shared" si="918"/>
        <v>0</v>
      </c>
      <c r="AN628" s="457">
        <f t="shared" si="919"/>
        <v>0</v>
      </c>
      <c r="AO628" s="350">
        <f t="shared" si="920"/>
        <v>0</v>
      </c>
      <c r="AP628" s="350">
        <f t="shared" si="921"/>
        <v>0</v>
      </c>
      <c r="AQ628" s="350">
        <f t="shared" si="922"/>
        <v>0</v>
      </c>
      <c r="AR628" s="350">
        <f t="shared" si="923"/>
        <v>0</v>
      </c>
      <c r="AS628" s="350">
        <f t="shared" si="924"/>
        <v>0</v>
      </c>
      <c r="AT628" s="350">
        <f t="shared" si="925"/>
        <v>0</v>
      </c>
      <c r="AU628" s="350">
        <f t="shared" si="926"/>
        <v>0</v>
      </c>
      <c r="AV628" s="350">
        <f t="shared" si="927"/>
        <v>0</v>
      </c>
      <c r="AW628" s="350">
        <f t="shared" si="928"/>
        <v>0</v>
      </c>
      <c r="AX628" s="350">
        <f t="shared" si="929"/>
        <v>0</v>
      </c>
      <c r="AY628" s="350">
        <f t="shared" si="930"/>
        <v>0</v>
      </c>
    </row>
    <row r="629" spans="1:51" x14ac:dyDescent="0.2">
      <c r="A629" s="347">
        <v>12730</v>
      </c>
      <c r="B629" s="349" t="str">
        <f t="shared" si="883"/>
        <v>Edward River (A)</v>
      </c>
      <c r="C629" s="348" t="str">
        <f t="shared" si="884"/>
        <v>RAMJO Murray</v>
      </c>
      <c r="D629" s="470" t="str">
        <f t="shared" si="885"/>
        <v>N</v>
      </c>
      <c r="E629" s="470"/>
      <c r="F629"/>
      <c r="G629" s="350">
        <f t="shared" si="886"/>
        <v>8995</v>
      </c>
      <c r="H629" s="350">
        <f t="shared" si="887"/>
        <v>5051</v>
      </c>
      <c r="I629" s="350">
        <f t="shared" si="888"/>
        <v>359</v>
      </c>
      <c r="J629" s="350" t="str">
        <f t="shared" si="889"/>
        <v>Y</v>
      </c>
      <c r="K629" s="350">
        <f t="shared" si="890"/>
        <v>3630</v>
      </c>
      <c r="L629" s="350">
        <f t="shared" si="891"/>
        <v>0</v>
      </c>
      <c r="M629" s="350">
        <f t="shared" si="892"/>
        <v>0</v>
      </c>
      <c r="N629" s="350">
        <f t="shared" si="893"/>
        <v>0</v>
      </c>
      <c r="O629" s="350">
        <f t="shared" si="894"/>
        <v>0</v>
      </c>
      <c r="P629" s="350">
        <f t="shared" si="895"/>
        <v>0</v>
      </c>
      <c r="Q629" s="350">
        <f t="shared" si="896"/>
        <v>5051</v>
      </c>
      <c r="R629" s="350" t="str">
        <f t="shared" si="897"/>
        <v>Deniliquin Waste Disposal Facility</v>
      </c>
      <c r="S629" s="350" t="str">
        <f t="shared" si="898"/>
        <v>Blighty Landfll</v>
      </c>
      <c r="T629" s="350" t="str">
        <f t="shared" si="899"/>
        <v>Booroorban Landfill</v>
      </c>
      <c r="U629" s="350" t="str">
        <f t="shared" si="900"/>
        <v>Conargo Landfill</v>
      </c>
      <c r="V629" s="350" t="str">
        <f t="shared" si="901"/>
        <v>Pretty Pine Landfill</v>
      </c>
      <c r="W629" s="350" t="str">
        <f t="shared" si="902"/>
        <v>Wanganella Landfill</v>
      </c>
      <c r="X629" s="350">
        <f t="shared" si="903"/>
        <v>0</v>
      </c>
      <c r="Y629" s="350">
        <f t="shared" si="904"/>
        <v>0</v>
      </c>
      <c r="Z629" s="350">
        <f t="shared" si="905"/>
        <v>0</v>
      </c>
      <c r="AA629" s="350">
        <f t="shared" si="906"/>
        <v>0</v>
      </c>
      <c r="AB629" s="350">
        <f t="shared" si="907"/>
        <v>0</v>
      </c>
      <c r="AC629" s="350">
        <f t="shared" si="908"/>
        <v>0</v>
      </c>
      <c r="AD629" s="350">
        <f t="shared" si="909"/>
        <v>0</v>
      </c>
      <c r="AE629" s="350">
        <f t="shared" si="910"/>
        <v>0</v>
      </c>
      <c r="AF629" s="350">
        <f t="shared" si="911"/>
        <v>0</v>
      </c>
      <c r="AG629" s="350">
        <f t="shared" si="912"/>
        <v>0</v>
      </c>
      <c r="AH629" s="350">
        <f t="shared" si="913"/>
        <v>0</v>
      </c>
      <c r="AI629" s="350">
        <f t="shared" si="914"/>
        <v>0</v>
      </c>
      <c r="AJ629" s="350">
        <f t="shared" si="915"/>
        <v>0</v>
      </c>
      <c r="AK629" s="350">
        <f t="shared" si="916"/>
        <v>0</v>
      </c>
      <c r="AL629" s="350">
        <f t="shared" si="917"/>
        <v>0</v>
      </c>
      <c r="AM629" s="350">
        <f t="shared" si="918"/>
        <v>0</v>
      </c>
      <c r="AN629" s="457">
        <f t="shared" si="919"/>
        <v>0</v>
      </c>
      <c r="AO629" s="350">
        <f t="shared" si="920"/>
        <v>0</v>
      </c>
      <c r="AP629" s="350">
        <f t="shared" si="921"/>
        <v>0</v>
      </c>
      <c r="AQ629" s="350">
        <f t="shared" si="922"/>
        <v>0</v>
      </c>
      <c r="AR629" s="350">
        <f t="shared" si="923"/>
        <v>0</v>
      </c>
      <c r="AS629" s="350">
        <f t="shared" si="924"/>
        <v>0</v>
      </c>
      <c r="AT629" s="350">
        <f t="shared" si="925"/>
        <v>0</v>
      </c>
      <c r="AU629" s="350">
        <f t="shared" si="926"/>
        <v>0</v>
      </c>
      <c r="AV629" s="350">
        <f t="shared" si="927"/>
        <v>0</v>
      </c>
      <c r="AW629" s="350">
        <f t="shared" si="928"/>
        <v>0</v>
      </c>
      <c r="AX629" s="350">
        <f t="shared" si="929"/>
        <v>0</v>
      </c>
      <c r="AY629" s="350">
        <f t="shared" si="930"/>
        <v>0</v>
      </c>
    </row>
    <row r="630" spans="1:51" x14ac:dyDescent="0.2">
      <c r="A630" s="347">
        <v>12870</v>
      </c>
      <c r="B630" s="349" t="str">
        <f t="shared" si="883"/>
        <v>Federation (A)</v>
      </c>
      <c r="C630" s="348" t="str">
        <f t="shared" si="884"/>
        <v>RAMJO Murray</v>
      </c>
      <c r="D630" s="470" t="str">
        <f t="shared" si="885"/>
        <v>N</v>
      </c>
      <c r="E630" s="470"/>
      <c r="F630"/>
      <c r="G630" s="350">
        <f t="shared" si="886"/>
        <v>12462</v>
      </c>
      <c r="H630" s="350">
        <f t="shared" si="887"/>
        <v>6670</v>
      </c>
      <c r="I630" s="350">
        <f t="shared" si="888"/>
        <v>325</v>
      </c>
      <c r="J630" s="350" t="str">
        <f t="shared" si="889"/>
        <v>Y</v>
      </c>
      <c r="K630" s="350">
        <f t="shared" si="890"/>
        <v>6350</v>
      </c>
      <c r="L630" s="350">
        <f t="shared" si="891"/>
        <v>0</v>
      </c>
      <c r="M630" s="350">
        <f t="shared" si="892"/>
        <v>5840</v>
      </c>
      <c r="N630" s="350">
        <f t="shared" si="893"/>
        <v>0</v>
      </c>
      <c r="O630" s="350">
        <f t="shared" si="894"/>
        <v>5840</v>
      </c>
      <c r="P630" s="350">
        <f t="shared" si="895"/>
        <v>0</v>
      </c>
      <c r="Q630" s="350">
        <f t="shared" si="896"/>
        <v>6670</v>
      </c>
      <c r="R630" s="350" t="str">
        <f t="shared" si="897"/>
        <v>Corowa Landfill</v>
      </c>
      <c r="S630" s="350" t="str">
        <f t="shared" si="898"/>
        <v>Howlong Landfill</v>
      </c>
      <c r="T630" s="350" t="str">
        <f t="shared" si="899"/>
        <v>Mulwala Transfer station</v>
      </c>
      <c r="U630" s="350" t="str">
        <f t="shared" si="900"/>
        <v>Oaklands Tip</v>
      </c>
      <c r="V630" s="350" t="str">
        <f t="shared" si="901"/>
        <v>Urana Tip</v>
      </c>
      <c r="W630" s="350">
        <f t="shared" si="902"/>
        <v>0</v>
      </c>
      <c r="X630" s="350">
        <f t="shared" si="903"/>
        <v>0</v>
      </c>
      <c r="Y630" s="350">
        <f t="shared" si="904"/>
        <v>0</v>
      </c>
      <c r="Z630" s="350">
        <f t="shared" si="905"/>
        <v>0</v>
      </c>
      <c r="AA630" s="350">
        <f t="shared" si="906"/>
        <v>0</v>
      </c>
      <c r="AB630" s="350">
        <f t="shared" si="907"/>
        <v>0</v>
      </c>
      <c r="AC630" s="350">
        <f t="shared" si="908"/>
        <v>0</v>
      </c>
      <c r="AD630" s="350">
        <f t="shared" si="909"/>
        <v>0</v>
      </c>
      <c r="AE630" s="350">
        <f t="shared" si="910"/>
        <v>0</v>
      </c>
      <c r="AF630" s="350">
        <f t="shared" si="911"/>
        <v>0</v>
      </c>
      <c r="AG630" s="350">
        <f t="shared" si="912"/>
        <v>0</v>
      </c>
      <c r="AH630" s="350">
        <f t="shared" si="913"/>
        <v>0</v>
      </c>
      <c r="AI630" s="350">
        <f t="shared" si="914"/>
        <v>0</v>
      </c>
      <c r="AJ630" s="350">
        <f t="shared" si="915"/>
        <v>0</v>
      </c>
      <c r="AK630" s="350">
        <f t="shared" si="916"/>
        <v>0</v>
      </c>
      <c r="AL630" s="350">
        <f t="shared" si="917"/>
        <v>0</v>
      </c>
      <c r="AM630" s="350">
        <f t="shared" si="918"/>
        <v>0</v>
      </c>
      <c r="AN630" s="457">
        <f t="shared" si="919"/>
        <v>0</v>
      </c>
      <c r="AO630" s="350">
        <f t="shared" si="920"/>
        <v>0</v>
      </c>
      <c r="AP630" s="350">
        <f t="shared" si="921"/>
        <v>0</v>
      </c>
      <c r="AQ630" s="350">
        <f t="shared" si="922"/>
        <v>0</v>
      </c>
      <c r="AR630" s="350">
        <f t="shared" si="923"/>
        <v>0</v>
      </c>
      <c r="AS630" s="350">
        <f t="shared" si="924"/>
        <v>0</v>
      </c>
      <c r="AT630" s="350">
        <f t="shared" si="925"/>
        <v>0</v>
      </c>
      <c r="AU630" s="350">
        <f t="shared" si="926"/>
        <v>0</v>
      </c>
      <c r="AV630" s="350">
        <f t="shared" si="927"/>
        <v>0</v>
      </c>
      <c r="AW630" s="350">
        <f t="shared" si="928"/>
        <v>0</v>
      </c>
      <c r="AX630" s="350">
        <f t="shared" si="929"/>
        <v>0</v>
      </c>
      <c r="AY630" s="350">
        <f t="shared" si="930"/>
        <v>0</v>
      </c>
    </row>
    <row r="631" spans="1:51" x14ac:dyDescent="0.2">
      <c r="A631" s="347">
        <v>15520</v>
      </c>
      <c r="B631" s="349" t="str">
        <f t="shared" si="883"/>
        <v>Murray River (A)</v>
      </c>
      <c r="C631" s="348" t="str">
        <f t="shared" si="884"/>
        <v>RAMJO Murray</v>
      </c>
      <c r="D631" s="470" t="str">
        <f t="shared" si="885"/>
        <v>N</v>
      </c>
      <c r="E631" s="470"/>
      <c r="F631"/>
      <c r="G631" s="350">
        <f t="shared" si="886"/>
        <v>12118</v>
      </c>
      <c r="H631" s="350">
        <f t="shared" si="887"/>
        <v>5900</v>
      </c>
      <c r="I631" s="350">
        <f t="shared" si="888"/>
        <v>239</v>
      </c>
      <c r="J631" s="350" t="str">
        <f t="shared" si="889"/>
        <v>Y</v>
      </c>
      <c r="K631" s="350">
        <f t="shared" si="890"/>
        <v>4100</v>
      </c>
      <c r="L631" s="350">
        <f t="shared" si="891"/>
        <v>0</v>
      </c>
      <c r="M631" s="350">
        <f t="shared" si="892"/>
        <v>4100</v>
      </c>
      <c r="N631" s="350">
        <f t="shared" si="893"/>
        <v>3500</v>
      </c>
      <c r="O631" s="350">
        <f t="shared" si="894"/>
        <v>0</v>
      </c>
      <c r="P631" s="350">
        <f t="shared" si="895"/>
        <v>0</v>
      </c>
      <c r="Q631" s="350">
        <f t="shared" si="896"/>
        <v>5900</v>
      </c>
      <c r="R631" s="350" t="str">
        <f t="shared" si="897"/>
        <v>Mathoura Transfer Station</v>
      </c>
      <c r="S631" s="350" t="str">
        <f t="shared" si="898"/>
        <v>Moama Landfill</v>
      </c>
      <c r="T631" s="350" t="str">
        <f t="shared" si="899"/>
        <v>Barham Transfer Station</v>
      </c>
      <c r="U631" s="350" t="str">
        <f t="shared" si="900"/>
        <v>Wakool Landfill</v>
      </c>
      <c r="V631" s="350" t="str">
        <f t="shared" si="901"/>
        <v>Goodnight Landfill</v>
      </c>
      <c r="W631" s="350" t="str">
        <f t="shared" si="902"/>
        <v>Moulamein/Kooraleigh Landfill</v>
      </c>
      <c r="X631" s="350">
        <f t="shared" si="903"/>
        <v>0</v>
      </c>
      <c r="Y631" s="350">
        <f t="shared" si="904"/>
        <v>0</v>
      </c>
      <c r="Z631" s="350">
        <f t="shared" si="905"/>
        <v>0</v>
      </c>
      <c r="AA631" s="350">
        <f t="shared" si="906"/>
        <v>0</v>
      </c>
      <c r="AB631" s="350">
        <f t="shared" si="907"/>
        <v>0</v>
      </c>
      <c r="AC631" s="350">
        <f t="shared" si="908"/>
        <v>0</v>
      </c>
      <c r="AD631" s="350">
        <f t="shared" si="909"/>
        <v>0</v>
      </c>
      <c r="AE631" s="350">
        <f t="shared" si="910"/>
        <v>0</v>
      </c>
      <c r="AF631" s="350">
        <f t="shared" si="911"/>
        <v>0</v>
      </c>
      <c r="AG631" s="350">
        <f t="shared" si="912"/>
        <v>0</v>
      </c>
      <c r="AH631" s="350">
        <f t="shared" si="913"/>
        <v>0</v>
      </c>
      <c r="AI631" s="350">
        <f t="shared" si="914"/>
        <v>0</v>
      </c>
      <c r="AJ631" s="350">
        <f t="shared" si="915"/>
        <v>0</v>
      </c>
      <c r="AK631" s="350">
        <f t="shared" si="916"/>
        <v>0</v>
      </c>
      <c r="AL631" s="350">
        <f t="shared" si="917"/>
        <v>0</v>
      </c>
      <c r="AM631" s="350">
        <f t="shared" si="918"/>
        <v>0</v>
      </c>
      <c r="AN631" s="457">
        <f t="shared" si="919"/>
        <v>0</v>
      </c>
      <c r="AO631" s="350">
        <f t="shared" si="920"/>
        <v>0</v>
      </c>
      <c r="AP631" s="350">
        <f t="shared" si="921"/>
        <v>0</v>
      </c>
      <c r="AQ631" s="350">
        <f t="shared" si="922"/>
        <v>0</v>
      </c>
      <c r="AR631" s="350">
        <f t="shared" si="923"/>
        <v>0</v>
      </c>
      <c r="AS631" s="350">
        <f t="shared" si="924"/>
        <v>0</v>
      </c>
      <c r="AT631" s="350">
        <f t="shared" si="925"/>
        <v>0</v>
      </c>
      <c r="AU631" s="350">
        <f t="shared" si="926"/>
        <v>0</v>
      </c>
      <c r="AV631" s="350">
        <f t="shared" si="927"/>
        <v>0</v>
      </c>
      <c r="AW631" s="350">
        <f t="shared" si="928"/>
        <v>0</v>
      </c>
      <c r="AX631" s="350">
        <f t="shared" si="929"/>
        <v>0</v>
      </c>
      <c r="AY631" s="350">
        <f t="shared" si="930"/>
        <v>0</v>
      </c>
    </row>
    <row r="632" spans="1:51" ht="13.5" thickBot="1" x14ac:dyDescent="0.25">
      <c r="A632" s="347">
        <v>18200</v>
      </c>
      <c r="B632" s="349" t="str">
        <f t="shared" si="883"/>
        <v>Wentworth (A)</v>
      </c>
      <c r="C632" s="348" t="str">
        <f t="shared" si="884"/>
        <v>RAMJO Murray</v>
      </c>
      <c r="D632" s="470" t="str">
        <f t="shared" si="885"/>
        <v>N</v>
      </c>
      <c r="E632" s="470"/>
      <c r="F632"/>
      <c r="G632" s="350">
        <f t="shared" si="886"/>
        <v>7042</v>
      </c>
      <c r="H632" s="350">
        <f t="shared" si="887"/>
        <v>3857</v>
      </c>
      <c r="I632" s="350">
        <f t="shared" si="888"/>
        <v>225</v>
      </c>
      <c r="J632" s="350" t="str">
        <f t="shared" si="889"/>
        <v>Y</v>
      </c>
      <c r="K632" s="350">
        <f t="shared" si="890"/>
        <v>2880</v>
      </c>
      <c r="L632" s="350">
        <f t="shared" si="891"/>
        <v>0</v>
      </c>
      <c r="M632" s="350">
        <f t="shared" si="892"/>
        <v>0</v>
      </c>
      <c r="N632" s="350">
        <f t="shared" si="893"/>
        <v>0</v>
      </c>
      <c r="O632" s="350">
        <f t="shared" si="894"/>
        <v>0</v>
      </c>
      <c r="P632" s="350">
        <f t="shared" si="895"/>
        <v>24881</v>
      </c>
      <c r="Q632" s="350">
        <f t="shared" si="896"/>
        <v>0</v>
      </c>
      <c r="R632" s="350" t="str">
        <f t="shared" si="897"/>
        <v>Wentworth Transfer Station</v>
      </c>
      <c r="S632" s="350" t="str">
        <f t="shared" si="898"/>
        <v>Dareton Transfer station</v>
      </c>
      <c r="T632" s="350" t="str">
        <f t="shared" si="899"/>
        <v>Ellerslie Tip</v>
      </c>
      <c r="U632" s="350" t="str">
        <f t="shared" si="900"/>
        <v>Pomona Tip</v>
      </c>
      <c r="V632" s="350" t="str">
        <f t="shared" si="901"/>
        <v>Pooncarie Tip</v>
      </c>
      <c r="W632" s="350" t="str">
        <f t="shared" si="902"/>
        <v>Buronga Landfill</v>
      </c>
      <c r="X632" s="350">
        <f t="shared" si="903"/>
        <v>0</v>
      </c>
      <c r="Y632" s="350">
        <f t="shared" si="904"/>
        <v>0</v>
      </c>
      <c r="Z632" s="350">
        <f t="shared" si="905"/>
        <v>0</v>
      </c>
      <c r="AA632" s="350">
        <f t="shared" si="906"/>
        <v>0</v>
      </c>
      <c r="AB632" s="350">
        <f t="shared" si="907"/>
        <v>0</v>
      </c>
      <c r="AC632" s="350">
        <f t="shared" si="908"/>
        <v>0</v>
      </c>
      <c r="AD632" s="350">
        <f t="shared" si="909"/>
        <v>0</v>
      </c>
      <c r="AE632" s="350">
        <f t="shared" si="910"/>
        <v>0</v>
      </c>
      <c r="AF632" s="350">
        <f t="shared" si="911"/>
        <v>0</v>
      </c>
      <c r="AG632" s="350">
        <f t="shared" si="912"/>
        <v>0</v>
      </c>
      <c r="AH632" s="350">
        <f t="shared" si="913"/>
        <v>0</v>
      </c>
      <c r="AI632" s="350">
        <f t="shared" si="914"/>
        <v>0</v>
      </c>
      <c r="AJ632" s="350">
        <f t="shared" si="915"/>
        <v>0</v>
      </c>
      <c r="AK632" s="350">
        <f t="shared" si="916"/>
        <v>0</v>
      </c>
      <c r="AL632" s="350">
        <f t="shared" si="917"/>
        <v>0</v>
      </c>
      <c r="AM632" s="350">
        <f t="shared" si="918"/>
        <v>0</v>
      </c>
      <c r="AN632" s="457">
        <f t="shared" si="919"/>
        <v>0</v>
      </c>
      <c r="AO632" s="350">
        <f t="shared" si="920"/>
        <v>0</v>
      </c>
      <c r="AP632" s="350">
        <f t="shared" si="921"/>
        <v>0</v>
      </c>
      <c r="AQ632" s="350">
        <f t="shared" si="922"/>
        <v>0</v>
      </c>
      <c r="AR632" s="350">
        <f t="shared" si="923"/>
        <v>0</v>
      </c>
      <c r="AS632" s="350">
        <f t="shared" si="924"/>
        <v>0</v>
      </c>
      <c r="AT632" s="350">
        <f t="shared" si="925"/>
        <v>0</v>
      </c>
      <c r="AU632" s="350">
        <f t="shared" si="926"/>
        <v>0</v>
      </c>
      <c r="AV632" s="350">
        <f t="shared" si="927"/>
        <v>0</v>
      </c>
      <c r="AW632" s="350">
        <f t="shared" si="928"/>
        <v>0</v>
      </c>
      <c r="AX632" s="350">
        <f t="shared" si="929"/>
        <v>0</v>
      </c>
      <c r="AY632" s="350">
        <f t="shared" si="930"/>
        <v>0</v>
      </c>
    </row>
    <row r="633" spans="1:51" ht="13.5" thickTop="1" x14ac:dyDescent="0.2">
      <c r="A633" s="351"/>
      <c r="B633" s="351"/>
      <c r="C633" s="351" t="s">
        <v>263</v>
      </c>
      <c r="D633" s="351"/>
      <c r="E633" s="451"/>
      <c r="F633" s="352"/>
      <c r="G633" s="353">
        <f t="shared" ref="G633:AY633" si="931">COUNTIF(G626:G632,"&gt;0")</f>
        <v>7</v>
      </c>
      <c r="H633" s="353">
        <f t="shared" si="931"/>
        <v>7</v>
      </c>
      <c r="I633" s="353">
        <f t="shared" si="931"/>
        <v>7</v>
      </c>
      <c r="J633" s="353">
        <f t="shared" si="931"/>
        <v>0</v>
      </c>
      <c r="K633" s="353">
        <f t="shared" si="931"/>
        <v>7</v>
      </c>
      <c r="L633" s="353">
        <f t="shared" si="931"/>
        <v>0</v>
      </c>
      <c r="M633" s="353">
        <f t="shared" si="931"/>
        <v>4</v>
      </c>
      <c r="N633" s="353">
        <f t="shared" si="931"/>
        <v>1</v>
      </c>
      <c r="O633" s="353">
        <f t="shared" si="931"/>
        <v>2</v>
      </c>
      <c r="P633" s="353">
        <f t="shared" si="931"/>
        <v>2</v>
      </c>
      <c r="Q633" s="353">
        <f t="shared" si="931"/>
        <v>6</v>
      </c>
      <c r="R633" s="353">
        <f t="shared" si="931"/>
        <v>0</v>
      </c>
      <c r="S633" s="353">
        <f t="shared" si="931"/>
        <v>0</v>
      </c>
      <c r="T633" s="353">
        <f t="shared" si="931"/>
        <v>0</v>
      </c>
      <c r="U633" s="353">
        <f t="shared" si="931"/>
        <v>0</v>
      </c>
      <c r="V633" s="353">
        <f t="shared" si="931"/>
        <v>0</v>
      </c>
      <c r="W633" s="353">
        <f t="shared" si="931"/>
        <v>0</v>
      </c>
      <c r="X633" s="353">
        <f t="shared" si="931"/>
        <v>0</v>
      </c>
      <c r="Y633" s="353">
        <f t="shared" si="931"/>
        <v>0</v>
      </c>
      <c r="Z633" s="353">
        <f t="shared" si="931"/>
        <v>0</v>
      </c>
      <c r="AA633" s="353">
        <f t="shared" si="931"/>
        <v>0</v>
      </c>
      <c r="AB633" s="353">
        <f t="shared" si="931"/>
        <v>0</v>
      </c>
      <c r="AC633" s="353">
        <f t="shared" si="931"/>
        <v>0</v>
      </c>
      <c r="AD633" s="353">
        <f t="shared" si="931"/>
        <v>0</v>
      </c>
      <c r="AE633" s="353">
        <f t="shared" si="931"/>
        <v>0</v>
      </c>
      <c r="AF633" s="353">
        <f t="shared" si="931"/>
        <v>0</v>
      </c>
      <c r="AG633" s="353">
        <f t="shared" si="931"/>
        <v>0</v>
      </c>
      <c r="AH633" s="353">
        <f t="shared" si="931"/>
        <v>0</v>
      </c>
      <c r="AI633" s="353">
        <f t="shared" si="931"/>
        <v>0</v>
      </c>
      <c r="AJ633" s="353">
        <f t="shared" si="931"/>
        <v>0</v>
      </c>
      <c r="AK633" s="353">
        <f t="shared" si="931"/>
        <v>0</v>
      </c>
      <c r="AL633" s="353">
        <f t="shared" si="931"/>
        <v>0</v>
      </c>
      <c r="AM633" s="353">
        <f t="shared" si="931"/>
        <v>0</v>
      </c>
      <c r="AN633" s="452">
        <f t="shared" si="931"/>
        <v>0</v>
      </c>
      <c r="AO633" s="353">
        <f t="shared" si="931"/>
        <v>0</v>
      </c>
      <c r="AP633" s="353">
        <f t="shared" si="931"/>
        <v>0</v>
      </c>
      <c r="AQ633" s="353">
        <f t="shared" si="931"/>
        <v>0</v>
      </c>
      <c r="AR633" s="353">
        <f t="shared" si="931"/>
        <v>0</v>
      </c>
      <c r="AS633" s="353">
        <f t="shared" si="931"/>
        <v>0</v>
      </c>
      <c r="AT633" s="353">
        <f t="shared" si="931"/>
        <v>0</v>
      </c>
      <c r="AU633" s="353">
        <f t="shared" si="931"/>
        <v>0</v>
      </c>
      <c r="AV633" s="353">
        <f t="shared" si="931"/>
        <v>0</v>
      </c>
      <c r="AW633" s="353">
        <f t="shared" si="931"/>
        <v>0</v>
      </c>
      <c r="AX633" s="353">
        <f t="shared" si="931"/>
        <v>0</v>
      </c>
      <c r="AY633" s="353">
        <f t="shared" si="931"/>
        <v>0</v>
      </c>
    </row>
    <row r="634" spans="1:51" x14ac:dyDescent="0.2">
      <c r="A634" s="347"/>
      <c r="B634" s="347"/>
      <c r="C634" s="347" t="s">
        <v>264</v>
      </c>
      <c r="D634" s="347"/>
      <c r="E634" s="455"/>
      <c r="F634" s="355"/>
      <c r="G634" s="356">
        <f t="shared" ref="G634:AY634" si="932">SUM(G626:G632)</f>
        <v>105431</v>
      </c>
      <c r="H634" s="356">
        <f t="shared" si="932"/>
        <v>51920</v>
      </c>
      <c r="I634" s="356">
        <f t="shared" si="932"/>
        <v>2042</v>
      </c>
      <c r="J634" s="356">
        <f t="shared" si="932"/>
        <v>0</v>
      </c>
      <c r="K634" s="356">
        <f t="shared" si="932"/>
        <v>43444</v>
      </c>
      <c r="L634" s="356">
        <f t="shared" si="932"/>
        <v>0</v>
      </c>
      <c r="M634" s="356">
        <f t="shared" si="932"/>
        <v>35695</v>
      </c>
      <c r="N634" s="356">
        <f t="shared" si="932"/>
        <v>3500</v>
      </c>
      <c r="O634" s="356">
        <f t="shared" si="932"/>
        <v>28256</v>
      </c>
      <c r="P634" s="356">
        <f t="shared" si="932"/>
        <v>25610</v>
      </c>
      <c r="Q634" s="356">
        <f t="shared" si="932"/>
        <v>48063</v>
      </c>
      <c r="R634" s="356">
        <f t="shared" si="932"/>
        <v>0</v>
      </c>
      <c r="S634" s="356">
        <f t="shared" si="932"/>
        <v>0</v>
      </c>
      <c r="T634" s="356">
        <f t="shared" si="932"/>
        <v>0</v>
      </c>
      <c r="U634" s="356">
        <f t="shared" si="932"/>
        <v>0</v>
      </c>
      <c r="V634" s="356">
        <f t="shared" si="932"/>
        <v>0</v>
      </c>
      <c r="W634" s="356">
        <f t="shared" si="932"/>
        <v>0</v>
      </c>
      <c r="X634" s="356">
        <f t="shared" si="932"/>
        <v>0</v>
      </c>
      <c r="Y634" s="356">
        <f t="shared" si="932"/>
        <v>0</v>
      </c>
      <c r="Z634" s="356">
        <f t="shared" si="932"/>
        <v>0</v>
      </c>
      <c r="AA634" s="356">
        <f t="shared" si="932"/>
        <v>0</v>
      </c>
      <c r="AB634" s="356">
        <f t="shared" si="932"/>
        <v>0</v>
      </c>
      <c r="AC634" s="356">
        <f t="shared" si="932"/>
        <v>0</v>
      </c>
      <c r="AD634" s="356">
        <f t="shared" si="932"/>
        <v>0</v>
      </c>
      <c r="AE634" s="356">
        <f t="shared" si="932"/>
        <v>0</v>
      </c>
      <c r="AF634" s="356">
        <f t="shared" si="932"/>
        <v>0</v>
      </c>
      <c r="AG634" s="356">
        <f t="shared" si="932"/>
        <v>0</v>
      </c>
      <c r="AH634" s="356">
        <f t="shared" si="932"/>
        <v>0</v>
      </c>
      <c r="AI634" s="356">
        <f t="shared" si="932"/>
        <v>0</v>
      </c>
      <c r="AJ634" s="356">
        <f t="shared" si="932"/>
        <v>0</v>
      </c>
      <c r="AK634" s="356">
        <f t="shared" si="932"/>
        <v>0</v>
      </c>
      <c r="AL634" s="356">
        <f t="shared" si="932"/>
        <v>0</v>
      </c>
      <c r="AM634" s="356">
        <f t="shared" si="932"/>
        <v>0</v>
      </c>
      <c r="AN634" s="456">
        <f t="shared" si="932"/>
        <v>0</v>
      </c>
      <c r="AO634" s="356">
        <f t="shared" si="932"/>
        <v>0</v>
      </c>
      <c r="AP634" s="356">
        <f t="shared" si="932"/>
        <v>0</v>
      </c>
      <c r="AQ634" s="356">
        <f t="shared" si="932"/>
        <v>0</v>
      </c>
      <c r="AR634" s="356">
        <f t="shared" si="932"/>
        <v>0</v>
      </c>
      <c r="AS634" s="356">
        <f t="shared" si="932"/>
        <v>0</v>
      </c>
      <c r="AT634" s="356">
        <f t="shared" si="932"/>
        <v>0</v>
      </c>
      <c r="AU634" s="356">
        <f t="shared" si="932"/>
        <v>0</v>
      </c>
      <c r="AV634" s="356">
        <f t="shared" si="932"/>
        <v>0</v>
      </c>
      <c r="AW634" s="356">
        <f t="shared" si="932"/>
        <v>0</v>
      </c>
      <c r="AX634" s="356">
        <f t="shared" si="932"/>
        <v>0</v>
      </c>
      <c r="AY634" s="356">
        <f t="shared" si="932"/>
        <v>0</v>
      </c>
    </row>
    <row r="635" spans="1:51" x14ac:dyDescent="0.2">
      <c r="A635" s="347"/>
      <c r="B635" s="347"/>
      <c r="C635" s="347" t="s">
        <v>265</v>
      </c>
      <c r="D635" s="347"/>
      <c r="E635" s="455"/>
      <c r="F635" s="355"/>
      <c r="G635" s="350">
        <f t="shared" ref="G635:AY635" si="933">MIN(G626:G632)</f>
        <v>2340</v>
      </c>
      <c r="H635" s="350">
        <f t="shared" si="933"/>
        <v>1675</v>
      </c>
      <c r="I635" s="350">
        <f t="shared" si="933"/>
        <v>225</v>
      </c>
      <c r="J635" s="350">
        <f t="shared" si="933"/>
        <v>0</v>
      </c>
      <c r="K635" s="350">
        <f t="shared" si="933"/>
        <v>729</v>
      </c>
      <c r="L635" s="350">
        <f t="shared" si="933"/>
        <v>0</v>
      </c>
      <c r="M635" s="350">
        <f t="shared" si="933"/>
        <v>0</v>
      </c>
      <c r="N635" s="350">
        <f t="shared" si="933"/>
        <v>0</v>
      </c>
      <c r="O635" s="350">
        <f t="shared" si="933"/>
        <v>0</v>
      </c>
      <c r="P635" s="350">
        <f t="shared" si="933"/>
        <v>0</v>
      </c>
      <c r="Q635" s="350">
        <f t="shared" si="933"/>
        <v>0</v>
      </c>
      <c r="R635" s="350">
        <f t="shared" si="933"/>
        <v>0</v>
      </c>
      <c r="S635" s="350">
        <f t="shared" si="933"/>
        <v>0</v>
      </c>
      <c r="T635" s="350">
        <f t="shared" si="933"/>
        <v>0</v>
      </c>
      <c r="U635" s="350">
        <f t="shared" si="933"/>
        <v>0</v>
      </c>
      <c r="V635" s="350">
        <f t="shared" si="933"/>
        <v>0</v>
      </c>
      <c r="W635" s="350">
        <f t="shared" si="933"/>
        <v>0</v>
      </c>
      <c r="X635" s="350">
        <f t="shared" si="933"/>
        <v>0</v>
      </c>
      <c r="Y635" s="350">
        <f t="shared" si="933"/>
        <v>0</v>
      </c>
      <c r="Z635" s="350">
        <f t="shared" si="933"/>
        <v>0</v>
      </c>
      <c r="AA635" s="350">
        <f t="shared" si="933"/>
        <v>0</v>
      </c>
      <c r="AB635" s="350">
        <f t="shared" si="933"/>
        <v>0</v>
      </c>
      <c r="AC635" s="350">
        <f t="shared" si="933"/>
        <v>0</v>
      </c>
      <c r="AD635" s="350">
        <f t="shared" si="933"/>
        <v>0</v>
      </c>
      <c r="AE635" s="350">
        <f t="shared" si="933"/>
        <v>0</v>
      </c>
      <c r="AF635" s="350">
        <f t="shared" si="933"/>
        <v>0</v>
      </c>
      <c r="AG635" s="350">
        <f t="shared" si="933"/>
        <v>0</v>
      </c>
      <c r="AH635" s="350">
        <f t="shared" si="933"/>
        <v>0</v>
      </c>
      <c r="AI635" s="350">
        <f t="shared" si="933"/>
        <v>0</v>
      </c>
      <c r="AJ635" s="350">
        <f t="shared" si="933"/>
        <v>0</v>
      </c>
      <c r="AK635" s="350">
        <f t="shared" si="933"/>
        <v>0</v>
      </c>
      <c r="AL635" s="350">
        <f t="shared" si="933"/>
        <v>0</v>
      </c>
      <c r="AM635" s="350">
        <f t="shared" si="933"/>
        <v>0</v>
      </c>
      <c r="AN635" s="457">
        <f t="shared" si="933"/>
        <v>0</v>
      </c>
      <c r="AO635" s="350">
        <f t="shared" si="933"/>
        <v>0</v>
      </c>
      <c r="AP635" s="350">
        <f t="shared" si="933"/>
        <v>0</v>
      </c>
      <c r="AQ635" s="350">
        <f t="shared" si="933"/>
        <v>0</v>
      </c>
      <c r="AR635" s="350">
        <f t="shared" si="933"/>
        <v>0</v>
      </c>
      <c r="AS635" s="350">
        <f t="shared" si="933"/>
        <v>0</v>
      </c>
      <c r="AT635" s="350">
        <f t="shared" si="933"/>
        <v>0</v>
      </c>
      <c r="AU635" s="350">
        <f t="shared" si="933"/>
        <v>0</v>
      </c>
      <c r="AV635" s="350">
        <f t="shared" si="933"/>
        <v>0</v>
      </c>
      <c r="AW635" s="350">
        <f t="shared" si="933"/>
        <v>0</v>
      </c>
      <c r="AX635" s="350">
        <f t="shared" si="933"/>
        <v>0</v>
      </c>
      <c r="AY635" s="350">
        <f t="shared" si="933"/>
        <v>0</v>
      </c>
    </row>
    <row r="636" spans="1:51" x14ac:dyDescent="0.2">
      <c r="A636" s="347"/>
      <c r="B636" s="347"/>
      <c r="C636" s="347" t="s">
        <v>266</v>
      </c>
      <c r="D636" s="347"/>
      <c r="E636" s="455"/>
      <c r="F636" s="355"/>
      <c r="G636" s="350">
        <f t="shared" ref="G636:AY636" si="934">MAX(G626:G632)</f>
        <v>53767</v>
      </c>
      <c r="H636" s="350">
        <f t="shared" si="934"/>
        <v>23663</v>
      </c>
      <c r="I636" s="350">
        <f t="shared" si="934"/>
        <v>359</v>
      </c>
      <c r="J636" s="350">
        <f t="shared" si="934"/>
        <v>0</v>
      </c>
      <c r="K636" s="350">
        <f t="shared" si="934"/>
        <v>22416</v>
      </c>
      <c r="L636" s="350">
        <f t="shared" si="934"/>
        <v>0</v>
      </c>
      <c r="M636" s="350">
        <f t="shared" si="934"/>
        <v>22416</v>
      </c>
      <c r="N636" s="350">
        <f t="shared" si="934"/>
        <v>3500</v>
      </c>
      <c r="O636" s="350">
        <f t="shared" si="934"/>
        <v>22416</v>
      </c>
      <c r="P636" s="350">
        <f t="shared" si="934"/>
        <v>24881</v>
      </c>
      <c r="Q636" s="350">
        <f t="shared" si="934"/>
        <v>23663</v>
      </c>
      <c r="R636" s="350">
        <f t="shared" si="934"/>
        <v>0</v>
      </c>
      <c r="S636" s="350">
        <f t="shared" si="934"/>
        <v>0</v>
      </c>
      <c r="T636" s="350">
        <f t="shared" si="934"/>
        <v>0</v>
      </c>
      <c r="U636" s="350">
        <f t="shared" si="934"/>
        <v>0</v>
      </c>
      <c r="V636" s="350">
        <f t="shared" si="934"/>
        <v>0</v>
      </c>
      <c r="W636" s="350">
        <f t="shared" si="934"/>
        <v>0</v>
      </c>
      <c r="X636" s="350">
        <f t="shared" si="934"/>
        <v>0</v>
      </c>
      <c r="Y636" s="350">
        <f t="shared" si="934"/>
        <v>0</v>
      </c>
      <c r="Z636" s="350">
        <f t="shared" si="934"/>
        <v>0</v>
      </c>
      <c r="AA636" s="350">
        <f t="shared" si="934"/>
        <v>0</v>
      </c>
      <c r="AB636" s="350">
        <f t="shared" si="934"/>
        <v>0</v>
      </c>
      <c r="AC636" s="350">
        <f t="shared" si="934"/>
        <v>0</v>
      </c>
      <c r="AD636" s="350">
        <f t="shared" si="934"/>
        <v>0</v>
      </c>
      <c r="AE636" s="350">
        <f t="shared" si="934"/>
        <v>0</v>
      </c>
      <c r="AF636" s="350">
        <f t="shared" si="934"/>
        <v>0</v>
      </c>
      <c r="AG636" s="350">
        <f t="shared" si="934"/>
        <v>0</v>
      </c>
      <c r="AH636" s="350">
        <f t="shared" si="934"/>
        <v>0</v>
      </c>
      <c r="AI636" s="350">
        <f t="shared" si="934"/>
        <v>0</v>
      </c>
      <c r="AJ636" s="350">
        <f t="shared" si="934"/>
        <v>0</v>
      </c>
      <c r="AK636" s="350">
        <f t="shared" si="934"/>
        <v>0</v>
      </c>
      <c r="AL636" s="350">
        <f t="shared" si="934"/>
        <v>0</v>
      </c>
      <c r="AM636" s="350">
        <f t="shared" si="934"/>
        <v>0</v>
      </c>
      <c r="AN636" s="457">
        <f t="shared" si="934"/>
        <v>0</v>
      </c>
      <c r="AO636" s="350">
        <f t="shared" si="934"/>
        <v>0</v>
      </c>
      <c r="AP636" s="350">
        <f t="shared" si="934"/>
        <v>0</v>
      </c>
      <c r="AQ636" s="350">
        <f t="shared" si="934"/>
        <v>0</v>
      </c>
      <c r="AR636" s="350">
        <f t="shared" si="934"/>
        <v>0</v>
      </c>
      <c r="AS636" s="350">
        <f t="shared" si="934"/>
        <v>0</v>
      </c>
      <c r="AT636" s="350">
        <f t="shared" si="934"/>
        <v>0</v>
      </c>
      <c r="AU636" s="350">
        <f t="shared" si="934"/>
        <v>0</v>
      </c>
      <c r="AV636" s="350">
        <f t="shared" si="934"/>
        <v>0</v>
      </c>
      <c r="AW636" s="350">
        <f t="shared" si="934"/>
        <v>0</v>
      </c>
      <c r="AX636" s="350">
        <f t="shared" si="934"/>
        <v>0</v>
      </c>
      <c r="AY636" s="350">
        <f t="shared" si="934"/>
        <v>0</v>
      </c>
    </row>
    <row r="637" spans="1:51" x14ac:dyDescent="0.2">
      <c r="A637" s="347"/>
      <c r="B637" s="347"/>
      <c r="C637" s="347" t="s">
        <v>267</v>
      </c>
      <c r="D637" s="347"/>
      <c r="E637" s="455"/>
      <c r="F637" s="355"/>
      <c r="G637" s="350">
        <f t="shared" ref="G637:AY637" si="935">AVERAGE(G626:G632)</f>
        <v>15061.571428571429</v>
      </c>
      <c r="H637" s="350">
        <f t="shared" si="935"/>
        <v>7417.1428571428569</v>
      </c>
      <c r="I637" s="350">
        <f t="shared" si="935"/>
        <v>291.71428571428572</v>
      </c>
      <c r="J637" s="350" t="e">
        <f t="shared" si="935"/>
        <v>#DIV/0!</v>
      </c>
      <c r="K637" s="350">
        <f t="shared" si="935"/>
        <v>6206.2857142857147</v>
      </c>
      <c r="L637" s="350">
        <f t="shared" si="935"/>
        <v>0</v>
      </c>
      <c r="M637" s="350">
        <f t="shared" si="935"/>
        <v>5099.2857142857147</v>
      </c>
      <c r="N637" s="350">
        <f t="shared" si="935"/>
        <v>500</v>
      </c>
      <c r="O637" s="350">
        <f t="shared" si="935"/>
        <v>4036.5714285714284</v>
      </c>
      <c r="P637" s="350">
        <f t="shared" si="935"/>
        <v>3658.5714285714284</v>
      </c>
      <c r="Q637" s="350">
        <f t="shared" si="935"/>
        <v>6866.1428571428569</v>
      </c>
      <c r="R637" s="350" t="e">
        <f t="shared" si="935"/>
        <v>#DIV/0!</v>
      </c>
      <c r="S637" s="350">
        <f t="shared" si="935"/>
        <v>0</v>
      </c>
      <c r="T637" s="350">
        <f t="shared" si="935"/>
        <v>0</v>
      </c>
      <c r="U637" s="350">
        <f t="shared" si="935"/>
        <v>0</v>
      </c>
      <c r="V637" s="350">
        <f t="shared" si="935"/>
        <v>0</v>
      </c>
      <c r="W637" s="350">
        <f t="shared" si="935"/>
        <v>0</v>
      </c>
      <c r="X637" s="350">
        <f t="shared" si="935"/>
        <v>0</v>
      </c>
      <c r="Y637" s="350">
        <f t="shared" si="935"/>
        <v>0</v>
      </c>
      <c r="Z637" s="350">
        <f t="shared" si="935"/>
        <v>0</v>
      </c>
      <c r="AA637" s="350">
        <f t="shared" si="935"/>
        <v>0</v>
      </c>
      <c r="AB637" s="350">
        <f t="shared" si="935"/>
        <v>0</v>
      </c>
      <c r="AC637" s="350">
        <f t="shared" si="935"/>
        <v>0</v>
      </c>
      <c r="AD637" s="350">
        <f t="shared" si="935"/>
        <v>0</v>
      </c>
      <c r="AE637" s="350">
        <f t="shared" si="935"/>
        <v>0</v>
      </c>
      <c r="AF637" s="350">
        <f t="shared" si="935"/>
        <v>0</v>
      </c>
      <c r="AG637" s="350">
        <f t="shared" si="935"/>
        <v>0</v>
      </c>
      <c r="AH637" s="350">
        <f t="shared" si="935"/>
        <v>0</v>
      </c>
      <c r="AI637" s="350">
        <f t="shared" si="935"/>
        <v>0</v>
      </c>
      <c r="AJ637" s="350">
        <f t="shared" si="935"/>
        <v>0</v>
      </c>
      <c r="AK637" s="350">
        <f t="shared" si="935"/>
        <v>0</v>
      </c>
      <c r="AL637" s="350">
        <f t="shared" si="935"/>
        <v>0</v>
      </c>
      <c r="AM637" s="350">
        <f t="shared" si="935"/>
        <v>0</v>
      </c>
      <c r="AN637" s="457">
        <f t="shared" si="935"/>
        <v>0</v>
      </c>
      <c r="AO637" s="350">
        <f t="shared" si="935"/>
        <v>0</v>
      </c>
      <c r="AP637" s="350">
        <f t="shared" si="935"/>
        <v>0</v>
      </c>
      <c r="AQ637" s="350">
        <f t="shared" si="935"/>
        <v>0</v>
      </c>
      <c r="AR637" s="350">
        <f t="shared" si="935"/>
        <v>0</v>
      </c>
      <c r="AS637" s="350">
        <f t="shared" si="935"/>
        <v>0</v>
      </c>
      <c r="AT637" s="350">
        <f t="shared" si="935"/>
        <v>0</v>
      </c>
      <c r="AU637" s="350">
        <f t="shared" si="935"/>
        <v>0</v>
      </c>
      <c r="AV637" s="350">
        <f t="shared" si="935"/>
        <v>0</v>
      </c>
      <c r="AW637" s="350">
        <f t="shared" si="935"/>
        <v>0</v>
      </c>
      <c r="AX637" s="350">
        <f t="shared" si="935"/>
        <v>0</v>
      </c>
      <c r="AY637" s="350">
        <f t="shared" si="935"/>
        <v>0</v>
      </c>
    </row>
    <row r="638" spans="1:51" ht="13.5" thickBot="1" x14ac:dyDescent="0.25">
      <c r="A638" s="357"/>
      <c r="B638" s="357"/>
      <c r="C638" s="357" t="s">
        <v>268</v>
      </c>
      <c r="D638" s="357"/>
      <c r="E638" s="458"/>
      <c r="F638" s="355"/>
      <c r="G638" s="359">
        <f t="shared" ref="G638:AY638" si="936">MEDIAN(G626:G632)</f>
        <v>8995</v>
      </c>
      <c r="H638" s="359">
        <f t="shared" si="936"/>
        <v>5104</v>
      </c>
      <c r="I638" s="359">
        <f t="shared" si="936"/>
        <v>314</v>
      </c>
      <c r="J638" s="359" t="e">
        <f t="shared" si="936"/>
        <v>#NUM!</v>
      </c>
      <c r="K638" s="359">
        <f t="shared" si="936"/>
        <v>3630</v>
      </c>
      <c r="L638" s="359">
        <f t="shared" si="936"/>
        <v>0</v>
      </c>
      <c r="M638" s="359">
        <f t="shared" si="936"/>
        <v>3339</v>
      </c>
      <c r="N638" s="359">
        <f t="shared" si="936"/>
        <v>0</v>
      </c>
      <c r="O638" s="359">
        <f t="shared" si="936"/>
        <v>0</v>
      </c>
      <c r="P638" s="359">
        <f t="shared" si="936"/>
        <v>0</v>
      </c>
      <c r="Q638" s="359">
        <f t="shared" si="936"/>
        <v>5104</v>
      </c>
      <c r="R638" s="359" t="e">
        <f t="shared" si="936"/>
        <v>#NUM!</v>
      </c>
      <c r="S638" s="359">
        <f t="shared" si="936"/>
        <v>0</v>
      </c>
      <c r="T638" s="359">
        <f t="shared" si="936"/>
        <v>0</v>
      </c>
      <c r="U638" s="359">
        <f t="shared" si="936"/>
        <v>0</v>
      </c>
      <c r="V638" s="359">
        <f t="shared" si="936"/>
        <v>0</v>
      </c>
      <c r="W638" s="359">
        <f t="shared" si="936"/>
        <v>0</v>
      </c>
      <c r="X638" s="359">
        <f t="shared" si="936"/>
        <v>0</v>
      </c>
      <c r="Y638" s="359">
        <f t="shared" si="936"/>
        <v>0</v>
      </c>
      <c r="Z638" s="359">
        <f t="shared" si="936"/>
        <v>0</v>
      </c>
      <c r="AA638" s="359">
        <f t="shared" si="936"/>
        <v>0</v>
      </c>
      <c r="AB638" s="359">
        <f t="shared" si="936"/>
        <v>0</v>
      </c>
      <c r="AC638" s="359">
        <f t="shared" si="936"/>
        <v>0</v>
      </c>
      <c r="AD638" s="359">
        <f t="shared" si="936"/>
        <v>0</v>
      </c>
      <c r="AE638" s="359">
        <f t="shared" si="936"/>
        <v>0</v>
      </c>
      <c r="AF638" s="359">
        <f t="shared" si="936"/>
        <v>0</v>
      </c>
      <c r="AG638" s="359">
        <f t="shared" si="936"/>
        <v>0</v>
      </c>
      <c r="AH638" s="359">
        <f t="shared" si="936"/>
        <v>0</v>
      </c>
      <c r="AI638" s="359">
        <f t="shared" si="936"/>
        <v>0</v>
      </c>
      <c r="AJ638" s="359">
        <f t="shared" si="936"/>
        <v>0</v>
      </c>
      <c r="AK638" s="359">
        <f t="shared" si="936"/>
        <v>0</v>
      </c>
      <c r="AL638" s="359">
        <f t="shared" si="936"/>
        <v>0</v>
      </c>
      <c r="AM638" s="359">
        <f t="shared" si="936"/>
        <v>0</v>
      </c>
      <c r="AN638" s="459">
        <f t="shared" si="936"/>
        <v>0</v>
      </c>
      <c r="AO638" s="359">
        <f t="shared" si="936"/>
        <v>0</v>
      </c>
      <c r="AP638" s="359">
        <f t="shared" si="936"/>
        <v>0</v>
      </c>
      <c r="AQ638" s="359">
        <f t="shared" si="936"/>
        <v>0</v>
      </c>
      <c r="AR638" s="359">
        <f t="shared" si="936"/>
        <v>0</v>
      </c>
      <c r="AS638" s="359">
        <f t="shared" si="936"/>
        <v>0</v>
      </c>
      <c r="AT638" s="359">
        <f t="shared" si="936"/>
        <v>0</v>
      </c>
      <c r="AU638" s="359">
        <f t="shared" si="936"/>
        <v>0</v>
      </c>
      <c r="AV638" s="359">
        <f t="shared" si="936"/>
        <v>0</v>
      </c>
      <c r="AW638" s="359">
        <f t="shared" si="936"/>
        <v>0</v>
      </c>
      <c r="AX638" s="359">
        <f t="shared" si="936"/>
        <v>0</v>
      </c>
      <c r="AY638" s="359">
        <f t="shared" si="936"/>
        <v>0</v>
      </c>
    </row>
    <row r="639" spans="1:51" ht="13.5" thickTop="1" x14ac:dyDescent="0.2"/>
    <row r="640" spans="1:51" ht="13.5" thickBot="1" x14ac:dyDescent="0.25">
      <c r="A640" s="371"/>
      <c r="B640" s="371"/>
      <c r="C640" s="373" t="s">
        <v>269</v>
      </c>
      <c r="D640" s="373"/>
      <c r="E640" s="470"/>
    </row>
    <row r="641" spans="1:51" ht="13.5" thickTop="1" x14ac:dyDescent="0.2">
      <c r="A641" s="509">
        <v>11650</v>
      </c>
      <c r="B641" s="349" t="str">
        <f t="shared" ref="B641:B650" si="937">VLOOKUP($A641,$A$5:$L$133,2,FALSE)</f>
        <v>Central Coast (C) (NSW)</v>
      </c>
      <c r="C641" s="348" t="str">
        <f t="shared" ref="C641:C650" si="938">VLOOKUP($A641,$A$5:$L$133,3,FALSE)</f>
        <v>Hunter</v>
      </c>
      <c r="D641" s="470" t="str">
        <f t="shared" ref="D641:D650" si="939">VLOOKUP($A641,$A$5:$L$133,4,FALSE)</f>
        <v>E</v>
      </c>
      <c r="E641" s="470"/>
      <c r="F641"/>
      <c r="G641" s="350">
        <f t="shared" ref="G641:G650" si="940">VLOOKUP($A641,$A$5:$AY$132,7,FALSE)</f>
        <v>342047</v>
      </c>
      <c r="H641" s="350">
        <f t="shared" ref="H641:H650" si="941">VLOOKUP($A641,$A$5:$AY$132,8,FALSE)</f>
        <v>132882</v>
      </c>
      <c r="I641" s="350">
        <f t="shared" ref="I641:I650" si="942">VLOOKUP($A641,$A$5:$AY$132,9,FALSE)</f>
        <v>490</v>
      </c>
      <c r="J641" s="350" t="str">
        <f t="shared" ref="J641:J650" si="943">VLOOKUP($A641,$A$5:$AY$132,10,FALSE)</f>
        <v>Y</v>
      </c>
      <c r="K641" s="350">
        <f t="shared" ref="K641:K650" si="944">VLOOKUP($A641,$A$5:$AY$132,11,FALSE)</f>
        <v>132882</v>
      </c>
      <c r="L641" s="350">
        <f t="shared" ref="L641:L650" si="945">VLOOKUP($A641,$A$5:$AY$132,12,FALSE)</f>
        <v>0</v>
      </c>
      <c r="M641" s="350">
        <f t="shared" ref="M641:M650" si="946">VLOOKUP($A641,$A$4:$AY$132,13,FALSE)</f>
        <v>132882</v>
      </c>
      <c r="N641" s="350">
        <f t="shared" ref="N641:N650" si="947">VLOOKUP($A641,$A$4:$AY$132,14,FALSE)</f>
        <v>125586</v>
      </c>
      <c r="O641" s="350">
        <f t="shared" ref="O641:O650" si="948">VLOOKUP($A641,$A$4:$AY$132,15,FALSE)</f>
        <v>0</v>
      </c>
      <c r="P641" s="350">
        <f t="shared" ref="P641:P650" si="949">VLOOKUP($A641,$A$4:$AY$132,16,FALSE)</f>
        <v>130370</v>
      </c>
      <c r="Q641" s="350">
        <f t="shared" ref="Q641:Q650" si="950">VLOOKUP($A641,$A$4:$AY$132,17,FALSE)</f>
        <v>132882</v>
      </c>
      <c r="R641" s="350" t="str">
        <f t="shared" ref="R641:R650" si="951">VLOOKUP($A641,$A$4:$AY$132,18,FALSE)</f>
        <v>Buttonderrry</v>
      </c>
      <c r="S641" s="350" t="str">
        <f t="shared" ref="S641:S650" si="952">VLOOKUP($A641,$A$4:$AY$132,19,FALSE)</f>
        <v>Kincumber</v>
      </c>
      <c r="T641" s="350" t="str">
        <f t="shared" ref="T641:T650" si="953">VLOOKUP($A641,$A$4:$AY$132,20,FALSE)</f>
        <v>Woy Woy</v>
      </c>
      <c r="U641" s="350">
        <f t="shared" ref="U641:U650" si="954">VLOOKUP($A641,$A$4:$AY$132,21,FALSE)</f>
        <v>0</v>
      </c>
      <c r="V641" s="350">
        <f t="shared" ref="V641:V650" si="955">VLOOKUP($A641,$A$4:$AY$132,22,FALSE)</f>
        <v>0</v>
      </c>
      <c r="W641" s="350">
        <f t="shared" ref="W641:W650" si="956">VLOOKUP($A641,$A$4:$AY$132,23,FALSE)</f>
        <v>0</v>
      </c>
      <c r="X641" s="350">
        <f t="shared" ref="X641:X650" si="957">VLOOKUP($A641,$A$4:$AY$132,24,FALSE)</f>
        <v>0</v>
      </c>
      <c r="Y641" s="350">
        <f t="shared" ref="Y641:Y650" si="958">VLOOKUP($A641,$A$4:$AY$132,25,FALSE)</f>
        <v>0</v>
      </c>
      <c r="Z641" s="350">
        <f t="shared" ref="Z641:Z650" si="959">VLOOKUP($A641,$A$4:$AY$132,26,FALSE)</f>
        <v>0</v>
      </c>
      <c r="AA641" s="350">
        <f t="shared" ref="AA641:AA650" si="960">VLOOKUP($A641,$A$4:$AY$132,27,FALSE)</f>
        <v>0</v>
      </c>
      <c r="AB641" s="350">
        <f t="shared" ref="AB641:AB650" si="961">VLOOKUP($A641,$A$4:$AY$132,28,FALSE)</f>
        <v>0</v>
      </c>
      <c r="AC641" s="350">
        <f t="shared" ref="AC641:AC650" si="962">VLOOKUP($A641,$A$4:$AY$132,29,FALSE)</f>
        <v>0</v>
      </c>
      <c r="AD641" s="350">
        <f t="shared" ref="AD641:AD650" si="963">VLOOKUP($A641,$A$4:$AY$132,30,FALSE)</f>
        <v>0</v>
      </c>
      <c r="AE641" s="350">
        <f t="shared" ref="AE641:AE650" si="964">VLOOKUP($A641,$A$4:$AY$132,31,FALSE)</f>
        <v>0</v>
      </c>
      <c r="AF641" s="350">
        <f t="shared" ref="AF641:AF650" si="965">VLOOKUP($A641,$A$4:$AY$132,32,FALSE)</f>
        <v>0</v>
      </c>
      <c r="AG641" s="350">
        <f t="shared" ref="AG641:AG650" si="966">VLOOKUP($A641,$A$4:$AY$132,33,FALSE)</f>
        <v>0</v>
      </c>
      <c r="AH641" s="350">
        <f t="shared" ref="AH641:AH650" si="967">VLOOKUP($A641,$A$4:$AY$132,34,FALSE)</f>
        <v>0</v>
      </c>
      <c r="AI641" s="350">
        <f t="shared" ref="AI641:AI650" si="968">VLOOKUP($A641,$A$4:$AY$132,35,FALSE)</f>
        <v>0</v>
      </c>
      <c r="AJ641" s="350">
        <f t="shared" ref="AJ641:AJ650" si="969">VLOOKUP($A641,$A$4:$AY$132,36,FALSE)</f>
        <v>0</v>
      </c>
      <c r="AK641" s="350">
        <f t="shared" ref="AK641:AK650" si="970">VLOOKUP($A641,$A$4:$AY$132,37,FALSE)</f>
        <v>0</v>
      </c>
      <c r="AL641" s="350">
        <f t="shared" ref="AL641:AL650" si="971">VLOOKUP($A641,$A$4:$AY$132,38,FALSE)</f>
        <v>0</v>
      </c>
      <c r="AM641" s="350">
        <f t="shared" ref="AM641:AM650" si="972">VLOOKUP($A641,$A$4:$AY$132,39,FALSE)</f>
        <v>0</v>
      </c>
      <c r="AN641" s="457">
        <f t="shared" ref="AN641:AN650" si="973">VLOOKUP($A641,$A$4:$AY$132,40,FALSE)</f>
        <v>0</v>
      </c>
      <c r="AO641" s="350">
        <f t="shared" ref="AO641:AO650" si="974">VLOOKUP($A641,$A$4:$AY$132,41,FALSE)</f>
        <v>0</v>
      </c>
      <c r="AP641" s="350">
        <f t="shared" ref="AP641:AP650" si="975">VLOOKUP($A641,$A$4:$AY$132,42,FALSE)</f>
        <v>0</v>
      </c>
      <c r="AQ641" s="350">
        <f t="shared" ref="AQ641:AQ650" si="976">VLOOKUP($A641,$A$4:$AY$132,43,FALSE)</f>
        <v>0</v>
      </c>
      <c r="AR641" s="350">
        <f t="shared" ref="AR641:AR650" si="977">VLOOKUP($A641,$A$4:$AY$132,44,FALSE)</f>
        <v>0</v>
      </c>
      <c r="AS641" s="350">
        <f t="shared" ref="AS641:AS650" si="978">VLOOKUP($A641,$A$4:$AY$132,45,FALSE)</f>
        <v>0</v>
      </c>
      <c r="AT641" s="350">
        <f t="shared" ref="AT641:AT650" si="979">VLOOKUP($A641,$A$4:$AY$132,46,FALSE)</f>
        <v>0</v>
      </c>
      <c r="AU641" s="350">
        <f t="shared" ref="AU641:AU650" si="980">VLOOKUP($A641,$A$4:$AY$132,47,FALSE)</f>
        <v>0</v>
      </c>
      <c r="AV641" s="350">
        <f t="shared" ref="AV641:AV650" si="981">VLOOKUP($A641,$A$4:$AY$132,48,FALSE)</f>
        <v>0</v>
      </c>
      <c r="AW641" s="350">
        <f t="shared" ref="AW641:AW650" si="982">VLOOKUP($A641,$A$4:$AY$132,49,FALSE)</f>
        <v>0</v>
      </c>
      <c r="AX641" s="350">
        <f t="shared" ref="AX641:AX650" si="983">VLOOKUP($A641,$A$4:$AY$132,50,FALSE)</f>
        <v>0</v>
      </c>
      <c r="AY641" s="350">
        <f t="shared" ref="AY641:AY650" si="984">VLOOKUP($A641,$A$4:$AY$132,51,FALSE)</f>
        <v>0</v>
      </c>
    </row>
    <row r="642" spans="1:51" x14ac:dyDescent="0.2">
      <c r="A642" s="347">
        <v>11720</v>
      </c>
      <c r="B642" s="349" t="str">
        <f t="shared" si="937"/>
        <v>Cessnock (C)</v>
      </c>
      <c r="C642" s="348" t="str">
        <f t="shared" si="938"/>
        <v>Hunter</v>
      </c>
      <c r="D642" s="470" t="str">
        <f t="shared" si="939"/>
        <v>E</v>
      </c>
      <c r="E642" s="470"/>
      <c r="F642"/>
      <c r="G642" s="350">
        <f t="shared" si="940"/>
        <v>59101</v>
      </c>
      <c r="H642" s="350">
        <f t="shared" si="941"/>
        <v>27637</v>
      </c>
      <c r="I642" s="350">
        <f t="shared" si="942"/>
        <v>555</v>
      </c>
      <c r="J642" s="350" t="str">
        <f t="shared" si="943"/>
        <v>Y</v>
      </c>
      <c r="K642" s="350">
        <f t="shared" si="944"/>
        <v>22397</v>
      </c>
      <c r="L642" s="350">
        <f t="shared" si="945"/>
        <v>0</v>
      </c>
      <c r="M642" s="350">
        <f t="shared" si="946"/>
        <v>22648</v>
      </c>
      <c r="N642" s="350">
        <f t="shared" si="947"/>
        <v>21715</v>
      </c>
      <c r="O642" s="350">
        <f t="shared" si="948"/>
        <v>0</v>
      </c>
      <c r="P642" s="350">
        <f t="shared" si="949"/>
        <v>0</v>
      </c>
      <c r="Q642" s="350">
        <f t="shared" si="950"/>
        <v>27637</v>
      </c>
      <c r="R642" s="350" t="str">
        <f t="shared" si="951"/>
        <v>Cessnock Waste Management Centre</v>
      </c>
      <c r="S642" s="350">
        <f t="shared" si="952"/>
        <v>0</v>
      </c>
      <c r="T642" s="350">
        <f t="shared" si="953"/>
        <v>0</v>
      </c>
      <c r="U642" s="350">
        <f t="shared" si="954"/>
        <v>0</v>
      </c>
      <c r="V642" s="350">
        <f t="shared" si="955"/>
        <v>0</v>
      </c>
      <c r="W642" s="350">
        <f t="shared" si="956"/>
        <v>0</v>
      </c>
      <c r="X642" s="350">
        <f t="shared" si="957"/>
        <v>0</v>
      </c>
      <c r="Y642" s="350">
        <f t="shared" si="958"/>
        <v>0</v>
      </c>
      <c r="Z642" s="350">
        <f t="shared" si="959"/>
        <v>0</v>
      </c>
      <c r="AA642" s="350">
        <f t="shared" si="960"/>
        <v>0</v>
      </c>
      <c r="AB642" s="350">
        <f t="shared" si="961"/>
        <v>0</v>
      </c>
      <c r="AC642" s="350">
        <f t="shared" si="962"/>
        <v>0</v>
      </c>
      <c r="AD642" s="350">
        <f t="shared" si="963"/>
        <v>0</v>
      </c>
      <c r="AE642" s="350">
        <f t="shared" si="964"/>
        <v>0</v>
      </c>
      <c r="AF642" s="350">
        <f t="shared" si="965"/>
        <v>0</v>
      </c>
      <c r="AG642" s="350">
        <f t="shared" si="966"/>
        <v>0</v>
      </c>
      <c r="AH642" s="350">
        <f t="shared" si="967"/>
        <v>0</v>
      </c>
      <c r="AI642" s="350">
        <f t="shared" si="968"/>
        <v>0</v>
      </c>
      <c r="AJ642" s="350">
        <f t="shared" si="969"/>
        <v>0</v>
      </c>
      <c r="AK642" s="350">
        <f t="shared" si="970"/>
        <v>0</v>
      </c>
      <c r="AL642" s="350">
        <f t="shared" si="971"/>
        <v>0</v>
      </c>
      <c r="AM642" s="350">
        <f t="shared" si="972"/>
        <v>0</v>
      </c>
      <c r="AN642" s="457">
        <f t="shared" si="973"/>
        <v>0</v>
      </c>
      <c r="AO642" s="350">
        <f t="shared" si="974"/>
        <v>0</v>
      </c>
      <c r="AP642" s="350">
        <f t="shared" si="975"/>
        <v>0</v>
      </c>
      <c r="AQ642" s="350">
        <f t="shared" si="976"/>
        <v>0</v>
      </c>
      <c r="AR642" s="350">
        <f t="shared" si="977"/>
        <v>0</v>
      </c>
      <c r="AS642" s="350">
        <f t="shared" si="978"/>
        <v>0</v>
      </c>
      <c r="AT642" s="350">
        <f t="shared" si="979"/>
        <v>0</v>
      </c>
      <c r="AU642" s="350">
        <f t="shared" si="980"/>
        <v>0</v>
      </c>
      <c r="AV642" s="350">
        <f t="shared" si="981"/>
        <v>0</v>
      </c>
      <c r="AW642" s="350">
        <f t="shared" si="982"/>
        <v>0</v>
      </c>
      <c r="AX642" s="350">
        <f t="shared" si="983"/>
        <v>0</v>
      </c>
      <c r="AY642" s="350">
        <f t="shared" si="984"/>
        <v>0</v>
      </c>
    </row>
    <row r="643" spans="1:51" x14ac:dyDescent="0.2">
      <c r="A643" s="347">
        <v>12700</v>
      </c>
      <c r="B643" s="349" t="str">
        <f t="shared" si="937"/>
        <v>Dungog (A)</v>
      </c>
      <c r="C643" s="348" t="str">
        <f t="shared" si="938"/>
        <v>Hunter</v>
      </c>
      <c r="D643" s="470" t="str">
        <f t="shared" si="939"/>
        <v>R</v>
      </c>
      <c r="E643" s="470"/>
      <c r="F643"/>
      <c r="G643" s="350">
        <f t="shared" si="940"/>
        <v>9346</v>
      </c>
      <c r="H643" s="350">
        <f t="shared" si="941"/>
        <v>5204</v>
      </c>
      <c r="I643" s="350">
        <f t="shared" si="942"/>
        <v>442</v>
      </c>
      <c r="J643" s="350" t="str">
        <f t="shared" si="943"/>
        <v>Y</v>
      </c>
      <c r="K643" s="350">
        <f t="shared" si="944"/>
        <v>3671</v>
      </c>
      <c r="L643" s="350">
        <f t="shared" si="945"/>
        <v>0</v>
      </c>
      <c r="M643" s="350">
        <f t="shared" si="946"/>
        <v>3648</v>
      </c>
      <c r="N643" s="350">
        <f t="shared" si="947"/>
        <v>0</v>
      </c>
      <c r="O643" s="350">
        <f t="shared" si="948"/>
        <v>0</v>
      </c>
      <c r="P643" s="350">
        <f t="shared" si="949"/>
        <v>3725</v>
      </c>
      <c r="Q643" s="350">
        <f t="shared" si="950"/>
        <v>5204</v>
      </c>
      <c r="R643" s="350" t="str">
        <f t="shared" si="951"/>
        <v>Dungog Waste Management facility</v>
      </c>
      <c r="S643" s="350">
        <f t="shared" si="952"/>
        <v>0</v>
      </c>
      <c r="T643" s="350">
        <f t="shared" si="953"/>
        <v>0</v>
      </c>
      <c r="U643" s="350">
        <f t="shared" si="954"/>
        <v>0</v>
      </c>
      <c r="V643" s="350">
        <f t="shared" si="955"/>
        <v>0</v>
      </c>
      <c r="W643" s="350">
        <f t="shared" si="956"/>
        <v>0</v>
      </c>
      <c r="X643" s="350">
        <f t="shared" si="957"/>
        <v>0</v>
      </c>
      <c r="Y643" s="350">
        <f t="shared" si="958"/>
        <v>0</v>
      </c>
      <c r="Z643" s="350">
        <f t="shared" si="959"/>
        <v>0</v>
      </c>
      <c r="AA643" s="350">
        <f t="shared" si="960"/>
        <v>0</v>
      </c>
      <c r="AB643" s="350">
        <f t="shared" si="961"/>
        <v>0</v>
      </c>
      <c r="AC643" s="350">
        <f t="shared" si="962"/>
        <v>0</v>
      </c>
      <c r="AD643" s="350">
        <f t="shared" si="963"/>
        <v>0</v>
      </c>
      <c r="AE643" s="350">
        <f t="shared" si="964"/>
        <v>0</v>
      </c>
      <c r="AF643" s="350">
        <f t="shared" si="965"/>
        <v>0</v>
      </c>
      <c r="AG643" s="350">
        <f t="shared" si="966"/>
        <v>0</v>
      </c>
      <c r="AH643" s="350">
        <f t="shared" si="967"/>
        <v>0</v>
      </c>
      <c r="AI643" s="350">
        <f t="shared" si="968"/>
        <v>0</v>
      </c>
      <c r="AJ643" s="350">
        <f t="shared" si="969"/>
        <v>0</v>
      </c>
      <c r="AK643" s="350">
        <f t="shared" si="970"/>
        <v>0</v>
      </c>
      <c r="AL643" s="350">
        <f t="shared" si="971"/>
        <v>0</v>
      </c>
      <c r="AM643" s="350">
        <f t="shared" si="972"/>
        <v>0</v>
      </c>
      <c r="AN643" s="457">
        <f t="shared" si="973"/>
        <v>0</v>
      </c>
      <c r="AO643" s="350">
        <f t="shared" si="974"/>
        <v>0</v>
      </c>
      <c r="AP643" s="350">
        <f t="shared" si="975"/>
        <v>0</v>
      </c>
      <c r="AQ643" s="350">
        <f t="shared" si="976"/>
        <v>0</v>
      </c>
      <c r="AR643" s="350">
        <f t="shared" si="977"/>
        <v>0</v>
      </c>
      <c r="AS643" s="350">
        <f t="shared" si="978"/>
        <v>0</v>
      </c>
      <c r="AT643" s="350">
        <f t="shared" si="979"/>
        <v>0</v>
      </c>
      <c r="AU643" s="350">
        <f t="shared" si="980"/>
        <v>0</v>
      </c>
      <c r="AV643" s="350">
        <f t="shared" si="981"/>
        <v>0</v>
      </c>
      <c r="AW643" s="350">
        <f t="shared" si="982"/>
        <v>0</v>
      </c>
      <c r="AX643" s="350">
        <f t="shared" si="983"/>
        <v>0</v>
      </c>
      <c r="AY643" s="350">
        <f t="shared" si="984"/>
        <v>0</v>
      </c>
    </row>
    <row r="644" spans="1:51" x14ac:dyDescent="0.2">
      <c r="A644" s="347">
        <v>14650</v>
      </c>
      <c r="B644" s="349" t="str">
        <f t="shared" si="937"/>
        <v>Lake Macquarie (C)</v>
      </c>
      <c r="C644" s="348" t="str">
        <f t="shared" si="938"/>
        <v>Hunter</v>
      </c>
      <c r="D644" s="470" t="str">
        <f t="shared" si="939"/>
        <v>E</v>
      </c>
      <c r="E644" s="470"/>
      <c r="F644"/>
      <c r="G644" s="350">
        <f t="shared" si="940"/>
        <v>204914</v>
      </c>
      <c r="H644" s="350">
        <f t="shared" si="941"/>
        <v>80122</v>
      </c>
      <c r="I644" s="350">
        <f t="shared" si="942"/>
        <v>440</v>
      </c>
      <c r="J644" s="350" t="str">
        <f t="shared" si="943"/>
        <v>Y</v>
      </c>
      <c r="K644" s="350">
        <f t="shared" si="944"/>
        <v>80122</v>
      </c>
      <c r="L644" s="350">
        <f t="shared" si="945"/>
        <v>0</v>
      </c>
      <c r="M644" s="350">
        <f t="shared" si="946"/>
        <v>80122</v>
      </c>
      <c r="N644" s="350">
        <f t="shared" si="947"/>
        <v>0</v>
      </c>
      <c r="O644" s="350">
        <f t="shared" si="948"/>
        <v>80122</v>
      </c>
      <c r="P644" s="350">
        <f t="shared" si="949"/>
        <v>80122</v>
      </c>
      <c r="Q644" s="350">
        <f t="shared" si="950"/>
        <v>80122</v>
      </c>
      <c r="R644" s="350" t="str">
        <f t="shared" si="951"/>
        <v>CRC - Toxfree Awaba</v>
      </c>
      <c r="S644" s="350" t="str">
        <f t="shared" si="952"/>
        <v>Mattresses Awaba</v>
      </c>
      <c r="T644" s="350" t="str">
        <f t="shared" si="953"/>
        <v>Green Waste drop off - Awaba</v>
      </c>
      <c r="U644" s="350" t="str">
        <f t="shared" si="954"/>
        <v>Public Place Sharps</v>
      </c>
      <c r="V644" s="350" t="str">
        <f t="shared" si="955"/>
        <v>Landfill - Awaba</v>
      </c>
      <c r="W644" s="350" t="str">
        <f t="shared" si="956"/>
        <v>E-waste/Metals/Other</v>
      </c>
      <c r="X644" s="350">
        <f t="shared" si="957"/>
        <v>0</v>
      </c>
      <c r="Y644" s="350">
        <f t="shared" si="958"/>
        <v>0</v>
      </c>
      <c r="Z644" s="350">
        <f t="shared" si="959"/>
        <v>0</v>
      </c>
      <c r="AA644" s="350">
        <f t="shared" si="960"/>
        <v>0</v>
      </c>
      <c r="AB644" s="350">
        <f t="shared" si="961"/>
        <v>0</v>
      </c>
      <c r="AC644" s="350">
        <f t="shared" si="962"/>
        <v>0</v>
      </c>
      <c r="AD644" s="350">
        <f t="shared" si="963"/>
        <v>0</v>
      </c>
      <c r="AE644" s="350">
        <f t="shared" si="964"/>
        <v>0</v>
      </c>
      <c r="AF644" s="350">
        <f t="shared" si="965"/>
        <v>0</v>
      </c>
      <c r="AG644" s="350">
        <f t="shared" si="966"/>
        <v>0</v>
      </c>
      <c r="AH644" s="350">
        <f t="shared" si="967"/>
        <v>0</v>
      </c>
      <c r="AI644" s="350">
        <f t="shared" si="968"/>
        <v>0</v>
      </c>
      <c r="AJ644" s="350">
        <f t="shared" si="969"/>
        <v>0</v>
      </c>
      <c r="AK644" s="350">
        <f t="shared" si="970"/>
        <v>0</v>
      </c>
      <c r="AL644" s="350">
        <f t="shared" si="971"/>
        <v>0</v>
      </c>
      <c r="AM644" s="350">
        <f t="shared" si="972"/>
        <v>0</v>
      </c>
      <c r="AN644" s="457">
        <f t="shared" si="973"/>
        <v>0</v>
      </c>
      <c r="AO644" s="350">
        <f t="shared" si="974"/>
        <v>0</v>
      </c>
      <c r="AP644" s="350">
        <f t="shared" si="975"/>
        <v>0</v>
      </c>
      <c r="AQ644" s="350">
        <f t="shared" si="976"/>
        <v>0</v>
      </c>
      <c r="AR644" s="350">
        <f t="shared" si="977"/>
        <v>0</v>
      </c>
      <c r="AS644" s="350">
        <f t="shared" si="978"/>
        <v>0</v>
      </c>
      <c r="AT644" s="350">
        <f t="shared" si="979"/>
        <v>0</v>
      </c>
      <c r="AU644" s="350">
        <f t="shared" si="980"/>
        <v>0</v>
      </c>
      <c r="AV644" s="350">
        <f t="shared" si="981"/>
        <v>0</v>
      </c>
      <c r="AW644" s="350">
        <f t="shared" si="982"/>
        <v>0</v>
      </c>
      <c r="AX644" s="350">
        <f t="shared" si="983"/>
        <v>0</v>
      </c>
      <c r="AY644" s="350">
        <f t="shared" si="984"/>
        <v>0</v>
      </c>
    </row>
    <row r="645" spans="1:51" x14ac:dyDescent="0.2">
      <c r="A645" s="347">
        <v>15050</v>
      </c>
      <c r="B645" s="349" t="str">
        <f t="shared" si="937"/>
        <v>Maitland (C)</v>
      </c>
      <c r="C645" s="348" t="str">
        <f t="shared" si="938"/>
        <v>Hunter</v>
      </c>
      <c r="D645" s="470" t="str">
        <f t="shared" si="939"/>
        <v>E</v>
      </c>
      <c r="E645" s="470"/>
      <c r="F645"/>
      <c r="G645" s="350">
        <f t="shared" si="940"/>
        <v>83203</v>
      </c>
      <c r="H645" s="350">
        <f t="shared" si="941"/>
        <v>33117</v>
      </c>
      <c r="I645" s="350">
        <f t="shared" si="942"/>
        <v>494.95</v>
      </c>
      <c r="J645" s="350" t="str">
        <f t="shared" si="943"/>
        <v>Y</v>
      </c>
      <c r="K645" s="350">
        <f t="shared" si="944"/>
        <v>31841</v>
      </c>
      <c r="L645" s="350">
        <f t="shared" si="945"/>
        <v>0</v>
      </c>
      <c r="M645" s="350">
        <f t="shared" si="946"/>
        <v>31841</v>
      </c>
      <c r="N645" s="350">
        <f t="shared" si="947"/>
        <v>31841</v>
      </c>
      <c r="O645" s="350">
        <f t="shared" si="948"/>
        <v>0</v>
      </c>
      <c r="P645" s="350">
        <f t="shared" si="949"/>
        <v>0</v>
      </c>
      <c r="Q645" s="350">
        <f t="shared" si="950"/>
        <v>33117</v>
      </c>
      <c r="R645" s="350" t="str">
        <f t="shared" si="951"/>
        <v>Mt Vincent Rd Waste Management Centre</v>
      </c>
      <c r="S645" s="350">
        <f t="shared" si="952"/>
        <v>0</v>
      </c>
      <c r="T645" s="350">
        <f t="shared" si="953"/>
        <v>0</v>
      </c>
      <c r="U645" s="350">
        <f t="shared" si="954"/>
        <v>0</v>
      </c>
      <c r="V645" s="350">
        <f t="shared" si="955"/>
        <v>0</v>
      </c>
      <c r="W645" s="350">
        <f t="shared" si="956"/>
        <v>0</v>
      </c>
      <c r="X645" s="350">
        <f t="shared" si="957"/>
        <v>0</v>
      </c>
      <c r="Y645" s="350">
        <f t="shared" si="958"/>
        <v>0</v>
      </c>
      <c r="Z645" s="350">
        <f t="shared" si="959"/>
        <v>0</v>
      </c>
      <c r="AA645" s="350">
        <f t="shared" si="960"/>
        <v>0</v>
      </c>
      <c r="AB645" s="350">
        <f t="shared" si="961"/>
        <v>0</v>
      </c>
      <c r="AC645" s="350">
        <f t="shared" si="962"/>
        <v>0</v>
      </c>
      <c r="AD645" s="350">
        <f t="shared" si="963"/>
        <v>0</v>
      </c>
      <c r="AE645" s="350">
        <f t="shared" si="964"/>
        <v>0</v>
      </c>
      <c r="AF645" s="350">
        <f t="shared" si="965"/>
        <v>0</v>
      </c>
      <c r="AG645" s="350">
        <f t="shared" si="966"/>
        <v>0</v>
      </c>
      <c r="AH645" s="350">
        <f t="shared" si="967"/>
        <v>0</v>
      </c>
      <c r="AI645" s="350">
        <f t="shared" si="968"/>
        <v>0</v>
      </c>
      <c r="AJ645" s="350">
        <f t="shared" si="969"/>
        <v>0</v>
      </c>
      <c r="AK645" s="350">
        <f t="shared" si="970"/>
        <v>0</v>
      </c>
      <c r="AL645" s="350">
        <f t="shared" si="971"/>
        <v>0</v>
      </c>
      <c r="AM645" s="350">
        <f t="shared" si="972"/>
        <v>0</v>
      </c>
      <c r="AN645" s="457">
        <f t="shared" si="973"/>
        <v>0</v>
      </c>
      <c r="AO645" s="350">
        <f t="shared" si="974"/>
        <v>0</v>
      </c>
      <c r="AP645" s="350">
        <f t="shared" si="975"/>
        <v>0</v>
      </c>
      <c r="AQ645" s="350">
        <f t="shared" si="976"/>
        <v>0</v>
      </c>
      <c r="AR645" s="350">
        <f t="shared" si="977"/>
        <v>0</v>
      </c>
      <c r="AS645" s="350">
        <f t="shared" si="978"/>
        <v>0</v>
      </c>
      <c r="AT645" s="350">
        <f t="shared" si="979"/>
        <v>0</v>
      </c>
      <c r="AU645" s="350">
        <f t="shared" si="980"/>
        <v>0</v>
      </c>
      <c r="AV645" s="350">
        <f t="shared" si="981"/>
        <v>0</v>
      </c>
      <c r="AW645" s="350">
        <f t="shared" si="982"/>
        <v>0</v>
      </c>
      <c r="AX645" s="350">
        <f t="shared" si="983"/>
        <v>0</v>
      </c>
      <c r="AY645" s="350">
        <f t="shared" si="984"/>
        <v>0</v>
      </c>
    </row>
    <row r="646" spans="1:51" x14ac:dyDescent="0.2">
      <c r="A646" s="347">
        <v>15650</v>
      </c>
      <c r="B646" s="349" t="str">
        <f t="shared" si="937"/>
        <v>Muswellbrook (A)</v>
      </c>
      <c r="C646" s="348" t="str">
        <f t="shared" si="938"/>
        <v>Hunter</v>
      </c>
      <c r="D646" s="470" t="str">
        <f t="shared" si="939"/>
        <v>R</v>
      </c>
      <c r="E646" s="470"/>
      <c r="F646"/>
      <c r="G646" s="350">
        <f t="shared" si="940"/>
        <v>16383</v>
      </c>
      <c r="H646" s="350">
        <f t="shared" si="941"/>
        <v>8016</v>
      </c>
      <c r="I646" s="350">
        <f t="shared" si="942"/>
        <v>390</v>
      </c>
      <c r="J646" s="350" t="str">
        <f t="shared" si="943"/>
        <v>Y</v>
      </c>
      <c r="K646" s="350">
        <f t="shared" si="944"/>
        <v>6189</v>
      </c>
      <c r="L646" s="350">
        <f t="shared" si="945"/>
        <v>0</v>
      </c>
      <c r="M646" s="350">
        <f t="shared" si="946"/>
        <v>6087</v>
      </c>
      <c r="N646" s="350">
        <f t="shared" si="947"/>
        <v>5664</v>
      </c>
      <c r="O646" s="350">
        <f t="shared" si="948"/>
        <v>0</v>
      </c>
      <c r="P646" s="350">
        <f t="shared" si="949"/>
        <v>5691</v>
      </c>
      <c r="Q646" s="350">
        <f t="shared" si="950"/>
        <v>8016</v>
      </c>
      <c r="R646" s="350" t="str">
        <f t="shared" si="951"/>
        <v>Muswellbrook Waste &amp; Recycling Facility</v>
      </c>
      <c r="S646" s="350" t="str">
        <f t="shared" si="952"/>
        <v>Denman Transfer Station</v>
      </c>
      <c r="T646" s="350">
        <f t="shared" si="953"/>
        <v>0</v>
      </c>
      <c r="U646" s="350">
        <f t="shared" si="954"/>
        <v>0</v>
      </c>
      <c r="V646" s="350">
        <f t="shared" si="955"/>
        <v>0</v>
      </c>
      <c r="W646" s="350">
        <f t="shared" si="956"/>
        <v>0</v>
      </c>
      <c r="X646" s="350">
        <f t="shared" si="957"/>
        <v>0</v>
      </c>
      <c r="Y646" s="350">
        <f t="shared" si="958"/>
        <v>0</v>
      </c>
      <c r="Z646" s="350">
        <f t="shared" si="959"/>
        <v>0</v>
      </c>
      <c r="AA646" s="350">
        <f t="shared" si="960"/>
        <v>0</v>
      </c>
      <c r="AB646" s="350">
        <f t="shared" si="961"/>
        <v>0</v>
      </c>
      <c r="AC646" s="350">
        <f t="shared" si="962"/>
        <v>0</v>
      </c>
      <c r="AD646" s="350">
        <f t="shared" si="963"/>
        <v>0</v>
      </c>
      <c r="AE646" s="350">
        <f t="shared" si="964"/>
        <v>0</v>
      </c>
      <c r="AF646" s="350">
        <f t="shared" si="965"/>
        <v>0</v>
      </c>
      <c r="AG646" s="350">
        <f t="shared" si="966"/>
        <v>0</v>
      </c>
      <c r="AH646" s="350">
        <f t="shared" si="967"/>
        <v>0</v>
      </c>
      <c r="AI646" s="350">
        <f t="shared" si="968"/>
        <v>0</v>
      </c>
      <c r="AJ646" s="350">
        <f t="shared" si="969"/>
        <v>0</v>
      </c>
      <c r="AK646" s="350">
        <f t="shared" si="970"/>
        <v>0</v>
      </c>
      <c r="AL646" s="350">
        <f t="shared" si="971"/>
        <v>0</v>
      </c>
      <c r="AM646" s="350">
        <f t="shared" si="972"/>
        <v>0</v>
      </c>
      <c r="AN646" s="457">
        <f t="shared" si="973"/>
        <v>0</v>
      </c>
      <c r="AO646" s="350">
        <f t="shared" si="974"/>
        <v>0</v>
      </c>
      <c r="AP646" s="350">
        <f t="shared" si="975"/>
        <v>0</v>
      </c>
      <c r="AQ646" s="350">
        <f t="shared" si="976"/>
        <v>0</v>
      </c>
      <c r="AR646" s="350">
        <f t="shared" si="977"/>
        <v>0</v>
      </c>
      <c r="AS646" s="350">
        <f t="shared" si="978"/>
        <v>0</v>
      </c>
      <c r="AT646" s="350">
        <f t="shared" si="979"/>
        <v>0</v>
      </c>
      <c r="AU646" s="350">
        <f t="shared" si="980"/>
        <v>0</v>
      </c>
      <c r="AV646" s="350">
        <f t="shared" si="981"/>
        <v>0</v>
      </c>
      <c r="AW646" s="350">
        <f t="shared" si="982"/>
        <v>0</v>
      </c>
      <c r="AX646" s="350">
        <f t="shared" si="983"/>
        <v>0</v>
      </c>
      <c r="AY646" s="350">
        <f t="shared" si="984"/>
        <v>0</v>
      </c>
    </row>
    <row r="647" spans="1:51" x14ac:dyDescent="0.2">
      <c r="A647" s="347">
        <v>15900</v>
      </c>
      <c r="B647" s="349" t="str">
        <f t="shared" si="937"/>
        <v>Newcastle (C)</v>
      </c>
      <c r="C647" s="348" t="str">
        <f t="shared" si="938"/>
        <v>Hunter</v>
      </c>
      <c r="D647" s="470" t="str">
        <f t="shared" si="939"/>
        <v>E</v>
      </c>
      <c r="E647" s="470"/>
      <c r="F647"/>
      <c r="G647" s="350">
        <f t="shared" si="940"/>
        <v>164104</v>
      </c>
      <c r="H647" s="350">
        <f t="shared" si="941"/>
        <v>66688</v>
      </c>
      <c r="I647" s="350">
        <f t="shared" si="942"/>
        <v>347.91</v>
      </c>
      <c r="J647" s="350" t="str">
        <f t="shared" si="943"/>
        <v>Y</v>
      </c>
      <c r="K647" s="350">
        <f t="shared" si="944"/>
        <v>65694</v>
      </c>
      <c r="L647" s="350">
        <f t="shared" si="945"/>
        <v>0</v>
      </c>
      <c r="M647" s="350">
        <f t="shared" si="946"/>
        <v>65060</v>
      </c>
      <c r="N647" s="350">
        <f t="shared" si="947"/>
        <v>65050</v>
      </c>
      <c r="O647" s="350">
        <f t="shared" si="948"/>
        <v>0</v>
      </c>
      <c r="P647" s="350">
        <f t="shared" si="949"/>
        <v>65060</v>
      </c>
      <c r="Q647" s="350">
        <f t="shared" si="950"/>
        <v>66688</v>
      </c>
      <c r="R647" s="350" t="str">
        <f t="shared" si="951"/>
        <v>Summerhill Waste Management Centre</v>
      </c>
      <c r="S647" s="350" t="str">
        <f t="shared" si="952"/>
        <v>Battery Brokers, Hamilton</v>
      </c>
      <c r="T647" s="350" t="str">
        <f t="shared" si="953"/>
        <v>Matilda's Service Station, Wallsend</v>
      </c>
      <c r="U647" s="350" t="str">
        <f t="shared" si="954"/>
        <v>Council Libraries and Customer Enquiry Centre</v>
      </c>
      <c r="V647" s="350">
        <f t="shared" si="955"/>
        <v>0</v>
      </c>
      <c r="W647" s="350">
        <f t="shared" si="956"/>
        <v>0</v>
      </c>
      <c r="X647" s="350">
        <f t="shared" si="957"/>
        <v>0</v>
      </c>
      <c r="Y647" s="350">
        <f t="shared" si="958"/>
        <v>0</v>
      </c>
      <c r="Z647" s="350">
        <f t="shared" si="959"/>
        <v>0</v>
      </c>
      <c r="AA647" s="350">
        <f t="shared" si="960"/>
        <v>0</v>
      </c>
      <c r="AB647" s="350">
        <f t="shared" si="961"/>
        <v>0</v>
      </c>
      <c r="AC647" s="350">
        <f t="shared" si="962"/>
        <v>0</v>
      </c>
      <c r="AD647" s="350">
        <f t="shared" si="963"/>
        <v>0</v>
      </c>
      <c r="AE647" s="350">
        <f t="shared" si="964"/>
        <v>0</v>
      </c>
      <c r="AF647" s="350">
        <f t="shared" si="965"/>
        <v>0</v>
      </c>
      <c r="AG647" s="350">
        <f t="shared" si="966"/>
        <v>0</v>
      </c>
      <c r="AH647" s="350">
        <f t="shared" si="967"/>
        <v>0</v>
      </c>
      <c r="AI647" s="350">
        <f t="shared" si="968"/>
        <v>0</v>
      </c>
      <c r="AJ647" s="350">
        <f t="shared" si="969"/>
        <v>0</v>
      </c>
      <c r="AK647" s="350">
        <f t="shared" si="970"/>
        <v>0</v>
      </c>
      <c r="AL647" s="350">
        <f t="shared" si="971"/>
        <v>0</v>
      </c>
      <c r="AM647" s="350">
        <f t="shared" si="972"/>
        <v>0</v>
      </c>
      <c r="AN647" s="457">
        <f t="shared" si="973"/>
        <v>0</v>
      </c>
      <c r="AO647" s="350">
        <f t="shared" si="974"/>
        <v>0</v>
      </c>
      <c r="AP647" s="350">
        <f t="shared" si="975"/>
        <v>0</v>
      </c>
      <c r="AQ647" s="350">
        <f t="shared" si="976"/>
        <v>0</v>
      </c>
      <c r="AR647" s="350">
        <f t="shared" si="977"/>
        <v>0</v>
      </c>
      <c r="AS647" s="350">
        <f t="shared" si="978"/>
        <v>0</v>
      </c>
      <c r="AT647" s="350">
        <f t="shared" si="979"/>
        <v>0</v>
      </c>
      <c r="AU647" s="350">
        <f t="shared" si="980"/>
        <v>0</v>
      </c>
      <c r="AV647" s="350">
        <f t="shared" si="981"/>
        <v>0</v>
      </c>
      <c r="AW647" s="350">
        <f t="shared" si="982"/>
        <v>0</v>
      </c>
      <c r="AX647" s="350">
        <f t="shared" si="983"/>
        <v>0</v>
      </c>
      <c r="AY647" s="350">
        <f t="shared" si="984"/>
        <v>0</v>
      </c>
    </row>
    <row r="648" spans="1:51" x14ac:dyDescent="0.2">
      <c r="A648" s="347">
        <v>16400</v>
      </c>
      <c r="B648" s="349" t="str">
        <f t="shared" si="937"/>
        <v>Port Stephens (A)</v>
      </c>
      <c r="C648" s="348" t="str">
        <f t="shared" si="938"/>
        <v>Hunter</v>
      </c>
      <c r="D648" s="470" t="str">
        <f t="shared" si="939"/>
        <v>E</v>
      </c>
      <c r="E648" s="470"/>
      <c r="F648"/>
      <c r="G648" s="350">
        <f t="shared" si="940"/>
        <v>72695</v>
      </c>
      <c r="H648" s="350">
        <f t="shared" si="941"/>
        <v>36118</v>
      </c>
      <c r="I648" s="350">
        <f t="shared" si="942"/>
        <v>418</v>
      </c>
      <c r="J648" s="350" t="str">
        <f t="shared" si="943"/>
        <v>Y</v>
      </c>
      <c r="K648" s="350">
        <f t="shared" si="944"/>
        <v>34419</v>
      </c>
      <c r="L648" s="350">
        <f t="shared" si="945"/>
        <v>0</v>
      </c>
      <c r="M648" s="350">
        <f t="shared" si="946"/>
        <v>33956</v>
      </c>
      <c r="N648" s="350">
        <f t="shared" si="947"/>
        <v>0</v>
      </c>
      <c r="O648" s="350">
        <f t="shared" si="948"/>
        <v>0</v>
      </c>
      <c r="P648" s="350">
        <f t="shared" si="949"/>
        <v>13434</v>
      </c>
      <c r="Q648" s="350">
        <f t="shared" si="950"/>
        <v>36118</v>
      </c>
      <c r="R648" s="350" t="str">
        <f t="shared" si="951"/>
        <v>Salamander Bay Waste Transfer Station</v>
      </c>
      <c r="S648" s="350">
        <f t="shared" si="952"/>
        <v>0</v>
      </c>
      <c r="T648" s="350">
        <f t="shared" si="953"/>
        <v>0</v>
      </c>
      <c r="U648" s="350">
        <f t="shared" si="954"/>
        <v>0</v>
      </c>
      <c r="V648" s="350">
        <f t="shared" si="955"/>
        <v>0</v>
      </c>
      <c r="W648" s="350">
        <f t="shared" si="956"/>
        <v>0</v>
      </c>
      <c r="X648" s="350">
        <f t="shared" si="957"/>
        <v>0</v>
      </c>
      <c r="Y648" s="350">
        <f t="shared" si="958"/>
        <v>0</v>
      </c>
      <c r="Z648" s="350">
        <f t="shared" si="959"/>
        <v>0</v>
      </c>
      <c r="AA648" s="350">
        <f t="shared" si="960"/>
        <v>0</v>
      </c>
      <c r="AB648" s="350">
        <f t="shared" si="961"/>
        <v>0</v>
      </c>
      <c r="AC648" s="350">
        <f t="shared" si="962"/>
        <v>0</v>
      </c>
      <c r="AD648" s="350">
        <f t="shared" si="963"/>
        <v>0</v>
      </c>
      <c r="AE648" s="350">
        <f t="shared" si="964"/>
        <v>0</v>
      </c>
      <c r="AF648" s="350">
        <f t="shared" si="965"/>
        <v>0</v>
      </c>
      <c r="AG648" s="350">
        <f t="shared" si="966"/>
        <v>0</v>
      </c>
      <c r="AH648" s="350">
        <f t="shared" si="967"/>
        <v>0</v>
      </c>
      <c r="AI648" s="350">
        <f t="shared" si="968"/>
        <v>0</v>
      </c>
      <c r="AJ648" s="350">
        <f t="shared" si="969"/>
        <v>0</v>
      </c>
      <c r="AK648" s="350">
        <f t="shared" si="970"/>
        <v>0</v>
      </c>
      <c r="AL648" s="350">
        <f t="shared" si="971"/>
        <v>0</v>
      </c>
      <c r="AM648" s="350">
        <f t="shared" si="972"/>
        <v>0</v>
      </c>
      <c r="AN648" s="457">
        <f t="shared" si="973"/>
        <v>0</v>
      </c>
      <c r="AO648" s="350">
        <f t="shared" si="974"/>
        <v>0</v>
      </c>
      <c r="AP648" s="350">
        <f t="shared" si="975"/>
        <v>0</v>
      </c>
      <c r="AQ648" s="350">
        <f t="shared" si="976"/>
        <v>0</v>
      </c>
      <c r="AR648" s="350">
        <f t="shared" si="977"/>
        <v>0</v>
      </c>
      <c r="AS648" s="350">
        <f t="shared" si="978"/>
        <v>0</v>
      </c>
      <c r="AT648" s="350">
        <f t="shared" si="979"/>
        <v>0</v>
      </c>
      <c r="AU648" s="350">
        <f t="shared" si="980"/>
        <v>0</v>
      </c>
      <c r="AV648" s="350">
        <f t="shared" si="981"/>
        <v>0</v>
      </c>
      <c r="AW648" s="350">
        <f t="shared" si="982"/>
        <v>0</v>
      </c>
      <c r="AX648" s="350">
        <f t="shared" si="983"/>
        <v>0</v>
      </c>
      <c r="AY648" s="350">
        <f t="shared" si="984"/>
        <v>0</v>
      </c>
    </row>
    <row r="649" spans="1:51" x14ac:dyDescent="0.2">
      <c r="A649" s="347">
        <v>17000</v>
      </c>
      <c r="B649" s="349" t="str">
        <f t="shared" si="937"/>
        <v>Singleton (A)</v>
      </c>
      <c r="C649" s="348" t="str">
        <f t="shared" si="938"/>
        <v>Hunter</v>
      </c>
      <c r="D649" s="470" t="str">
        <f t="shared" si="939"/>
        <v>R</v>
      </c>
      <c r="E649" s="470"/>
      <c r="F649"/>
      <c r="G649" s="350">
        <f t="shared" si="940"/>
        <v>23422</v>
      </c>
      <c r="H649" s="350">
        <f t="shared" si="941"/>
        <v>11150</v>
      </c>
      <c r="I649" s="350">
        <f t="shared" si="942"/>
        <v>440</v>
      </c>
      <c r="J649" s="350" t="str">
        <f t="shared" si="943"/>
        <v>Y</v>
      </c>
      <c r="K649" s="350">
        <f t="shared" si="944"/>
        <v>8263</v>
      </c>
      <c r="L649" s="350">
        <f t="shared" si="945"/>
        <v>0</v>
      </c>
      <c r="M649" s="350">
        <f t="shared" si="946"/>
        <v>8381</v>
      </c>
      <c r="N649" s="350">
        <f t="shared" si="947"/>
        <v>6451</v>
      </c>
      <c r="O649" s="350">
        <f t="shared" si="948"/>
        <v>0</v>
      </c>
      <c r="P649" s="350">
        <f t="shared" si="949"/>
        <v>6990</v>
      </c>
      <c r="Q649" s="350">
        <f t="shared" si="950"/>
        <v>11150</v>
      </c>
      <c r="R649" s="350" t="str">
        <f t="shared" si="951"/>
        <v>Singleton Waste Management Facility</v>
      </c>
      <c r="S649" s="350">
        <f t="shared" si="952"/>
        <v>0</v>
      </c>
      <c r="T649" s="350">
        <f t="shared" si="953"/>
        <v>0</v>
      </c>
      <c r="U649" s="350">
        <f t="shared" si="954"/>
        <v>0</v>
      </c>
      <c r="V649" s="350">
        <f t="shared" si="955"/>
        <v>0</v>
      </c>
      <c r="W649" s="350">
        <f t="shared" si="956"/>
        <v>0</v>
      </c>
      <c r="X649" s="350">
        <f t="shared" si="957"/>
        <v>0</v>
      </c>
      <c r="Y649" s="350">
        <f t="shared" si="958"/>
        <v>0</v>
      </c>
      <c r="Z649" s="350">
        <f t="shared" si="959"/>
        <v>0</v>
      </c>
      <c r="AA649" s="350">
        <f t="shared" si="960"/>
        <v>0</v>
      </c>
      <c r="AB649" s="350">
        <f t="shared" si="961"/>
        <v>0</v>
      </c>
      <c r="AC649" s="350">
        <f t="shared" si="962"/>
        <v>0</v>
      </c>
      <c r="AD649" s="350">
        <f t="shared" si="963"/>
        <v>0</v>
      </c>
      <c r="AE649" s="350">
        <f t="shared" si="964"/>
        <v>0</v>
      </c>
      <c r="AF649" s="350">
        <f t="shared" si="965"/>
        <v>0</v>
      </c>
      <c r="AG649" s="350">
        <f t="shared" si="966"/>
        <v>0</v>
      </c>
      <c r="AH649" s="350">
        <f t="shared" si="967"/>
        <v>0</v>
      </c>
      <c r="AI649" s="350">
        <f t="shared" si="968"/>
        <v>0</v>
      </c>
      <c r="AJ649" s="350">
        <f t="shared" si="969"/>
        <v>0</v>
      </c>
      <c r="AK649" s="350">
        <f t="shared" si="970"/>
        <v>0</v>
      </c>
      <c r="AL649" s="350">
        <f t="shared" si="971"/>
        <v>0</v>
      </c>
      <c r="AM649" s="350">
        <f t="shared" si="972"/>
        <v>0</v>
      </c>
      <c r="AN649" s="457">
        <f t="shared" si="973"/>
        <v>0</v>
      </c>
      <c r="AO649" s="350">
        <f t="shared" si="974"/>
        <v>0</v>
      </c>
      <c r="AP649" s="350">
        <f t="shared" si="975"/>
        <v>0</v>
      </c>
      <c r="AQ649" s="350">
        <f t="shared" si="976"/>
        <v>0</v>
      </c>
      <c r="AR649" s="350">
        <f t="shared" si="977"/>
        <v>0</v>
      </c>
      <c r="AS649" s="350">
        <f t="shared" si="978"/>
        <v>0</v>
      </c>
      <c r="AT649" s="350">
        <f t="shared" si="979"/>
        <v>0</v>
      </c>
      <c r="AU649" s="350">
        <f t="shared" si="980"/>
        <v>0</v>
      </c>
      <c r="AV649" s="350">
        <f t="shared" si="981"/>
        <v>0</v>
      </c>
      <c r="AW649" s="350">
        <f t="shared" si="982"/>
        <v>0</v>
      </c>
      <c r="AX649" s="350">
        <f t="shared" si="983"/>
        <v>0</v>
      </c>
      <c r="AY649" s="350">
        <f t="shared" si="984"/>
        <v>0</v>
      </c>
    </row>
    <row r="650" spans="1:51" ht="13.5" thickBot="1" x14ac:dyDescent="0.25">
      <c r="A650" s="347">
        <v>17620</v>
      </c>
      <c r="B650" s="349" t="str">
        <f t="shared" si="937"/>
        <v>Upper Hunter Shire (A)</v>
      </c>
      <c r="C650" s="348" t="str">
        <f t="shared" si="938"/>
        <v>Hunter</v>
      </c>
      <c r="D650" s="470" t="str">
        <f t="shared" si="939"/>
        <v>R</v>
      </c>
      <c r="E650" s="470"/>
      <c r="F650"/>
      <c r="G650" s="350">
        <f t="shared" si="940"/>
        <v>14220</v>
      </c>
      <c r="H650" s="350">
        <f t="shared" si="941"/>
        <v>7869</v>
      </c>
      <c r="I650" s="350">
        <f t="shared" si="942"/>
        <v>564.29999999999995</v>
      </c>
      <c r="J650" s="350" t="str">
        <f t="shared" si="943"/>
        <v>Y</v>
      </c>
      <c r="K650" s="350">
        <f t="shared" si="944"/>
        <v>4909</v>
      </c>
      <c r="L650" s="350">
        <f t="shared" si="945"/>
        <v>0</v>
      </c>
      <c r="M650" s="350">
        <f t="shared" si="946"/>
        <v>4540</v>
      </c>
      <c r="N650" s="350">
        <f t="shared" si="947"/>
        <v>0</v>
      </c>
      <c r="O650" s="350">
        <f t="shared" si="948"/>
        <v>0</v>
      </c>
      <c r="P650" s="350">
        <f t="shared" si="949"/>
        <v>0</v>
      </c>
      <c r="Q650" s="350">
        <f t="shared" si="950"/>
        <v>0</v>
      </c>
      <c r="R650" s="350" t="str">
        <f t="shared" si="951"/>
        <v>Scone</v>
      </c>
      <c r="S650" s="350" t="str">
        <f t="shared" si="952"/>
        <v>Aberdeen</v>
      </c>
      <c r="T650" s="350" t="str">
        <f t="shared" si="953"/>
        <v>Murrurundi</v>
      </c>
      <c r="U650" s="350" t="str">
        <f t="shared" si="954"/>
        <v>Merriwa</v>
      </c>
      <c r="V650" s="350">
        <f t="shared" si="955"/>
        <v>0</v>
      </c>
      <c r="W650" s="350">
        <f t="shared" si="956"/>
        <v>0</v>
      </c>
      <c r="X650" s="350">
        <f t="shared" si="957"/>
        <v>0</v>
      </c>
      <c r="Y650" s="350">
        <f t="shared" si="958"/>
        <v>0</v>
      </c>
      <c r="Z650" s="350">
        <f t="shared" si="959"/>
        <v>0</v>
      </c>
      <c r="AA650" s="350">
        <f t="shared" si="960"/>
        <v>0</v>
      </c>
      <c r="AB650" s="350">
        <f t="shared" si="961"/>
        <v>0</v>
      </c>
      <c r="AC650" s="350">
        <f t="shared" si="962"/>
        <v>0</v>
      </c>
      <c r="AD650" s="350">
        <f t="shared" si="963"/>
        <v>0</v>
      </c>
      <c r="AE650" s="350">
        <f t="shared" si="964"/>
        <v>0</v>
      </c>
      <c r="AF650" s="350">
        <f t="shared" si="965"/>
        <v>0</v>
      </c>
      <c r="AG650" s="350">
        <f t="shared" si="966"/>
        <v>0</v>
      </c>
      <c r="AH650" s="350">
        <f t="shared" si="967"/>
        <v>0</v>
      </c>
      <c r="AI650" s="350">
        <f t="shared" si="968"/>
        <v>0</v>
      </c>
      <c r="AJ650" s="350">
        <f t="shared" si="969"/>
        <v>0</v>
      </c>
      <c r="AK650" s="350">
        <f t="shared" si="970"/>
        <v>0</v>
      </c>
      <c r="AL650" s="350">
        <f t="shared" si="971"/>
        <v>0</v>
      </c>
      <c r="AM650" s="350">
        <f t="shared" si="972"/>
        <v>0</v>
      </c>
      <c r="AN650" s="457">
        <f t="shared" si="973"/>
        <v>0</v>
      </c>
      <c r="AO650" s="350">
        <f t="shared" si="974"/>
        <v>0</v>
      </c>
      <c r="AP650" s="350">
        <f t="shared" si="975"/>
        <v>0</v>
      </c>
      <c r="AQ650" s="350">
        <f t="shared" si="976"/>
        <v>0</v>
      </c>
      <c r="AR650" s="350">
        <f t="shared" si="977"/>
        <v>0</v>
      </c>
      <c r="AS650" s="350">
        <f t="shared" si="978"/>
        <v>0</v>
      </c>
      <c r="AT650" s="350">
        <f t="shared" si="979"/>
        <v>0</v>
      </c>
      <c r="AU650" s="350">
        <f t="shared" si="980"/>
        <v>0</v>
      </c>
      <c r="AV650" s="350">
        <f t="shared" si="981"/>
        <v>0</v>
      </c>
      <c r="AW650" s="350">
        <f t="shared" si="982"/>
        <v>0</v>
      </c>
      <c r="AX650" s="350">
        <f t="shared" si="983"/>
        <v>0</v>
      </c>
      <c r="AY650" s="350">
        <f t="shared" si="984"/>
        <v>0</v>
      </c>
    </row>
    <row r="651" spans="1:51" ht="13.5" thickTop="1" x14ac:dyDescent="0.2">
      <c r="A651" s="351"/>
      <c r="B651" s="351"/>
      <c r="C651" s="351" t="s">
        <v>263</v>
      </c>
      <c r="D651" s="351"/>
      <c r="E651" s="451"/>
      <c r="F651" s="352"/>
      <c r="G651" s="353">
        <f>COUNTIF(G641:G650,"&gt;0")</f>
        <v>10</v>
      </c>
      <c r="H651" s="353">
        <f t="shared" ref="H651:AY651" si="985">COUNTIF(H641:H650,"&gt;0")</f>
        <v>10</v>
      </c>
      <c r="I651" s="353">
        <f t="shared" si="985"/>
        <v>10</v>
      </c>
      <c r="J651" s="353">
        <f t="shared" si="985"/>
        <v>0</v>
      </c>
      <c r="K651" s="353">
        <f t="shared" si="985"/>
        <v>10</v>
      </c>
      <c r="L651" s="353">
        <f t="shared" si="985"/>
        <v>0</v>
      </c>
      <c r="M651" s="353">
        <f t="shared" si="985"/>
        <v>10</v>
      </c>
      <c r="N651" s="353">
        <f t="shared" si="985"/>
        <v>6</v>
      </c>
      <c r="O651" s="353">
        <f t="shared" si="985"/>
        <v>1</v>
      </c>
      <c r="P651" s="353">
        <f t="shared" si="985"/>
        <v>7</v>
      </c>
      <c r="Q651" s="353">
        <f t="shared" si="985"/>
        <v>9</v>
      </c>
      <c r="R651" s="353">
        <f t="shared" si="985"/>
        <v>0</v>
      </c>
      <c r="S651" s="353">
        <f t="shared" si="985"/>
        <v>0</v>
      </c>
      <c r="T651" s="353">
        <f t="shared" si="985"/>
        <v>0</v>
      </c>
      <c r="U651" s="353">
        <f t="shared" si="985"/>
        <v>0</v>
      </c>
      <c r="V651" s="353">
        <f t="shared" si="985"/>
        <v>0</v>
      </c>
      <c r="W651" s="353">
        <f t="shared" si="985"/>
        <v>0</v>
      </c>
      <c r="X651" s="353">
        <f t="shared" si="985"/>
        <v>0</v>
      </c>
      <c r="Y651" s="353">
        <f t="shared" si="985"/>
        <v>0</v>
      </c>
      <c r="Z651" s="353">
        <f t="shared" si="985"/>
        <v>0</v>
      </c>
      <c r="AA651" s="353">
        <f t="shared" si="985"/>
        <v>0</v>
      </c>
      <c r="AB651" s="353">
        <f t="shared" si="985"/>
        <v>0</v>
      </c>
      <c r="AC651" s="353">
        <f t="shared" si="985"/>
        <v>0</v>
      </c>
      <c r="AD651" s="353">
        <f t="shared" si="985"/>
        <v>0</v>
      </c>
      <c r="AE651" s="353">
        <f t="shared" si="985"/>
        <v>0</v>
      </c>
      <c r="AF651" s="353">
        <f t="shared" si="985"/>
        <v>0</v>
      </c>
      <c r="AG651" s="353">
        <f t="shared" si="985"/>
        <v>0</v>
      </c>
      <c r="AH651" s="353">
        <f t="shared" si="985"/>
        <v>0</v>
      </c>
      <c r="AI651" s="353">
        <f t="shared" si="985"/>
        <v>0</v>
      </c>
      <c r="AJ651" s="353">
        <f t="shared" si="985"/>
        <v>0</v>
      </c>
      <c r="AK651" s="353">
        <f t="shared" si="985"/>
        <v>0</v>
      </c>
      <c r="AL651" s="353">
        <f t="shared" si="985"/>
        <v>0</v>
      </c>
      <c r="AM651" s="353">
        <f t="shared" si="985"/>
        <v>0</v>
      </c>
      <c r="AN651" s="452">
        <f t="shared" si="985"/>
        <v>0</v>
      </c>
      <c r="AO651" s="353">
        <f t="shared" si="985"/>
        <v>0</v>
      </c>
      <c r="AP651" s="353">
        <f t="shared" si="985"/>
        <v>0</v>
      </c>
      <c r="AQ651" s="353">
        <f t="shared" si="985"/>
        <v>0</v>
      </c>
      <c r="AR651" s="353">
        <f t="shared" si="985"/>
        <v>0</v>
      </c>
      <c r="AS651" s="353">
        <f t="shared" si="985"/>
        <v>0</v>
      </c>
      <c r="AT651" s="353">
        <f t="shared" si="985"/>
        <v>0</v>
      </c>
      <c r="AU651" s="353">
        <f t="shared" si="985"/>
        <v>0</v>
      </c>
      <c r="AV651" s="353">
        <f t="shared" si="985"/>
        <v>0</v>
      </c>
      <c r="AW651" s="353">
        <f t="shared" si="985"/>
        <v>0</v>
      </c>
      <c r="AX651" s="353">
        <f t="shared" si="985"/>
        <v>0</v>
      </c>
      <c r="AY651" s="353">
        <f t="shared" si="985"/>
        <v>0</v>
      </c>
    </row>
    <row r="652" spans="1:51" x14ac:dyDescent="0.2">
      <c r="A652" s="347"/>
      <c r="B652" s="347"/>
      <c r="C652" s="347" t="s">
        <v>264</v>
      </c>
      <c r="D652" s="347"/>
      <c r="E652" s="455"/>
      <c r="F652" s="355"/>
      <c r="G652" s="356">
        <f>SUM(G641:G650)</f>
        <v>989435</v>
      </c>
      <c r="H652" s="356">
        <f t="shared" ref="H652:AY652" si="986">SUM(H641:H650)</f>
        <v>408803</v>
      </c>
      <c r="I652" s="356">
        <f t="shared" si="986"/>
        <v>4582.16</v>
      </c>
      <c r="J652" s="356">
        <f t="shared" si="986"/>
        <v>0</v>
      </c>
      <c r="K652" s="356">
        <f t="shared" si="986"/>
        <v>390387</v>
      </c>
      <c r="L652" s="356">
        <f t="shared" si="986"/>
        <v>0</v>
      </c>
      <c r="M652" s="356">
        <f t="shared" si="986"/>
        <v>389165</v>
      </c>
      <c r="N652" s="356">
        <f t="shared" si="986"/>
        <v>256307</v>
      </c>
      <c r="O652" s="356">
        <f t="shared" si="986"/>
        <v>80122</v>
      </c>
      <c r="P652" s="356">
        <f t="shared" si="986"/>
        <v>305392</v>
      </c>
      <c r="Q652" s="356">
        <f t="shared" si="986"/>
        <v>400934</v>
      </c>
      <c r="R652" s="356">
        <f t="shared" si="986"/>
        <v>0</v>
      </c>
      <c r="S652" s="356">
        <f t="shared" si="986"/>
        <v>0</v>
      </c>
      <c r="T652" s="356">
        <f t="shared" si="986"/>
        <v>0</v>
      </c>
      <c r="U652" s="356">
        <f t="shared" si="986"/>
        <v>0</v>
      </c>
      <c r="V652" s="356">
        <f t="shared" si="986"/>
        <v>0</v>
      </c>
      <c r="W652" s="356">
        <f t="shared" si="986"/>
        <v>0</v>
      </c>
      <c r="X652" s="356">
        <f t="shared" si="986"/>
        <v>0</v>
      </c>
      <c r="Y652" s="356">
        <f t="shared" si="986"/>
        <v>0</v>
      </c>
      <c r="Z652" s="356">
        <f t="shared" si="986"/>
        <v>0</v>
      </c>
      <c r="AA652" s="356">
        <f t="shared" si="986"/>
        <v>0</v>
      </c>
      <c r="AB652" s="356">
        <f t="shared" si="986"/>
        <v>0</v>
      </c>
      <c r="AC652" s="356">
        <f t="shared" si="986"/>
        <v>0</v>
      </c>
      <c r="AD652" s="356">
        <f t="shared" si="986"/>
        <v>0</v>
      </c>
      <c r="AE652" s="356">
        <f t="shared" si="986"/>
        <v>0</v>
      </c>
      <c r="AF652" s="356">
        <f t="shared" si="986"/>
        <v>0</v>
      </c>
      <c r="AG652" s="356">
        <f t="shared" si="986"/>
        <v>0</v>
      </c>
      <c r="AH652" s="356">
        <f t="shared" si="986"/>
        <v>0</v>
      </c>
      <c r="AI652" s="356">
        <f t="shared" si="986"/>
        <v>0</v>
      </c>
      <c r="AJ652" s="356">
        <f t="shared" si="986"/>
        <v>0</v>
      </c>
      <c r="AK652" s="356">
        <f t="shared" si="986"/>
        <v>0</v>
      </c>
      <c r="AL652" s="356">
        <f t="shared" si="986"/>
        <v>0</v>
      </c>
      <c r="AM652" s="356">
        <f t="shared" si="986"/>
        <v>0</v>
      </c>
      <c r="AN652" s="456">
        <f t="shared" si="986"/>
        <v>0</v>
      </c>
      <c r="AO652" s="356">
        <f t="shared" si="986"/>
        <v>0</v>
      </c>
      <c r="AP652" s="356">
        <f t="shared" si="986"/>
        <v>0</v>
      </c>
      <c r="AQ652" s="356">
        <f t="shared" si="986"/>
        <v>0</v>
      </c>
      <c r="AR652" s="356">
        <f t="shared" si="986"/>
        <v>0</v>
      </c>
      <c r="AS652" s="356">
        <f t="shared" si="986"/>
        <v>0</v>
      </c>
      <c r="AT652" s="356">
        <f t="shared" si="986"/>
        <v>0</v>
      </c>
      <c r="AU652" s="356">
        <f t="shared" si="986"/>
        <v>0</v>
      </c>
      <c r="AV652" s="356">
        <f t="shared" si="986"/>
        <v>0</v>
      </c>
      <c r="AW652" s="356">
        <f t="shared" si="986"/>
        <v>0</v>
      </c>
      <c r="AX652" s="356">
        <f t="shared" si="986"/>
        <v>0</v>
      </c>
      <c r="AY652" s="356">
        <f t="shared" si="986"/>
        <v>0</v>
      </c>
    </row>
    <row r="653" spans="1:51" x14ac:dyDescent="0.2">
      <c r="A653" s="347"/>
      <c r="B653" s="347"/>
      <c r="C653" s="347" t="s">
        <v>265</v>
      </c>
      <c r="D653" s="347"/>
      <c r="E653" s="455"/>
      <c r="F653" s="355"/>
      <c r="G653" s="350">
        <f>MIN(G641:G650)</f>
        <v>9346</v>
      </c>
      <c r="H653" s="350">
        <f t="shared" ref="H653:AY653" si="987">MIN(H641:H650)</f>
        <v>5204</v>
      </c>
      <c r="I653" s="350">
        <f t="shared" si="987"/>
        <v>347.91</v>
      </c>
      <c r="J653" s="350">
        <f t="shared" si="987"/>
        <v>0</v>
      </c>
      <c r="K653" s="350">
        <f t="shared" si="987"/>
        <v>3671</v>
      </c>
      <c r="L653" s="350">
        <f t="shared" si="987"/>
        <v>0</v>
      </c>
      <c r="M653" s="350">
        <f t="shared" si="987"/>
        <v>3648</v>
      </c>
      <c r="N653" s="350">
        <f t="shared" si="987"/>
        <v>0</v>
      </c>
      <c r="O653" s="350">
        <f t="shared" si="987"/>
        <v>0</v>
      </c>
      <c r="P653" s="350">
        <f t="shared" si="987"/>
        <v>0</v>
      </c>
      <c r="Q653" s="350">
        <f t="shared" si="987"/>
        <v>0</v>
      </c>
      <c r="R653" s="350">
        <f t="shared" si="987"/>
        <v>0</v>
      </c>
      <c r="S653" s="350">
        <f t="shared" si="987"/>
        <v>0</v>
      </c>
      <c r="T653" s="350">
        <f t="shared" si="987"/>
        <v>0</v>
      </c>
      <c r="U653" s="350">
        <f t="shared" si="987"/>
        <v>0</v>
      </c>
      <c r="V653" s="350">
        <f t="shared" si="987"/>
        <v>0</v>
      </c>
      <c r="W653" s="350">
        <f t="shared" si="987"/>
        <v>0</v>
      </c>
      <c r="X653" s="350">
        <f t="shared" si="987"/>
        <v>0</v>
      </c>
      <c r="Y653" s="350">
        <f t="shared" si="987"/>
        <v>0</v>
      </c>
      <c r="Z653" s="350">
        <f t="shared" si="987"/>
        <v>0</v>
      </c>
      <c r="AA653" s="350">
        <f t="shared" si="987"/>
        <v>0</v>
      </c>
      <c r="AB653" s="350">
        <f t="shared" si="987"/>
        <v>0</v>
      </c>
      <c r="AC653" s="350">
        <f t="shared" si="987"/>
        <v>0</v>
      </c>
      <c r="AD653" s="350">
        <f t="shared" si="987"/>
        <v>0</v>
      </c>
      <c r="AE653" s="350">
        <f t="shared" si="987"/>
        <v>0</v>
      </c>
      <c r="AF653" s="350">
        <f t="shared" si="987"/>
        <v>0</v>
      </c>
      <c r="AG653" s="350">
        <f t="shared" si="987"/>
        <v>0</v>
      </c>
      <c r="AH653" s="350">
        <f t="shared" si="987"/>
        <v>0</v>
      </c>
      <c r="AI653" s="350">
        <f t="shared" si="987"/>
        <v>0</v>
      </c>
      <c r="AJ653" s="350">
        <f t="shared" si="987"/>
        <v>0</v>
      </c>
      <c r="AK653" s="350">
        <f t="shared" si="987"/>
        <v>0</v>
      </c>
      <c r="AL653" s="350">
        <f t="shared" si="987"/>
        <v>0</v>
      </c>
      <c r="AM653" s="350">
        <f t="shared" si="987"/>
        <v>0</v>
      </c>
      <c r="AN653" s="457">
        <f t="shared" si="987"/>
        <v>0</v>
      </c>
      <c r="AO653" s="350">
        <f t="shared" si="987"/>
        <v>0</v>
      </c>
      <c r="AP653" s="350">
        <f t="shared" si="987"/>
        <v>0</v>
      </c>
      <c r="AQ653" s="350">
        <f t="shared" si="987"/>
        <v>0</v>
      </c>
      <c r="AR653" s="350">
        <f t="shared" si="987"/>
        <v>0</v>
      </c>
      <c r="AS653" s="350">
        <f t="shared" si="987"/>
        <v>0</v>
      </c>
      <c r="AT653" s="350">
        <f t="shared" si="987"/>
        <v>0</v>
      </c>
      <c r="AU653" s="350">
        <f t="shared" si="987"/>
        <v>0</v>
      </c>
      <c r="AV653" s="350">
        <f t="shared" si="987"/>
        <v>0</v>
      </c>
      <c r="AW653" s="350">
        <f t="shared" si="987"/>
        <v>0</v>
      </c>
      <c r="AX653" s="350">
        <f t="shared" si="987"/>
        <v>0</v>
      </c>
      <c r="AY653" s="350">
        <f t="shared" si="987"/>
        <v>0</v>
      </c>
    </row>
    <row r="654" spans="1:51" x14ac:dyDescent="0.2">
      <c r="A654" s="347"/>
      <c r="B654" s="347"/>
      <c r="C654" s="347" t="s">
        <v>266</v>
      </c>
      <c r="D654" s="347"/>
      <c r="E654" s="455"/>
      <c r="F654" s="355"/>
      <c r="G654" s="350">
        <f>MAX(G641:G650)</f>
        <v>342047</v>
      </c>
      <c r="H654" s="350">
        <f t="shared" ref="H654:AY654" si="988">MAX(H641:H650)</f>
        <v>132882</v>
      </c>
      <c r="I654" s="350">
        <f t="shared" si="988"/>
        <v>564.29999999999995</v>
      </c>
      <c r="J654" s="350">
        <f t="shared" si="988"/>
        <v>0</v>
      </c>
      <c r="K654" s="350">
        <f t="shared" si="988"/>
        <v>132882</v>
      </c>
      <c r="L654" s="350">
        <f t="shared" si="988"/>
        <v>0</v>
      </c>
      <c r="M654" s="350">
        <f t="shared" si="988"/>
        <v>132882</v>
      </c>
      <c r="N654" s="350">
        <f t="shared" si="988"/>
        <v>125586</v>
      </c>
      <c r="O654" s="350">
        <f t="shared" si="988"/>
        <v>80122</v>
      </c>
      <c r="P654" s="350">
        <f t="shared" si="988"/>
        <v>130370</v>
      </c>
      <c r="Q654" s="350">
        <f t="shared" si="988"/>
        <v>132882</v>
      </c>
      <c r="R654" s="350">
        <f t="shared" si="988"/>
        <v>0</v>
      </c>
      <c r="S654" s="350">
        <f t="shared" si="988"/>
        <v>0</v>
      </c>
      <c r="T654" s="350">
        <f t="shared" si="988"/>
        <v>0</v>
      </c>
      <c r="U654" s="350">
        <f t="shared" si="988"/>
        <v>0</v>
      </c>
      <c r="V654" s="350">
        <f t="shared" si="988"/>
        <v>0</v>
      </c>
      <c r="W654" s="350">
        <f t="shared" si="988"/>
        <v>0</v>
      </c>
      <c r="X654" s="350">
        <f t="shared" si="988"/>
        <v>0</v>
      </c>
      <c r="Y654" s="350">
        <f t="shared" si="988"/>
        <v>0</v>
      </c>
      <c r="Z654" s="350">
        <f t="shared" si="988"/>
        <v>0</v>
      </c>
      <c r="AA654" s="350">
        <f t="shared" si="988"/>
        <v>0</v>
      </c>
      <c r="AB654" s="350">
        <f t="shared" si="988"/>
        <v>0</v>
      </c>
      <c r="AC654" s="350">
        <f t="shared" si="988"/>
        <v>0</v>
      </c>
      <c r="AD654" s="350">
        <f t="shared" si="988"/>
        <v>0</v>
      </c>
      <c r="AE654" s="350">
        <f t="shared" si="988"/>
        <v>0</v>
      </c>
      <c r="AF654" s="350">
        <f t="shared" si="988"/>
        <v>0</v>
      </c>
      <c r="AG654" s="350">
        <f t="shared" si="988"/>
        <v>0</v>
      </c>
      <c r="AH654" s="350">
        <f t="shared" si="988"/>
        <v>0</v>
      </c>
      <c r="AI654" s="350">
        <f t="shared" si="988"/>
        <v>0</v>
      </c>
      <c r="AJ654" s="350">
        <f t="shared" si="988"/>
        <v>0</v>
      </c>
      <c r="AK654" s="350">
        <f t="shared" si="988"/>
        <v>0</v>
      </c>
      <c r="AL654" s="350">
        <f t="shared" si="988"/>
        <v>0</v>
      </c>
      <c r="AM654" s="350">
        <f t="shared" si="988"/>
        <v>0</v>
      </c>
      <c r="AN654" s="457">
        <f t="shared" si="988"/>
        <v>0</v>
      </c>
      <c r="AO654" s="350">
        <f t="shared" si="988"/>
        <v>0</v>
      </c>
      <c r="AP654" s="350">
        <f t="shared" si="988"/>
        <v>0</v>
      </c>
      <c r="AQ654" s="350">
        <f t="shared" si="988"/>
        <v>0</v>
      </c>
      <c r="AR654" s="350">
        <f t="shared" si="988"/>
        <v>0</v>
      </c>
      <c r="AS654" s="350">
        <f t="shared" si="988"/>
        <v>0</v>
      </c>
      <c r="AT654" s="350">
        <f t="shared" si="988"/>
        <v>0</v>
      </c>
      <c r="AU654" s="350">
        <f t="shared" si="988"/>
        <v>0</v>
      </c>
      <c r="AV654" s="350">
        <f t="shared" si="988"/>
        <v>0</v>
      </c>
      <c r="AW654" s="350">
        <f t="shared" si="988"/>
        <v>0</v>
      </c>
      <c r="AX654" s="350">
        <f t="shared" si="988"/>
        <v>0</v>
      </c>
      <c r="AY654" s="350">
        <f t="shared" si="988"/>
        <v>0</v>
      </c>
    </row>
    <row r="655" spans="1:51" x14ac:dyDescent="0.2">
      <c r="A655" s="347"/>
      <c r="B655" s="347"/>
      <c r="C655" s="347" t="s">
        <v>267</v>
      </c>
      <c r="D655" s="347"/>
      <c r="E655" s="455"/>
      <c r="F655" s="355"/>
      <c r="G655" s="350">
        <f>AVERAGE(G641:G650)</f>
        <v>98943.5</v>
      </c>
      <c r="H655" s="350">
        <f t="shared" ref="H655:AY655" si="989">AVERAGE(H641:H650)</f>
        <v>40880.300000000003</v>
      </c>
      <c r="I655" s="350">
        <f t="shared" si="989"/>
        <v>458.21600000000001</v>
      </c>
      <c r="J655" s="350" t="e">
        <f t="shared" si="989"/>
        <v>#DIV/0!</v>
      </c>
      <c r="K655" s="350">
        <f t="shared" si="989"/>
        <v>39038.699999999997</v>
      </c>
      <c r="L655" s="350">
        <f t="shared" si="989"/>
        <v>0</v>
      </c>
      <c r="M655" s="350">
        <f t="shared" si="989"/>
        <v>38916.5</v>
      </c>
      <c r="N655" s="350">
        <f t="shared" si="989"/>
        <v>25630.7</v>
      </c>
      <c r="O655" s="350">
        <f t="shared" si="989"/>
        <v>8012.2</v>
      </c>
      <c r="P655" s="350">
        <f t="shared" si="989"/>
        <v>30539.200000000001</v>
      </c>
      <c r="Q655" s="350">
        <f t="shared" si="989"/>
        <v>40093.4</v>
      </c>
      <c r="R655" s="350" t="e">
        <f t="shared" si="989"/>
        <v>#DIV/0!</v>
      </c>
      <c r="S655" s="350">
        <f t="shared" si="989"/>
        <v>0</v>
      </c>
      <c r="T655" s="350">
        <f t="shared" si="989"/>
        <v>0</v>
      </c>
      <c r="U655" s="350">
        <f t="shared" si="989"/>
        <v>0</v>
      </c>
      <c r="V655" s="350">
        <f t="shared" si="989"/>
        <v>0</v>
      </c>
      <c r="W655" s="350">
        <f t="shared" si="989"/>
        <v>0</v>
      </c>
      <c r="X655" s="350">
        <f t="shared" si="989"/>
        <v>0</v>
      </c>
      <c r="Y655" s="350">
        <f t="shared" si="989"/>
        <v>0</v>
      </c>
      <c r="Z655" s="350">
        <f t="shared" si="989"/>
        <v>0</v>
      </c>
      <c r="AA655" s="350">
        <f t="shared" si="989"/>
        <v>0</v>
      </c>
      <c r="AB655" s="350">
        <f t="shared" si="989"/>
        <v>0</v>
      </c>
      <c r="AC655" s="350">
        <f t="shared" si="989"/>
        <v>0</v>
      </c>
      <c r="AD655" s="350">
        <f t="shared" si="989"/>
        <v>0</v>
      </c>
      <c r="AE655" s="350">
        <f t="shared" si="989"/>
        <v>0</v>
      </c>
      <c r="AF655" s="350">
        <f t="shared" si="989"/>
        <v>0</v>
      </c>
      <c r="AG655" s="350">
        <f t="shared" si="989"/>
        <v>0</v>
      </c>
      <c r="AH655" s="350">
        <f t="shared" si="989"/>
        <v>0</v>
      </c>
      <c r="AI655" s="350">
        <f t="shared" si="989"/>
        <v>0</v>
      </c>
      <c r="AJ655" s="350">
        <f t="shared" si="989"/>
        <v>0</v>
      </c>
      <c r="AK655" s="350">
        <f t="shared" si="989"/>
        <v>0</v>
      </c>
      <c r="AL655" s="350">
        <f t="shared" si="989"/>
        <v>0</v>
      </c>
      <c r="AM655" s="350">
        <f t="shared" si="989"/>
        <v>0</v>
      </c>
      <c r="AN655" s="457">
        <f t="shared" si="989"/>
        <v>0</v>
      </c>
      <c r="AO655" s="350">
        <f t="shared" si="989"/>
        <v>0</v>
      </c>
      <c r="AP655" s="350">
        <f t="shared" si="989"/>
        <v>0</v>
      </c>
      <c r="AQ655" s="350">
        <f t="shared" si="989"/>
        <v>0</v>
      </c>
      <c r="AR655" s="350">
        <f t="shared" si="989"/>
        <v>0</v>
      </c>
      <c r="AS655" s="350">
        <f t="shared" si="989"/>
        <v>0</v>
      </c>
      <c r="AT655" s="350">
        <f t="shared" si="989"/>
        <v>0</v>
      </c>
      <c r="AU655" s="350">
        <f t="shared" si="989"/>
        <v>0</v>
      </c>
      <c r="AV655" s="350">
        <f t="shared" si="989"/>
        <v>0</v>
      </c>
      <c r="AW655" s="350">
        <f t="shared" si="989"/>
        <v>0</v>
      </c>
      <c r="AX655" s="350">
        <f t="shared" si="989"/>
        <v>0</v>
      </c>
      <c r="AY655" s="350">
        <f t="shared" si="989"/>
        <v>0</v>
      </c>
    </row>
    <row r="656" spans="1:51" ht="13.5" thickBot="1" x14ac:dyDescent="0.25">
      <c r="A656" s="357"/>
      <c r="B656" s="357"/>
      <c r="C656" s="357" t="s">
        <v>268</v>
      </c>
      <c r="D656" s="357"/>
      <c r="E656" s="458"/>
      <c r="F656" s="355"/>
      <c r="G656" s="359">
        <f>MEDIAN(G641:G650)</f>
        <v>65898</v>
      </c>
      <c r="H656" s="359">
        <f t="shared" ref="H656:AY656" si="990">MEDIAN(H641:H650)</f>
        <v>30377</v>
      </c>
      <c r="I656" s="359">
        <f t="shared" si="990"/>
        <v>441</v>
      </c>
      <c r="J656" s="359" t="e">
        <f t="shared" si="990"/>
        <v>#NUM!</v>
      </c>
      <c r="K656" s="359">
        <f t="shared" si="990"/>
        <v>27119</v>
      </c>
      <c r="L656" s="359">
        <f t="shared" si="990"/>
        <v>0</v>
      </c>
      <c r="M656" s="359">
        <f t="shared" si="990"/>
        <v>27244.5</v>
      </c>
      <c r="N656" s="359">
        <f t="shared" si="990"/>
        <v>6057.5</v>
      </c>
      <c r="O656" s="359">
        <f t="shared" si="990"/>
        <v>0</v>
      </c>
      <c r="P656" s="359">
        <f t="shared" si="990"/>
        <v>6340.5</v>
      </c>
      <c r="Q656" s="359">
        <f t="shared" si="990"/>
        <v>30377</v>
      </c>
      <c r="R656" s="359" t="e">
        <f t="shared" si="990"/>
        <v>#NUM!</v>
      </c>
      <c r="S656" s="359">
        <f t="shared" si="990"/>
        <v>0</v>
      </c>
      <c r="T656" s="359">
        <f t="shared" si="990"/>
        <v>0</v>
      </c>
      <c r="U656" s="359">
        <f t="shared" si="990"/>
        <v>0</v>
      </c>
      <c r="V656" s="359">
        <f t="shared" si="990"/>
        <v>0</v>
      </c>
      <c r="W656" s="359">
        <f t="shared" si="990"/>
        <v>0</v>
      </c>
      <c r="X656" s="359">
        <f t="shared" si="990"/>
        <v>0</v>
      </c>
      <c r="Y656" s="359">
        <f t="shared" si="990"/>
        <v>0</v>
      </c>
      <c r="Z656" s="359">
        <f t="shared" si="990"/>
        <v>0</v>
      </c>
      <c r="AA656" s="359">
        <f t="shared" si="990"/>
        <v>0</v>
      </c>
      <c r="AB656" s="359">
        <f t="shared" si="990"/>
        <v>0</v>
      </c>
      <c r="AC656" s="359">
        <f t="shared" si="990"/>
        <v>0</v>
      </c>
      <c r="AD656" s="359">
        <f t="shared" si="990"/>
        <v>0</v>
      </c>
      <c r="AE656" s="359">
        <f t="shared" si="990"/>
        <v>0</v>
      </c>
      <c r="AF656" s="359">
        <f t="shared" si="990"/>
        <v>0</v>
      </c>
      <c r="AG656" s="359">
        <f t="shared" si="990"/>
        <v>0</v>
      </c>
      <c r="AH656" s="359">
        <f t="shared" si="990"/>
        <v>0</v>
      </c>
      <c r="AI656" s="359">
        <f t="shared" si="990"/>
        <v>0</v>
      </c>
      <c r="AJ656" s="359">
        <f t="shared" si="990"/>
        <v>0</v>
      </c>
      <c r="AK656" s="359">
        <f t="shared" si="990"/>
        <v>0</v>
      </c>
      <c r="AL656" s="359">
        <f t="shared" si="990"/>
        <v>0</v>
      </c>
      <c r="AM656" s="359">
        <f t="shared" si="990"/>
        <v>0</v>
      </c>
      <c r="AN656" s="459">
        <f t="shared" si="990"/>
        <v>0</v>
      </c>
      <c r="AO656" s="359">
        <f t="shared" si="990"/>
        <v>0</v>
      </c>
      <c r="AP656" s="359">
        <f t="shared" si="990"/>
        <v>0</v>
      </c>
      <c r="AQ656" s="359">
        <f t="shared" si="990"/>
        <v>0</v>
      </c>
      <c r="AR656" s="359">
        <f t="shared" si="990"/>
        <v>0</v>
      </c>
      <c r="AS656" s="359">
        <f t="shared" si="990"/>
        <v>0</v>
      </c>
      <c r="AT656" s="359">
        <f t="shared" si="990"/>
        <v>0</v>
      </c>
      <c r="AU656" s="359">
        <f t="shared" si="990"/>
        <v>0</v>
      </c>
      <c r="AV656" s="359">
        <f t="shared" si="990"/>
        <v>0</v>
      </c>
      <c r="AW656" s="359">
        <f t="shared" si="990"/>
        <v>0</v>
      </c>
      <c r="AX656" s="359">
        <f t="shared" si="990"/>
        <v>0</v>
      </c>
      <c r="AY656" s="359">
        <f t="shared" si="990"/>
        <v>0</v>
      </c>
    </row>
    <row r="657" spans="1:51" ht="13.5" thickTop="1" x14ac:dyDescent="0.2">
      <c r="B657"/>
      <c r="C657" s="254"/>
      <c r="D657" s="254"/>
      <c r="E657" s="474"/>
    </row>
    <row r="658" spans="1:51" ht="13.5" thickBot="1" x14ac:dyDescent="0.25">
      <c r="A658" s="371"/>
      <c r="B658" s="371"/>
      <c r="C658" s="373" t="s">
        <v>126</v>
      </c>
      <c r="D658" s="373"/>
      <c r="E658" s="470"/>
    </row>
    <row r="659" spans="1:51" ht="13.5" thickTop="1" x14ac:dyDescent="0.2">
      <c r="A659" s="347">
        <v>10500</v>
      </c>
      <c r="B659" s="349" t="str">
        <f t="shared" ref="B659:B669" si="991">VLOOKUP($A659,$A$5:$L$133,2,FALSE)</f>
        <v xml:space="preserve">Bayside Council </v>
      </c>
      <c r="C659" s="348" t="str">
        <f t="shared" ref="C659:C669" si="992">VLOOKUP($A659,$A$5:$L$133,3,FALSE)</f>
        <v>SSROC</v>
      </c>
      <c r="D659" s="470" t="str">
        <f t="shared" ref="D659:D669" si="993">VLOOKUP($A659,$A$5:$L$133,4,FALSE)</f>
        <v>S</v>
      </c>
      <c r="E659" s="470"/>
      <c r="F659"/>
      <c r="G659" s="350">
        <f t="shared" ref="G659:G669" si="994">VLOOKUP($A659,$A$5:$AY$132,7,FALSE)</f>
        <v>174378</v>
      </c>
      <c r="H659" s="350">
        <f t="shared" ref="H659:H669" si="995">VLOOKUP($A659,$A$5:$AY$132,8,FALSE)</f>
        <v>62850</v>
      </c>
      <c r="I659" s="350">
        <f t="shared" ref="I659:I669" si="996">VLOOKUP($A659,$A$5:$AY$132,9,FALSE)</f>
        <v>482</v>
      </c>
      <c r="J659" s="350" t="str">
        <f t="shared" ref="J659:J669" si="997">VLOOKUP($A659,$A$5:$AY$132,10,FALSE)</f>
        <v>Y</v>
      </c>
      <c r="K659" s="350">
        <f t="shared" ref="K659:K669" si="998">VLOOKUP($A659,$A$5:$AY$132,11,FALSE)</f>
        <v>62743</v>
      </c>
      <c r="L659" s="350">
        <f t="shared" ref="L659:L669" si="999">VLOOKUP($A659,$A$5:$AY$132,12,FALSE)</f>
        <v>0</v>
      </c>
      <c r="M659" s="350">
        <f t="shared" ref="M659:M669" si="1000">VLOOKUP($A659,$A$4:$AY$132,13,FALSE)</f>
        <v>62743</v>
      </c>
      <c r="N659" s="350">
        <f t="shared" ref="N659:N669" si="1001">VLOOKUP($A659,$A$4:$AY$132,14,FALSE)</f>
        <v>9000</v>
      </c>
      <c r="O659" s="350">
        <f t="shared" ref="O659:O669" si="1002">VLOOKUP($A659,$A$4:$AY$132,15,FALSE)</f>
        <v>0</v>
      </c>
      <c r="P659" s="350">
        <f t="shared" ref="P659:P669" si="1003">VLOOKUP($A659,$A$4:$AY$132,16,FALSE)</f>
        <v>62743</v>
      </c>
      <c r="Q659" s="350">
        <f t="shared" ref="Q659:Q669" si="1004">VLOOKUP($A659,$A$4:$AY$132,17,FALSE)</f>
        <v>62850</v>
      </c>
      <c r="R659" s="350">
        <f t="shared" ref="R659:R669" si="1005">VLOOKUP($A659,$A$4:$AY$132,18,FALSE)</f>
        <v>0</v>
      </c>
      <c r="S659" s="350">
        <f t="shared" ref="S659:S669" si="1006">VLOOKUP($A659,$A$4:$AY$132,19,FALSE)</f>
        <v>0</v>
      </c>
      <c r="T659" s="350">
        <f t="shared" ref="T659:T669" si="1007">VLOOKUP($A659,$A$4:$AY$132,20,FALSE)</f>
        <v>0</v>
      </c>
      <c r="U659" s="350">
        <f t="shared" ref="U659:U669" si="1008">VLOOKUP($A659,$A$4:$AY$132,21,FALSE)</f>
        <v>0</v>
      </c>
      <c r="V659" s="350">
        <f t="shared" ref="V659:V669" si="1009">VLOOKUP($A659,$A$4:$AY$132,22,FALSE)</f>
        <v>0</v>
      </c>
      <c r="W659" s="350">
        <f t="shared" ref="W659:W669" si="1010">VLOOKUP($A659,$A$4:$AY$132,23,FALSE)</f>
        <v>0</v>
      </c>
      <c r="X659" s="350">
        <f t="shared" ref="X659:X669" si="1011">VLOOKUP($A659,$A$4:$AY$132,24,FALSE)</f>
        <v>0</v>
      </c>
      <c r="Y659" s="350">
        <f t="shared" ref="Y659:Y669" si="1012">VLOOKUP($A659,$A$4:$AY$132,25,FALSE)</f>
        <v>0</v>
      </c>
      <c r="Z659" s="350">
        <f t="shared" ref="Z659:Z669" si="1013">VLOOKUP($A659,$A$4:$AY$132,26,FALSE)</f>
        <v>0</v>
      </c>
      <c r="AA659" s="350">
        <f t="shared" ref="AA659:AA669" si="1014">VLOOKUP($A659,$A$4:$AY$132,27,FALSE)</f>
        <v>0</v>
      </c>
      <c r="AB659" s="350">
        <f t="shared" ref="AB659:AB669" si="1015">VLOOKUP($A659,$A$4:$AY$132,28,FALSE)</f>
        <v>0</v>
      </c>
      <c r="AC659" s="350">
        <f t="shared" ref="AC659:AC669" si="1016">VLOOKUP($A659,$A$4:$AY$132,29,FALSE)</f>
        <v>0</v>
      </c>
      <c r="AD659" s="350">
        <f t="shared" ref="AD659:AD669" si="1017">VLOOKUP($A659,$A$4:$AY$132,30,FALSE)</f>
        <v>0</v>
      </c>
      <c r="AE659" s="350">
        <f t="shared" ref="AE659:AE669" si="1018">VLOOKUP($A659,$A$4:$AY$132,31,FALSE)</f>
        <v>0</v>
      </c>
      <c r="AF659" s="350">
        <f t="shared" ref="AF659:AF669" si="1019">VLOOKUP($A659,$A$4:$AY$132,32,FALSE)</f>
        <v>0</v>
      </c>
      <c r="AG659" s="350">
        <f t="shared" ref="AG659:AG669" si="1020">VLOOKUP($A659,$A$4:$AY$132,33,FALSE)</f>
        <v>0</v>
      </c>
      <c r="AH659" s="350">
        <f t="shared" ref="AH659:AH669" si="1021">VLOOKUP($A659,$A$4:$AY$132,34,FALSE)</f>
        <v>0</v>
      </c>
      <c r="AI659" s="350">
        <f t="shared" ref="AI659:AI669" si="1022">VLOOKUP($A659,$A$4:$AY$132,35,FALSE)</f>
        <v>0</v>
      </c>
      <c r="AJ659" s="350">
        <f t="shared" ref="AJ659:AJ669" si="1023">VLOOKUP($A659,$A$4:$AY$132,36,FALSE)</f>
        <v>0</v>
      </c>
      <c r="AK659" s="350">
        <f t="shared" ref="AK659:AK669" si="1024">VLOOKUP($A659,$A$4:$AY$132,37,FALSE)</f>
        <v>0</v>
      </c>
      <c r="AL659" s="350">
        <f t="shared" ref="AL659:AL669" si="1025">VLOOKUP($A659,$A$4:$AY$132,38,FALSE)</f>
        <v>0</v>
      </c>
      <c r="AM659" s="350">
        <f t="shared" ref="AM659:AM669" si="1026">VLOOKUP($A659,$A$4:$AY$132,39,FALSE)</f>
        <v>0</v>
      </c>
      <c r="AN659" s="457">
        <f t="shared" ref="AN659:AN669" si="1027">VLOOKUP($A659,$A$4:$AY$132,40,FALSE)</f>
        <v>0</v>
      </c>
      <c r="AO659" s="350">
        <f t="shared" ref="AO659:AO669" si="1028">VLOOKUP($A659,$A$4:$AY$132,41,FALSE)</f>
        <v>0</v>
      </c>
      <c r="AP659" s="350">
        <f t="shared" ref="AP659:AP669" si="1029">VLOOKUP($A659,$A$4:$AY$132,42,FALSE)</f>
        <v>0</v>
      </c>
      <c r="AQ659" s="350">
        <f t="shared" ref="AQ659:AQ669" si="1030">VLOOKUP($A659,$A$4:$AY$132,43,FALSE)</f>
        <v>0</v>
      </c>
      <c r="AR659" s="350">
        <f t="shared" ref="AR659:AR669" si="1031">VLOOKUP($A659,$A$4:$AY$132,44,FALSE)</f>
        <v>0</v>
      </c>
      <c r="AS659" s="350">
        <f t="shared" ref="AS659:AS669" si="1032">VLOOKUP($A659,$A$4:$AY$132,45,FALSE)</f>
        <v>0</v>
      </c>
      <c r="AT659" s="350">
        <f t="shared" ref="AT659:AT669" si="1033">VLOOKUP($A659,$A$4:$AY$132,46,FALSE)</f>
        <v>0</v>
      </c>
      <c r="AU659" s="350">
        <f t="shared" ref="AU659:AU669" si="1034">VLOOKUP($A659,$A$4:$AY$132,47,FALSE)</f>
        <v>0</v>
      </c>
      <c r="AV659" s="350">
        <f t="shared" ref="AV659:AV669" si="1035">VLOOKUP($A659,$A$4:$AY$132,48,FALSE)</f>
        <v>0</v>
      </c>
      <c r="AW659" s="350">
        <f t="shared" ref="AW659:AW669" si="1036">VLOOKUP($A659,$A$4:$AY$132,49,FALSE)</f>
        <v>0</v>
      </c>
      <c r="AX659" s="350">
        <f t="shared" ref="AX659:AX669" si="1037">VLOOKUP($A659,$A$4:$AY$132,50,FALSE)</f>
        <v>0</v>
      </c>
      <c r="AY659" s="350">
        <f t="shared" ref="AY659:AY669" si="1038">VLOOKUP($A659,$A$4:$AY$132,51,FALSE)</f>
        <v>0</v>
      </c>
    </row>
    <row r="660" spans="1:51" x14ac:dyDescent="0.2">
      <c r="A660" s="347">
        <v>11300</v>
      </c>
      <c r="B660" s="349" t="str">
        <f t="shared" si="991"/>
        <v>Burwood (A)</v>
      </c>
      <c r="C660" s="348" t="str">
        <f t="shared" si="992"/>
        <v>SSROC</v>
      </c>
      <c r="D660" s="470" t="str">
        <f t="shared" si="993"/>
        <v>S</v>
      </c>
      <c r="E660" s="470"/>
      <c r="F660"/>
      <c r="G660" s="350">
        <f t="shared" si="994"/>
        <v>39886</v>
      </c>
      <c r="H660" s="350">
        <f t="shared" si="995"/>
        <v>13458</v>
      </c>
      <c r="I660" s="350">
        <f t="shared" si="996"/>
        <v>398.1</v>
      </c>
      <c r="J660" s="350" t="str">
        <f t="shared" si="997"/>
        <v>Y</v>
      </c>
      <c r="K660" s="350">
        <f t="shared" si="998"/>
        <v>13458</v>
      </c>
      <c r="L660" s="350">
        <f t="shared" si="999"/>
        <v>0</v>
      </c>
      <c r="M660" s="350">
        <f t="shared" si="1000"/>
        <v>13458</v>
      </c>
      <c r="N660" s="350">
        <f t="shared" si="1001"/>
        <v>13458</v>
      </c>
      <c r="O660" s="350">
        <f t="shared" si="1002"/>
        <v>0</v>
      </c>
      <c r="P660" s="350">
        <f t="shared" si="1003"/>
        <v>13284</v>
      </c>
      <c r="Q660" s="350">
        <f t="shared" si="1004"/>
        <v>13458</v>
      </c>
      <c r="R660" s="350" t="str">
        <f t="shared" si="1005"/>
        <v>E-waste Drop Off</v>
      </c>
      <c r="S660" s="350">
        <f t="shared" si="1006"/>
        <v>0</v>
      </c>
      <c r="T660" s="350">
        <f t="shared" si="1007"/>
        <v>0</v>
      </c>
      <c r="U660" s="350">
        <f t="shared" si="1008"/>
        <v>0</v>
      </c>
      <c r="V660" s="350">
        <f t="shared" si="1009"/>
        <v>0</v>
      </c>
      <c r="W660" s="350">
        <f t="shared" si="1010"/>
        <v>0</v>
      </c>
      <c r="X660" s="350">
        <f t="shared" si="1011"/>
        <v>0</v>
      </c>
      <c r="Y660" s="350">
        <f t="shared" si="1012"/>
        <v>0</v>
      </c>
      <c r="Z660" s="350">
        <f t="shared" si="1013"/>
        <v>0</v>
      </c>
      <c r="AA660" s="350">
        <f t="shared" si="1014"/>
        <v>0</v>
      </c>
      <c r="AB660" s="350">
        <f t="shared" si="1015"/>
        <v>0</v>
      </c>
      <c r="AC660" s="350">
        <f t="shared" si="1016"/>
        <v>0</v>
      </c>
      <c r="AD660" s="350">
        <f t="shared" si="1017"/>
        <v>0</v>
      </c>
      <c r="AE660" s="350">
        <f t="shared" si="1018"/>
        <v>0</v>
      </c>
      <c r="AF660" s="350">
        <f t="shared" si="1019"/>
        <v>0</v>
      </c>
      <c r="AG660" s="350">
        <f t="shared" si="1020"/>
        <v>0</v>
      </c>
      <c r="AH660" s="350">
        <f t="shared" si="1021"/>
        <v>0</v>
      </c>
      <c r="AI660" s="350">
        <f t="shared" si="1022"/>
        <v>0</v>
      </c>
      <c r="AJ660" s="350">
        <f t="shared" si="1023"/>
        <v>0</v>
      </c>
      <c r="AK660" s="350">
        <f t="shared" si="1024"/>
        <v>0</v>
      </c>
      <c r="AL660" s="350">
        <f t="shared" si="1025"/>
        <v>0</v>
      </c>
      <c r="AM660" s="350">
        <f t="shared" si="1026"/>
        <v>0</v>
      </c>
      <c r="AN660" s="457">
        <f t="shared" si="1027"/>
        <v>0</v>
      </c>
      <c r="AO660" s="350">
        <f t="shared" si="1028"/>
        <v>0</v>
      </c>
      <c r="AP660" s="350">
        <f t="shared" si="1029"/>
        <v>0</v>
      </c>
      <c r="AQ660" s="350">
        <f t="shared" si="1030"/>
        <v>0</v>
      </c>
      <c r="AR660" s="350">
        <f t="shared" si="1031"/>
        <v>0</v>
      </c>
      <c r="AS660" s="350">
        <f t="shared" si="1032"/>
        <v>0</v>
      </c>
      <c r="AT660" s="350">
        <f t="shared" si="1033"/>
        <v>0</v>
      </c>
      <c r="AU660" s="350">
        <f t="shared" si="1034"/>
        <v>0</v>
      </c>
      <c r="AV660" s="350">
        <f t="shared" si="1035"/>
        <v>0</v>
      </c>
      <c r="AW660" s="350">
        <f t="shared" si="1036"/>
        <v>0</v>
      </c>
      <c r="AX660" s="350">
        <f t="shared" si="1037"/>
        <v>0</v>
      </c>
      <c r="AY660" s="350">
        <f t="shared" si="1038"/>
        <v>0</v>
      </c>
    </row>
    <row r="661" spans="1:51" x14ac:dyDescent="0.2">
      <c r="A661" s="347">
        <v>11520</v>
      </c>
      <c r="B661" s="349" t="str">
        <f t="shared" si="991"/>
        <v>Canada Bay (A)</v>
      </c>
      <c r="C661" s="348" t="str">
        <f t="shared" si="992"/>
        <v>SSROC</v>
      </c>
      <c r="D661" s="470" t="str">
        <f t="shared" si="993"/>
        <v>S</v>
      </c>
      <c r="E661" s="470"/>
      <c r="F661"/>
      <c r="G661" s="350">
        <f t="shared" si="994"/>
        <v>95159</v>
      </c>
      <c r="H661" s="350">
        <f t="shared" si="995"/>
        <v>38004</v>
      </c>
      <c r="I661" s="350">
        <f t="shared" si="996"/>
        <v>402.5</v>
      </c>
      <c r="J661" s="350" t="str">
        <f t="shared" si="997"/>
        <v>Y</v>
      </c>
      <c r="K661" s="350">
        <f t="shared" si="998"/>
        <v>26423</v>
      </c>
      <c r="L661" s="350">
        <f t="shared" si="999"/>
        <v>0</v>
      </c>
      <c r="M661" s="350">
        <f t="shared" si="1000"/>
        <v>27065</v>
      </c>
      <c r="N661" s="350">
        <f t="shared" si="1001"/>
        <v>19198</v>
      </c>
      <c r="O661" s="350">
        <f t="shared" si="1002"/>
        <v>0</v>
      </c>
      <c r="P661" s="350">
        <f t="shared" si="1003"/>
        <v>37057</v>
      </c>
      <c r="Q661" s="350">
        <f t="shared" si="1004"/>
        <v>38004</v>
      </c>
      <c r="R661" s="350">
        <f t="shared" si="1005"/>
        <v>0</v>
      </c>
      <c r="S661" s="350">
        <f t="shared" si="1006"/>
        <v>0</v>
      </c>
      <c r="T661" s="350">
        <f t="shared" si="1007"/>
        <v>0</v>
      </c>
      <c r="U661" s="350">
        <f t="shared" si="1008"/>
        <v>0</v>
      </c>
      <c r="V661" s="350">
        <f t="shared" si="1009"/>
        <v>0</v>
      </c>
      <c r="W661" s="350">
        <f t="shared" si="1010"/>
        <v>0</v>
      </c>
      <c r="X661" s="350">
        <f t="shared" si="1011"/>
        <v>0</v>
      </c>
      <c r="Y661" s="350">
        <f t="shared" si="1012"/>
        <v>0</v>
      </c>
      <c r="Z661" s="350">
        <f t="shared" si="1013"/>
        <v>0</v>
      </c>
      <c r="AA661" s="350">
        <f t="shared" si="1014"/>
        <v>0</v>
      </c>
      <c r="AB661" s="350">
        <f t="shared" si="1015"/>
        <v>0</v>
      </c>
      <c r="AC661" s="350">
        <f t="shared" si="1016"/>
        <v>0</v>
      </c>
      <c r="AD661" s="350">
        <f t="shared" si="1017"/>
        <v>0</v>
      </c>
      <c r="AE661" s="350">
        <f t="shared" si="1018"/>
        <v>0</v>
      </c>
      <c r="AF661" s="350">
        <f t="shared" si="1019"/>
        <v>0</v>
      </c>
      <c r="AG661" s="350">
        <f t="shared" si="1020"/>
        <v>0</v>
      </c>
      <c r="AH661" s="350">
        <f t="shared" si="1021"/>
        <v>0</v>
      </c>
      <c r="AI661" s="350">
        <f t="shared" si="1022"/>
        <v>0</v>
      </c>
      <c r="AJ661" s="350">
        <f t="shared" si="1023"/>
        <v>0</v>
      </c>
      <c r="AK661" s="350">
        <f t="shared" si="1024"/>
        <v>0</v>
      </c>
      <c r="AL661" s="350">
        <f t="shared" si="1025"/>
        <v>0</v>
      </c>
      <c r="AM661" s="350">
        <f t="shared" si="1026"/>
        <v>0</v>
      </c>
      <c r="AN661" s="457">
        <f t="shared" si="1027"/>
        <v>0</v>
      </c>
      <c r="AO661" s="350">
        <f t="shared" si="1028"/>
        <v>0</v>
      </c>
      <c r="AP661" s="350">
        <f t="shared" si="1029"/>
        <v>0</v>
      </c>
      <c r="AQ661" s="350">
        <f t="shared" si="1030"/>
        <v>0</v>
      </c>
      <c r="AR661" s="350">
        <f t="shared" si="1031"/>
        <v>0</v>
      </c>
      <c r="AS661" s="350">
        <f t="shared" si="1032"/>
        <v>0</v>
      </c>
      <c r="AT661" s="350">
        <f t="shared" si="1033"/>
        <v>0</v>
      </c>
      <c r="AU661" s="350">
        <f t="shared" si="1034"/>
        <v>0</v>
      </c>
      <c r="AV661" s="350">
        <f t="shared" si="1035"/>
        <v>0</v>
      </c>
      <c r="AW661" s="350">
        <f t="shared" si="1036"/>
        <v>0</v>
      </c>
      <c r="AX661" s="350">
        <f t="shared" si="1037"/>
        <v>0</v>
      </c>
      <c r="AY661" s="350">
        <f t="shared" si="1038"/>
        <v>0</v>
      </c>
    </row>
    <row r="662" spans="1:51" x14ac:dyDescent="0.2">
      <c r="A662" s="347">
        <v>11570</v>
      </c>
      <c r="B662" s="349" t="str">
        <f t="shared" si="991"/>
        <v>Canterbury-Bankstown (A)</v>
      </c>
      <c r="C662" s="348" t="str">
        <f t="shared" si="992"/>
        <v>SSROC</v>
      </c>
      <c r="D662" s="470" t="str">
        <f t="shared" si="993"/>
        <v>S</v>
      </c>
      <c r="E662" s="470"/>
      <c r="F662"/>
      <c r="G662" s="350">
        <f t="shared" si="994"/>
        <v>373931</v>
      </c>
      <c r="H662" s="350">
        <f t="shared" si="995"/>
        <v>134640</v>
      </c>
      <c r="I662" s="350">
        <f t="shared" si="996"/>
        <v>517.5</v>
      </c>
      <c r="J662" s="350" t="str">
        <f t="shared" si="997"/>
        <v>Y</v>
      </c>
      <c r="K662" s="350">
        <f t="shared" si="998"/>
        <v>126833</v>
      </c>
      <c r="L662" s="350">
        <f t="shared" si="999"/>
        <v>0</v>
      </c>
      <c r="M662" s="350">
        <f t="shared" si="1000"/>
        <v>126833</v>
      </c>
      <c r="N662" s="350">
        <f t="shared" si="1001"/>
        <v>126833</v>
      </c>
      <c r="O662" s="350">
        <f t="shared" si="1002"/>
        <v>0</v>
      </c>
      <c r="P662" s="350">
        <f t="shared" si="1003"/>
        <v>126833</v>
      </c>
      <c r="Q662" s="350">
        <f t="shared" si="1004"/>
        <v>0</v>
      </c>
      <c r="R662" s="350">
        <f t="shared" si="1005"/>
        <v>0</v>
      </c>
      <c r="S662" s="350">
        <f t="shared" si="1006"/>
        <v>0</v>
      </c>
      <c r="T662" s="350">
        <f t="shared" si="1007"/>
        <v>0</v>
      </c>
      <c r="U662" s="350">
        <f t="shared" si="1008"/>
        <v>0</v>
      </c>
      <c r="V662" s="350">
        <f t="shared" si="1009"/>
        <v>0</v>
      </c>
      <c r="W662" s="350">
        <f t="shared" si="1010"/>
        <v>0</v>
      </c>
      <c r="X662" s="350">
        <f t="shared" si="1011"/>
        <v>0</v>
      </c>
      <c r="Y662" s="350">
        <f t="shared" si="1012"/>
        <v>0</v>
      </c>
      <c r="Z662" s="350">
        <f t="shared" si="1013"/>
        <v>0</v>
      </c>
      <c r="AA662" s="350">
        <f t="shared" si="1014"/>
        <v>0</v>
      </c>
      <c r="AB662" s="350">
        <f t="shared" si="1015"/>
        <v>0</v>
      </c>
      <c r="AC662" s="350">
        <f t="shared" si="1016"/>
        <v>0</v>
      </c>
      <c r="AD662" s="350">
        <f t="shared" si="1017"/>
        <v>0</v>
      </c>
      <c r="AE662" s="350">
        <f t="shared" si="1018"/>
        <v>0</v>
      </c>
      <c r="AF662" s="350">
        <f t="shared" si="1019"/>
        <v>0</v>
      </c>
      <c r="AG662" s="350">
        <f t="shared" si="1020"/>
        <v>0</v>
      </c>
      <c r="AH662" s="350">
        <f t="shared" si="1021"/>
        <v>0</v>
      </c>
      <c r="AI662" s="350">
        <f t="shared" si="1022"/>
        <v>0</v>
      </c>
      <c r="AJ662" s="350">
        <f t="shared" si="1023"/>
        <v>0</v>
      </c>
      <c r="AK662" s="350">
        <f t="shared" si="1024"/>
        <v>0</v>
      </c>
      <c r="AL662" s="350">
        <f t="shared" si="1025"/>
        <v>0</v>
      </c>
      <c r="AM662" s="350">
        <f t="shared" si="1026"/>
        <v>0</v>
      </c>
      <c r="AN662" s="457">
        <f t="shared" si="1027"/>
        <v>0</v>
      </c>
      <c r="AO662" s="350">
        <f t="shared" si="1028"/>
        <v>0</v>
      </c>
      <c r="AP662" s="350">
        <f t="shared" si="1029"/>
        <v>0</v>
      </c>
      <c r="AQ662" s="350">
        <f t="shared" si="1030"/>
        <v>0</v>
      </c>
      <c r="AR662" s="350">
        <f t="shared" si="1031"/>
        <v>0</v>
      </c>
      <c r="AS662" s="350">
        <f t="shared" si="1032"/>
        <v>0</v>
      </c>
      <c r="AT662" s="350">
        <f t="shared" si="1033"/>
        <v>0</v>
      </c>
      <c r="AU662" s="350">
        <f t="shared" si="1034"/>
        <v>0</v>
      </c>
      <c r="AV662" s="350">
        <f t="shared" si="1035"/>
        <v>0</v>
      </c>
      <c r="AW662" s="350">
        <f t="shared" si="1036"/>
        <v>0</v>
      </c>
      <c r="AX662" s="350">
        <f t="shared" si="1037"/>
        <v>0</v>
      </c>
      <c r="AY662" s="350">
        <f t="shared" si="1038"/>
        <v>0</v>
      </c>
    </row>
    <row r="663" spans="1:51" x14ac:dyDescent="0.2">
      <c r="A663" s="347">
        <v>12930</v>
      </c>
      <c r="B663" s="349" t="str">
        <f t="shared" si="991"/>
        <v>Georges River (A)</v>
      </c>
      <c r="C663" s="348" t="str">
        <f t="shared" si="992"/>
        <v>SSROC</v>
      </c>
      <c r="D663" s="470" t="str">
        <f t="shared" si="993"/>
        <v>S</v>
      </c>
      <c r="E663" s="470"/>
      <c r="F663"/>
      <c r="G663" s="350">
        <f t="shared" si="994"/>
        <v>158411</v>
      </c>
      <c r="H663" s="350">
        <f t="shared" si="995"/>
        <v>50656</v>
      </c>
      <c r="I663" s="350">
        <f t="shared" si="996"/>
        <v>464</v>
      </c>
      <c r="J663" s="350" t="str">
        <f t="shared" si="997"/>
        <v>Y</v>
      </c>
      <c r="K663" s="350">
        <f t="shared" si="998"/>
        <v>50656</v>
      </c>
      <c r="L663" s="350">
        <f t="shared" si="999"/>
        <v>0</v>
      </c>
      <c r="M663" s="350">
        <f t="shared" si="1000"/>
        <v>50656</v>
      </c>
      <c r="N663" s="350">
        <f t="shared" si="1001"/>
        <v>50656</v>
      </c>
      <c r="O663" s="350">
        <f t="shared" si="1002"/>
        <v>0</v>
      </c>
      <c r="P663" s="350">
        <f t="shared" si="1003"/>
        <v>50656</v>
      </c>
      <c r="Q663" s="350">
        <f t="shared" si="1004"/>
        <v>50656</v>
      </c>
      <c r="R663" s="350" t="str">
        <f t="shared" si="1005"/>
        <v>Depot Rd Mortdale</v>
      </c>
      <c r="S663" s="350">
        <f t="shared" si="1006"/>
        <v>0</v>
      </c>
      <c r="T663" s="350">
        <f t="shared" si="1007"/>
        <v>0</v>
      </c>
      <c r="U663" s="350">
        <f t="shared" si="1008"/>
        <v>0</v>
      </c>
      <c r="V663" s="350">
        <f t="shared" si="1009"/>
        <v>0</v>
      </c>
      <c r="W663" s="350">
        <f t="shared" si="1010"/>
        <v>0</v>
      </c>
      <c r="X663" s="350">
        <f t="shared" si="1011"/>
        <v>0</v>
      </c>
      <c r="Y663" s="350">
        <f t="shared" si="1012"/>
        <v>0</v>
      </c>
      <c r="Z663" s="350">
        <f t="shared" si="1013"/>
        <v>0</v>
      </c>
      <c r="AA663" s="350">
        <f t="shared" si="1014"/>
        <v>0</v>
      </c>
      <c r="AB663" s="350">
        <f t="shared" si="1015"/>
        <v>0</v>
      </c>
      <c r="AC663" s="350">
        <f t="shared" si="1016"/>
        <v>0</v>
      </c>
      <c r="AD663" s="350">
        <f t="shared" si="1017"/>
        <v>0</v>
      </c>
      <c r="AE663" s="350">
        <f t="shared" si="1018"/>
        <v>0</v>
      </c>
      <c r="AF663" s="350">
        <f t="shared" si="1019"/>
        <v>0</v>
      </c>
      <c r="AG663" s="350">
        <f t="shared" si="1020"/>
        <v>0</v>
      </c>
      <c r="AH663" s="350">
        <f t="shared" si="1021"/>
        <v>0</v>
      </c>
      <c r="AI663" s="350">
        <f t="shared" si="1022"/>
        <v>0</v>
      </c>
      <c r="AJ663" s="350">
        <f t="shared" si="1023"/>
        <v>0</v>
      </c>
      <c r="AK663" s="350">
        <f t="shared" si="1024"/>
        <v>0</v>
      </c>
      <c r="AL663" s="350">
        <f t="shared" si="1025"/>
        <v>0</v>
      </c>
      <c r="AM663" s="350">
        <f t="shared" si="1026"/>
        <v>0</v>
      </c>
      <c r="AN663" s="457">
        <f t="shared" si="1027"/>
        <v>0</v>
      </c>
      <c r="AO663" s="350">
        <f t="shared" si="1028"/>
        <v>0</v>
      </c>
      <c r="AP663" s="350">
        <f t="shared" si="1029"/>
        <v>0</v>
      </c>
      <c r="AQ663" s="350">
        <f t="shared" si="1030"/>
        <v>0</v>
      </c>
      <c r="AR663" s="350">
        <f t="shared" si="1031"/>
        <v>0</v>
      </c>
      <c r="AS663" s="350">
        <f t="shared" si="1032"/>
        <v>0</v>
      </c>
      <c r="AT663" s="350">
        <f t="shared" si="1033"/>
        <v>0</v>
      </c>
      <c r="AU663" s="350">
        <f t="shared" si="1034"/>
        <v>0</v>
      </c>
      <c r="AV663" s="350">
        <f t="shared" si="1035"/>
        <v>0</v>
      </c>
      <c r="AW663" s="350">
        <f t="shared" si="1036"/>
        <v>0</v>
      </c>
      <c r="AX663" s="350">
        <f t="shared" si="1037"/>
        <v>0</v>
      </c>
      <c r="AY663" s="350">
        <f t="shared" si="1038"/>
        <v>0</v>
      </c>
    </row>
    <row r="664" spans="1:51" x14ac:dyDescent="0.2">
      <c r="A664" s="347">
        <v>14170</v>
      </c>
      <c r="B664" s="349" t="str">
        <f t="shared" si="991"/>
        <v>Inner West (A)</v>
      </c>
      <c r="C664" s="348" t="str">
        <f t="shared" si="992"/>
        <v>SSROC</v>
      </c>
      <c r="D664" s="470" t="str">
        <f t="shared" si="993"/>
        <v>S</v>
      </c>
      <c r="E664" s="470"/>
      <c r="F664"/>
      <c r="G664" s="350">
        <f t="shared" si="994"/>
        <v>198024</v>
      </c>
      <c r="H664" s="350">
        <f t="shared" si="995"/>
        <v>75731</v>
      </c>
      <c r="I664" s="350">
        <f t="shared" si="996"/>
        <v>497.17</v>
      </c>
      <c r="J664" s="350" t="str">
        <f t="shared" si="997"/>
        <v>Y</v>
      </c>
      <c r="K664" s="350">
        <f t="shared" si="998"/>
        <v>72661</v>
      </c>
      <c r="L664" s="350">
        <f t="shared" si="999"/>
        <v>0</v>
      </c>
      <c r="M664" s="350">
        <f t="shared" si="1000"/>
        <v>72968</v>
      </c>
      <c r="N664" s="350">
        <f t="shared" si="1001"/>
        <v>38570</v>
      </c>
      <c r="O664" s="350">
        <f t="shared" si="1002"/>
        <v>5818</v>
      </c>
      <c r="P664" s="350">
        <f t="shared" si="1003"/>
        <v>75415</v>
      </c>
      <c r="Q664" s="350">
        <f t="shared" si="1004"/>
        <v>75731</v>
      </c>
      <c r="R664" s="350" t="str">
        <f t="shared" si="1005"/>
        <v>Moore St CRC</v>
      </c>
      <c r="S664" s="350">
        <f t="shared" si="1006"/>
        <v>0</v>
      </c>
      <c r="T664" s="350">
        <f t="shared" si="1007"/>
        <v>0</v>
      </c>
      <c r="U664" s="350">
        <f t="shared" si="1008"/>
        <v>0</v>
      </c>
      <c r="V664" s="350">
        <f t="shared" si="1009"/>
        <v>0</v>
      </c>
      <c r="W664" s="350">
        <f t="shared" si="1010"/>
        <v>0</v>
      </c>
      <c r="X664" s="350">
        <f t="shared" si="1011"/>
        <v>0</v>
      </c>
      <c r="Y664" s="350">
        <f t="shared" si="1012"/>
        <v>0</v>
      </c>
      <c r="Z664" s="350">
        <f t="shared" si="1013"/>
        <v>0</v>
      </c>
      <c r="AA664" s="350">
        <f t="shared" si="1014"/>
        <v>0</v>
      </c>
      <c r="AB664" s="350">
        <f t="shared" si="1015"/>
        <v>0</v>
      </c>
      <c r="AC664" s="350">
        <f t="shared" si="1016"/>
        <v>0</v>
      </c>
      <c r="AD664" s="350">
        <f t="shared" si="1017"/>
        <v>0</v>
      </c>
      <c r="AE664" s="350">
        <f t="shared" si="1018"/>
        <v>0</v>
      </c>
      <c r="AF664" s="350">
        <f t="shared" si="1019"/>
        <v>0</v>
      </c>
      <c r="AG664" s="350">
        <f t="shared" si="1020"/>
        <v>0</v>
      </c>
      <c r="AH664" s="350">
        <f t="shared" si="1021"/>
        <v>0</v>
      </c>
      <c r="AI664" s="350">
        <f t="shared" si="1022"/>
        <v>0</v>
      </c>
      <c r="AJ664" s="350">
        <f t="shared" si="1023"/>
        <v>0</v>
      </c>
      <c r="AK664" s="350">
        <f t="shared" si="1024"/>
        <v>0</v>
      </c>
      <c r="AL664" s="350">
        <f t="shared" si="1025"/>
        <v>0</v>
      </c>
      <c r="AM664" s="350">
        <f t="shared" si="1026"/>
        <v>0</v>
      </c>
      <c r="AN664" s="457">
        <f t="shared" si="1027"/>
        <v>0</v>
      </c>
      <c r="AO664" s="350">
        <f t="shared" si="1028"/>
        <v>0</v>
      </c>
      <c r="AP664" s="350">
        <f t="shared" si="1029"/>
        <v>0</v>
      </c>
      <c r="AQ664" s="350">
        <f t="shared" si="1030"/>
        <v>0</v>
      </c>
      <c r="AR664" s="350">
        <f t="shared" si="1031"/>
        <v>0</v>
      </c>
      <c r="AS664" s="350">
        <f t="shared" si="1032"/>
        <v>0</v>
      </c>
      <c r="AT664" s="350">
        <f t="shared" si="1033"/>
        <v>0</v>
      </c>
      <c r="AU664" s="350">
        <f t="shared" si="1034"/>
        <v>0</v>
      </c>
      <c r="AV664" s="350">
        <f t="shared" si="1035"/>
        <v>0</v>
      </c>
      <c r="AW664" s="350">
        <f t="shared" si="1036"/>
        <v>0</v>
      </c>
      <c r="AX664" s="350">
        <f t="shared" si="1037"/>
        <v>0</v>
      </c>
      <c r="AY664" s="350">
        <f t="shared" si="1038"/>
        <v>0</v>
      </c>
    </row>
    <row r="665" spans="1:51" x14ac:dyDescent="0.2">
      <c r="A665" s="347">
        <v>16550</v>
      </c>
      <c r="B665" s="349" t="str">
        <f t="shared" si="991"/>
        <v>Randwick (C)</v>
      </c>
      <c r="C665" s="348" t="str">
        <f t="shared" si="992"/>
        <v>SSROC</v>
      </c>
      <c r="D665" s="470" t="str">
        <f t="shared" si="993"/>
        <v>S</v>
      </c>
      <c r="E665" s="470"/>
      <c r="F665"/>
      <c r="G665" s="350">
        <f t="shared" si="994"/>
        <v>154265</v>
      </c>
      <c r="H665" s="350">
        <f t="shared" si="995"/>
        <v>58238</v>
      </c>
      <c r="I665" s="350">
        <f t="shared" si="996"/>
        <v>567.85</v>
      </c>
      <c r="J665" s="350" t="str">
        <f t="shared" si="997"/>
        <v>Y</v>
      </c>
      <c r="K665" s="350">
        <f t="shared" si="998"/>
        <v>58238</v>
      </c>
      <c r="L665" s="350">
        <f t="shared" si="999"/>
        <v>0</v>
      </c>
      <c r="M665" s="350">
        <f t="shared" si="1000"/>
        <v>58238</v>
      </c>
      <c r="N665" s="350">
        <f t="shared" si="1001"/>
        <v>41617</v>
      </c>
      <c r="O665" s="350">
        <f t="shared" si="1002"/>
        <v>0</v>
      </c>
      <c r="P665" s="350">
        <f t="shared" si="1003"/>
        <v>0</v>
      </c>
      <c r="Q665" s="350">
        <f t="shared" si="1004"/>
        <v>58238</v>
      </c>
      <c r="R665" s="350" t="str">
        <f t="shared" si="1005"/>
        <v>Randwick Recycling Centre</v>
      </c>
      <c r="S665" s="350">
        <f t="shared" si="1006"/>
        <v>0</v>
      </c>
      <c r="T665" s="350">
        <f t="shared" si="1007"/>
        <v>0</v>
      </c>
      <c r="U665" s="350">
        <f t="shared" si="1008"/>
        <v>0</v>
      </c>
      <c r="V665" s="350">
        <f t="shared" si="1009"/>
        <v>0</v>
      </c>
      <c r="W665" s="350">
        <f t="shared" si="1010"/>
        <v>0</v>
      </c>
      <c r="X665" s="350">
        <f t="shared" si="1011"/>
        <v>0</v>
      </c>
      <c r="Y665" s="350">
        <f t="shared" si="1012"/>
        <v>0</v>
      </c>
      <c r="Z665" s="350">
        <f t="shared" si="1013"/>
        <v>0</v>
      </c>
      <c r="AA665" s="350">
        <f t="shared" si="1014"/>
        <v>0</v>
      </c>
      <c r="AB665" s="350">
        <f t="shared" si="1015"/>
        <v>0</v>
      </c>
      <c r="AC665" s="350">
        <f t="shared" si="1016"/>
        <v>0</v>
      </c>
      <c r="AD665" s="350">
        <f t="shared" si="1017"/>
        <v>0</v>
      </c>
      <c r="AE665" s="350">
        <f t="shared" si="1018"/>
        <v>0</v>
      </c>
      <c r="AF665" s="350">
        <f t="shared" si="1019"/>
        <v>0</v>
      </c>
      <c r="AG665" s="350">
        <f t="shared" si="1020"/>
        <v>0</v>
      </c>
      <c r="AH665" s="350">
        <f t="shared" si="1021"/>
        <v>0</v>
      </c>
      <c r="AI665" s="350">
        <f t="shared" si="1022"/>
        <v>0</v>
      </c>
      <c r="AJ665" s="350">
        <f t="shared" si="1023"/>
        <v>0</v>
      </c>
      <c r="AK665" s="350">
        <f t="shared" si="1024"/>
        <v>0</v>
      </c>
      <c r="AL665" s="350">
        <f t="shared" si="1025"/>
        <v>0</v>
      </c>
      <c r="AM665" s="350">
        <f t="shared" si="1026"/>
        <v>0</v>
      </c>
      <c r="AN665" s="457">
        <f t="shared" si="1027"/>
        <v>0</v>
      </c>
      <c r="AO665" s="350">
        <f t="shared" si="1028"/>
        <v>0</v>
      </c>
      <c r="AP665" s="350">
        <f t="shared" si="1029"/>
        <v>0</v>
      </c>
      <c r="AQ665" s="350">
        <f t="shared" si="1030"/>
        <v>0</v>
      </c>
      <c r="AR665" s="350">
        <f t="shared" si="1031"/>
        <v>0</v>
      </c>
      <c r="AS665" s="350">
        <f t="shared" si="1032"/>
        <v>0</v>
      </c>
      <c r="AT665" s="350">
        <f t="shared" si="1033"/>
        <v>0</v>
      </c>
      <c r="AU665" s="350">
        <f t="shared" si="1034"/>
        <v>0</v>
      </c>
      <c r="AV665" s="350">
        <f t="shared" si="1035"/>
        <v>0</v>
      </c>
      <c r="AW665" s="350">
        <f t="shared" si="1036"/>
        <v>0</v>
      </c>
      <c r="AX665" s="350">
        <f t="shared" si="1037"/>
        <v>0</v>
      </c>
      <c r="AY665" s="350">
        <f t="shared" si="1038"/>
        <v>0</v>
      </c>
    </row>
    <row r="666" spans="1:51" x14ac:dyDescent="0.2">
      <c r="A666" s="347">
        <v>17150</v>
      </c>
      <c r="B666" s="349" t="str">
        <f t="shared" si="991"/>
        <v>Sutherland Shire (A)</v>
      </c>
      <c r="C666" s="348" t="str">
        <f t="shared" si="992"/>
        <v>SSROC</v>
      </c>
      <c r="D666" s="470" t="str">
        <f t="shared" si="993"/>
        <v>S</v>
      </c>
      <c r="E666" s="470"/>
      <c r="F666"/>
      <c r="G666" s="350">
        <f t="shared" si="994"/>
        <v>229213</v>
      </c>
      <c r="H666" s="350">
        <f t="shared" si="995"/>
        <v>97365</v>
      </c>
      <c r="I666" s="350">
        <f t="shared" si="996"/>
        <v>456.3</v>
      </c>
      <c r="J666" s="350" t="str">
        <f t="shared" si="997"/>
        <v>Y</v>
      </c>
      <c r="K666" s="350">
        <f t="shared" si="998"/>
        <v>86071</v>
      </c>
      <c r="L666" s="350">
        <f t="shared" si="999"/>
        <v>0</v>
      </c>
      <c r="M666" s="350">
        <f t="shared" si="1000"/>
        <v>86071</v>
      </c>
      <c r="N666" s="350">
        <f t="shared" si="1001"/>
        <v>86071</v>
      </c>
      <c r="O666" s="350">
        <f t="shared" si="1002"/>
        <v>0</v>
      </c>
      <c r="P666" s="350">
        <f t="shared" si="1003"/>
        <v>3722</v>
      </c>
      <c r="Q666" s="350">
        <f t="shared" si="1004"/>
        <v>97365</v>
      </c>
      <c r="R666" s="350">
        <f t="shared" si="1005"/>
        <v>0</v>
      </c>
      <c r="S666" s="350">
        <f t="shared" si="1006"/>
        <v>0</v>
      </c>
      <c r="T666" s="350">
        <f t="shared" si="1007"/>
        <v>0</v>
      </c>
      <c r="U666" s="350">
        <f t="shared" si="1008"/>
        <v>0</v>
      </c>
      <c r="V666" s="350">
        <f t="shared" si="1009"/>
        <v>0</v>
      </c>
      <c r="W666" s="350">
        <f t="shared" si="1010"/>
        <v>0</v>
      </c>
      <c r="X666" s="350">
        <f t="shared" si="1011"/>
        <v>0</v>
      </c>
      <c r="Y666" s="350">
        <f t="shared" si="1012"/>
        <v>0</v>
      </c>
      <c r="Z666" s="350">
        <f t="shared" si="1013"/>
        <v>0</v>
      </c>
      <c r="AA666" s="350">
        <f t="shared" si="1014"/>
        <v>0</v>
      </c>
      <c r="AB666" s="350">
        <f t="shared" si="1015"/>
        <v>0</v>
      </c>
      <c r="AC666" s="350">
        <f t="shared" si="1016"/>
        <v>0</v>
      </c>
      <c r="AD666" s="350">
        <f t="shared" si="1017"/>
        <v>0</v>
      </c>
      <c r="AE666" s="350">
        <f t="shared" si="1018"/>
        <v>0</v>
      </c>
      <c r="AF666" s="350">
        <f t="shared" si="1019"/>
        <v>0</v>
      </c>
      <c r="AG666" s="350">
        <f t="shared" si="1020"/>
        <v>0</v>
      </c>
      <c r="AH666" s="350">
        <f t="shared" si="1021"/>
        <v>0</v>
      </c>
      <c r="AI666" s="350">
        <f t="shared" si="1022"/>
        <v>0</v>
      </c>
      <c r="AJ666" s="350">
        <f t="shared" si="1023"/>
        <v>0</v>
      </c>
      <c r="AK666" s="350">
        <f t="shared" si="1024"/>
        <v>0</v>
      </c>
      <c r="AL666" s="350">
        <f t="shared" si="1025"/>
        <v>0</v>
      </c>
      <c r="AM666" s="350">
        <f t="shared" si="1026"/>
        <v>0</v>
      </c>
      <c r="AN666" s="457">
        <f t="shared" si="1027"/>
        <v>0</v>
      </c>
      <c r="AO666" s="350">
        <f t="shared" si="1028"/>
        <v>0</v>
      </c>
      <c r="AP666" s="350">
        <f t="shared" si="1029"/>
        <v>0</v>
      </c>
      <c r="AQ666" s="350">
        <f t="shared" si="1030"/>
        <v>0</v>
      </c>
      <c r="AR666" s="350">
        <f t="shared" si="1031"/>
        <v>0</v>
      </c>
      <c r="AS666" s="350">
        <f t="shared" si="1032"/>
        <v>0</v>
      </c>
      <c r="AT666" s="350">
        <f t="shared" si="1033"/>
        <v>0</v>
      </c>
      <c r="AU666" s="350">
        <f t="shared" si="1034"/>
        <v>0</v>
      </c>
      <c r="AV666" s="350">
        <f t="shared" si="1035"/>
        <v>0</v>
      </c>
      <c r="AW666" s="350">
        <f t="shared" si="1036"/>
        <v>0</v>
      </c>
      <c r="AX666" s="350">
        <f t="shared" si="1037"/>
        <v>0</v>
      </c>
      <c r="AY666" s="350">
        <f t="shared" si="1038"/>
        <v>0</v>
      </c>
    </row>
    <row r="667" spans="1:51" x14ac:dyDescent="0.2">
      <c r="A667" s="347">
        <v>17200</v>
      </c>
      <c r="B667" s="349" t="str">
        <f t="shared" si="991"/>
        <v>Sydney (C)</v>
      </c>
      <c r="C667" s="348" t="str">
        <f t="shared" si="992"/>
        <v>SSROC</v>
      </c>
      <c r="D667" s="470" t="str">
        <f t="shared" si="993"/>
        <v>S</v>
      </c>
      <c r="E667" s="470"/>
      <c r="F667"/>
      <c r="G667" s="350">
        <f t="shared" si="994"/>
        <v>240229</v>
      </c>
      <c r="H667" s="350">
        <f t="shared" si="995"/>
        <v>126927</v>
      </c>
      <c r="I667" s="350">
        <f t="shared" si="996"/>
        <v>436</v>
      </c>
      <c r="J667" s="350" t="str">
        <f t="shared" si="997"/>
        <v>Y</v>
      </c>
      <c r="K667" s="350">
        <f t="shared" si="998"/>
        <v>113504</v>
      </c>
      <c r="L667" s="350">
        <f t="shared" si="999"/>
        <v>0</v>
      </c>
      <c r="M667" s="350">
        <f t="shared" si="1000"/>
        <v>111807</v>
      </c>
      <c r="N667" s="350">
        <f t="shared" si="1001"/>
        <v>8717</v>
      </c>
      <c r="O667" s="350">
        <f t="shared" si="1002"/>
        <v>0</v>
      </c>
      <c r="P667" s="350">
        <f t="shared" si="1003"/>
        <v>34749</v>
      </c>
      <c r="Q667" s="350">
        <f t="shared" si="1004"/>
        <v>126927</v>
      </c>
      <c r="R667" s="350">
        <f t="shared" si="1005"/>
        <v>0</v>
      </c>
      <c r="S667" s="350">
        <f t="shared" si="1006"/>
        <v>0</v>
      </c>
      <c r="T667" s="350">
        <f t="shared" si="1007"/>
        <v>0</v>
      </c>
      <c r="U667" s="350">
        <f t="shared" si="1008"/>
        <v>0</v>
      </c>
      <c r="V667" s="350">
        <f t="shared" si="1009"/>
        <v>0</v>
      </c>
      <c r="W667" s="350">
        <f t="shared" si="1010"/>
        <v>0</v>
      </c>
      <c r="X667" s="350">
        <f t="shared" si="1011"/>
        <v>0</v>
      </c>
      <c r="Y667" s="350">
        <f t="shared" si="1012"/>
        <v>0</v>
      </c>
      <c r="Z667" s="350">
        <f t="shared" si="1013"/>
        <v>0</v>
      </c>
      <c r="AA667" s="350">
        <f t="shared" si="1014"/>
        <v>0</v>
      </c>
      <c r="AB667" s="350">
        <f t="shared" si="1015"/>
        <v>0</v>
      </c>
      <c r="AC667" s="350">
        <f t="shared" si="1016"/>
        <v>0</v>
      </c>
      <c r="AD667" s="350">
        <f t="shared" si="1017"/>
        <v>0</v>
      </c>
      <c r="AE667" s="350">
        <f t="shared" si="1018"/>
        <v>0</v>
      </c>
      <c r="AF667" s="350">
        <f t="shared" si="1019"/>
        <v>0</v>
      </c>
      <c r="AG667" s="350">
        <f t="shared" si="1020"/>
        <v>0</v>
      </c>
      <c r="AH667" s="350">
        <f t="shared" si="1021"/>
        <v>0</v>
      </c>
      <c r="AI667" s="350">
        <f t="shared" si="1022"/>
        <v>0</v>
      </c>
      <c r="AJ667" s="350">
        <f t="shared" si="1023"/>
        <v>0</v>
      </c>
      <c r="AK667" s="350">
        <f t="shared" si="1024"/>
        <v>0</v>
      </c>
      <c r="AL667" s="350">
        <f t="shared" si="1025"/>
        <v>0</v>
      </c>
      <c r="AM667" s="350">
        <f t="shared" si="1026"/>
        <v>0</v>
      </c>
      <c r="AN667" s="457">
        <f t="shared" si="1027"/>
        <v>0</v>
      </c>
      <c r="AO667" s="350">
        <f t="shared" si="1028"/>
        <v>0</v>
      </c>
      <c r="AP667" s="350">
        <f t="shared" si="1029"/>
        <v>0</v>
      </c>
      <c r="AQ667" s="350">
        <f t="shared" si="1030"/>
        <v>0</v>
      </c>
      <c r="AR667" s="350">
        <f t="shared" si="1031"/>
        <v>0</v>
      </c>
      <c r="AS667" s="350">
        <f t="shared" si="1032"/>
        <v>0</v>
      </c>
      <c r="AT667" s="350">
        <f t="shared" si="1033"/>
        <v>0</v>
      </c>
      <c r="AU667" s="350">
        <f t="shared" si="1034"/>
        <v>0</v>
      </c>
      <c r="AV667" s="350">
        <f t="shared" si="1035"/>
        <v>0</v>
      </c>
      <c r="AW667" s="350">
        <f t="shared" si="1036"/>
        <v>0</v>
      </c>
      <c r="AX667" s="350">
        <f t="shared" si="1037"/>
        <v>0</v>
      </c>
      <c r="AY667" s="350">
        <f t="shared" si="1038"/>
        <v>0</v>
      </c>
    </row>
    <row r="668" spans="1:51" x14ac:dyDescent="0.2">
      <c r="A668" s="347">
        <v>18050</v>
      </c>
      <c r="B668" s="349" t="str">
        <f t="shared" si="991"/>
        <v>Waverley (A)</v>
      </c>
      <c r="C668" s="348" t="str">
        <f t="shared" si="992"/>
        <v>SSROC</v>
      </c>
      <c r="D668" s="470" t="str">
        <f t="shared" si="993"/>
        <v>S</v>
      </c>
      <c r="E668" s="470"/>
      <c r="F668"/>
      <c r="G668" s="350">
        <f t="shared" si="994"/>
        <v>74114</v>
      </c>
      <c r="H668" s="350">
        <f t="shared" si="995"/>
        <v>29408</v>
      </c>
      <c r="I668" s="350">
        <f t="shared" si="996"/>
        <v>548</v>
      </c>
      <c r="J668" s="350" t="str">
        <f t="shared" si="997"/>
        <v>Y</v>
      </c>
      <c r="K668" s="350">
        <f t="shared" si="998"/>
        <v>29399</v>
      </c>
      <c r="L668" s="350">
        <f t="shared" si="999"/>
        <v>0</v>
      </c>
      <c r="M668" s="350">
        <f t="shared" si="1000"/>
        <v>29399</v>
      </c>
      <c r="N668" s="350">
        <f t="shared" si="1001"/>
        <v>10040</v>
      </c>
      <c r="O668" s="350">
        <f t="shared" si="1002"/>
        <v>0</v>
      </c>
      <c r="P668" s="350">
        <f t="shared" si="1003"/>
        <v>1417</v>
      </c>
      <c r="Q668" s="350">
        <f t="shared" si="1004"/>
        <v>29408</v>
      </c>
      <c r="R668" s="350">
        <f t="shared" si="1005"/>
        <v>0</v>
      </c>
      <c r="S668" s="350">
        <f t="shared" si="1006"/>
        <v>0</v>
      </c>
      <c r="T668" s="350">
        <f t="shared" si="1007"/>
        <v>0</v>
      </c>
      <c r="U668" s="350">
        <f t="shared" si="1008"/>
        <v>0</v>
      </c>
      <c r="V668" s="350">
        <f t="shared" si="1009"/>
        <v>0</v>
      </c>
      <c r="W668" s="350">
        <f t="shared" si="1010"/>
        <v>0</v>
      </c>
      <c r="X668" s="350">
        <f t="shared" si="1011"/>
        <v>0</v>
      </c>
      <c r="Y668" s="350">
        <f t="shared" si="1012"/>
        <v>0</v>
      </c>
      <c r="Z668" s="350">
        <f t="shared" si="1013"/>
        <v>0</v>
      </c>
      <c r="AA668" s="350">
        <f t="shared" si="1014"/>
        <v>0</v>
      </c>
      <c r="AB668" s="350">
        <f t="shared" si="1015"/>
        <v>0</v>
      </c>
      <c r="AC668" s="350">
        <f t="shared" si="1016"/>
        <v>0</v>
      </c>
      <c r="AD668" s="350">
        <f t="shared" si="1017"/>
        <v>0</v>
      </c>
      <c r="AE668" s="350">
        <f t="shared" si="1018"/>
        <v>0</v>
      </c>
      <c r="AF668" s="350">
        <f t="shared" si="1019"/>
        <v>0</v>
      </c>
      <c r="AG668" s="350">
        <f t="shared" si="1020"/>
        <v>0</v>
      </c>
      <c r="AH668" s="350">
        <f t="shared" si="1021"/>
        <v>0</v>
      </c>
      <c r="AI668" s="350">
        <f t="shared" si="1022"/>
        <v>0</v>
      </c>
      <c r="AJ668" s="350">
        <f t="shared" si="1023"/>
        <v>0</v>
      </c>
      <c r="AK668" s="350">
        <f t="shared" si="1024"/>
        <v>0</v>
      </c>
      <c r="AL668" s="350">
        <f t="shared" si="1025"/>
        <v>0</v>
      </c>
      <c r="AM668" s="350">
        <f t="shared" si="1026"/>
        <v>0</v>
      </c>
      <c r="AN668" s="457">
        <f t="shared" si="1027"/>
        <v>0</v>
      </c>
      <c r="AO668" s="350">
        <f t="shared" si="1028"/>
        <v>0</v>
      </c>
      <c r="AP668" s="350">
        <f t="shared" si="1029"/>
        <v>0</v>
      </c>
      <c r="AQ668" s="350">
        <f t="shared" si="1030"/>
        <v>0</v>
      </c>
      <c r="AR668" s="350">
        <f t="shared" si="1031"/>
        <v>0</v>
      </c>
      <c r="AS668" s="350">
        <f t="shared" si="1032"/>
        <v>0</v>
      </c>
      <c r="AT668" s="350">
        <f t="shared" si="1033"/>
        <v>0</v>
      </c>
      <c r="AU668" s="350">
        <f t="shared" si="1034"/>
        <v>0</v>
      </c>
      <c r="AV668" s="350">
        <f t="shared" si="1035"/>
        <v>0</v>
      </c>
      <c r="AW668" s="350">
        <f t="shared" si="1036"/>
        <v>0</v>
      </c>
      <c r="AX668" s="350">
        <f t="shared" si="1037"/>
        <v>0</v>
      </c>
      <c r="AY668" s="350">
        <f t="shared" si="1038"/>
        <v>0</v>
      </c>
    </row>
    <row r="669" spans="1:51" ht="13.5" thickBot="1" x14ac:dyDescent="0.25">
      <c r="A669" s="347">
        <v>18500</v>
      </c>
      <c r="B669" s="349" t="str">
        <f t="shared" si="991"/>
        <v>Woollahra (A)</v>
      </c>
      <c r="C669" s="348" t="str">
        <f t="shared" si="992"/>
        <v>SSROC</v>
      </c>
      <c r="D669" s="470" t="str">
        <f t="shared" si="993"/>
        <v>S</v>
      </c>
      <c r="E669" s="470"/>
      <c r="F669"/>
      <c r="G669" s="350">
        <f t="shared" si="994"/>
        <v>58964</v>
      </c>
      <c r="H669" s="350">
        <f t="shared" si="995"/>
        <v>26648</v>
      </c>
      <c r="I669" s="350">
        <f t="shared" si="996"/>
        <v>523.04999999999995</v>
      </c>
      <c r="J669" s="350" t="str">
        <f t="shared" si="997"/>
        <v>Y</v>
      </c>
      <c r="K669" s="350">
        <f t="shared" si="998"/>
        <v>24939</v>
      </c>
      <c r="L669" s="350">
        <f t="shared" si="999"/>
        <v>0</v>
      </c>
      <c r="M669" s="350">
        <f t="shared" si="1000"/>
        <v>24939</v>
      </c>
      <c r="N669" s="350">
        <f t="shared" si="1001"/>
        <v>0</v>
      </c>
      <c r="O669" s="350">
        <f t="shared" si="1002"/>
        <v>24939</v>
      </c>
      <c r="P669" s="350">
        <f t="shared" si="1003"/>
        <v>68029</v>
      </c>
      <c r="Q669" s="350">
        <f t="shared" si="1004"/>
        <v>0</v>
      </c>
      <c r="R669" s="350">
        <f t="shared" si="1005"/>
        <v>0</v>
      </c>
      <c r="S669" s="350">
        <f t="shared" si="1006"/>
        <v>0</v>
      </c>
      <c r="T669" s="350">
        <f t="shared" si="1007"/>
        <v>0</v>
      </c>
      <c r="U669" s="350">
        <f t="shared" si="1008"/>
        <v>0</v>
      </c>
      <c r="V669" s="350">
        <f t="shared" si="1009"/>
        <v>0</v>
      </c>
      <c r="W669" s="350">
        <f t="shared" si="1010"/>
        <v>0</v>
      </c>
      <c r="X669" s="350">
        <f t="shared" si="1011"/>
        <v>0</v>
      </c>
      <c r="Y669" s="350">
        <f t="shared" si="1012"/>
        <v>0</v>
      </c>
      <c r="Z669" s="350">
        <f t="shared" si="1013"/>
        <v>0</v>
      </c>
      <c r="AA669" s="350">
        <f t="shared" si="1014"/>
        <v>0</v>
      </c>
      <c r="AB669" s="350">
        <f t="shared" si="1015"/>
        <v>0</v>
      </c>
      <c r="AC669" s="350">
        <f t="shared" si="1016"/>
        <v>0</v>
      </c>
      <c r="AD669" s="350">
        <f t="shared" si="1017"/>
        <v>0</v>
      </c>
      <c r="AE669" s="350">
        <f t="shared" si="1018"/>
        <v>0</v>
      </c>
      <c r="AF669" s="350">
        <f t="shared" si="1019"/>
        <v>0</v>
      </c>
      <c r="AG669" s="350">
        <f t="shared" si="1020"/>
        <v>0</v>
      </c>
      <c r="AH669" s="350">
        <f t="shared" si="1021"/>
        <v>0</v>
      </c>
      <c r="AI669" s="350">
        <f t="shared" si="1022"/>
        <v>0</v>
      </c>
      <c r="AJ669" s="350">
        <f t="shared" si="1023"/>
        <v>0</v>
      </c>
      <c r="AK669" s="350">
        <f t="shared" si="1024"/>
        <v>0</v>
      </c>
      <c r="AL669" s="350">
        <f t="shared" si="1025"/>
        <v>0</v>
      </c>
      <c r="AM669" s="350">
        <f t="shared" si="1026"/>
        <v>0</v>
      </c>
      <c r="AN669" s="457">
        <f t="shared" si="1027"/>
        <v>0</v>
      </c>
      <c r="AO669" s="350">
        <f t="shared" si="1028"/>
        <v>0</v>
      </c>
      <c r="AP669" s="350">
        <f t="shared" si="1029"/>
        <v>0</v>
      </c>
      <c r="AQ669" s="350">
        <f t="shared" si="1030"/>
        <v>0</v>
      </c>
      <c r="AR669" s="350">
        <f t="shared" si="1031"/>
        <v>0</v>
      </c>
      <c r="AS669" s="350">
        <f t="shared" si="1032"/>
        <v>0</v>
      </c>
      <c r="AT669" s="350">
        <f t="shared" si="1033"/>
        <v>0</v>
      </c>
      <c r="AU669" s="350">
        <f t="shared" si="1034"/>
        <v>0</v>
      </c>
      <c r="AV669" s="350">
        <f t="shared" si="1035"/>
        <v>0</v>
      </c>
      <c r="AW669" s="350">
        <f t="shared" si="1036"/>
        <v>0</v>
      </c>
      <c r="AX669" s="350">
        <f t="shared" si="1037"/>
        <v>0</v>
      </c>
      <c r="AY669" s="350">
        <f t="shared" si="1038"/>
        <v>0</v>
      </c>
    </row>
    <row r="670" spans="1:51" ht="13.5" thickTop="1" x14ac:dyDescent="0.2">
      <c r="A670" s="351"/>
      <c r="B670" s="351"/>
      <c r="C670" s="351" t="s">
        <v>263</v>
      </c>
      <c r="D670" s="351"/>
      <c r="E670" s="451"/>
      <c r="F670" s="352"/>
      <c r="G670" s="353">
        <f>COUNTIF(G659:G669,"&gt;0")</f>
        <v>11</v>
      </c>
      <c r="H670" s="353">
        <f t="shared" ref="H670:AY670" si="1039">COUNTIF(H659:H669,"&gt;0")</f>
        <v>11</v>
      </c>
      <c r="I670" s="353">
        <f t="shared" si="1039"/>
        <v>11</v>
      </c>
      <c r="J670" s="353">
        <f t="shared" si="1039"/>
        <v>0</v>
      </c>
      <c r="K670" s="353">
        <f t="shared" si="1039"/>
        <v>11</v>
      </c>
      <c r="L670" s="353">
        <f t="shared" si="1039"/>
        <v>0</v>
      </c>
      <c r="M670" s="353">
        <f t="shared" si="1039"/>
        <v>11</v>
      </c>
      <c r="N670" s="353">
        <f t="shared" si="1039"/>
        <v>10</v>
      </c>
      <c r="O670" s="353">
        <f t="shared" si="1039"/>
        <v>2</v>
      </c>
      <c r="P670" s="353">
        <f t="shared" si="1039"/>
        <v>10</v>
      </c>
      <c r="Q670" s="353">
        <f t="shared" si="1039"/>
        <v>9</v>
      </c>
      <c r="R670" s="353">
        <f t="shared" si="1039"/>
        <v>0</v>
      </c>
      <c r="S670" s="353">
        <f t="shared" si="1039"/>
        <v>0</v>
      </c>
      <c r="T670" s="353">
        <f t="shared" si="1039"/>
        <v>0</v>
      </c>
      <c r="U670" s="353">
        <f t="shared" si="1039"/>
        <v>0</v>
      </c>
      <c r="V670" s="353">
        <f t="shared" si="1039"/>
        <v>0</v>
      </c>
      <c r="W670" s="353">
        <f t="shared" si="1039"/>
        <v>0</v>
      </c>
      <c r="X670" s="353">
        <f t="shared" si="1039"/>
        <v>0</v>
      </c>
      <c r="Y670" s="353">
        <f t="shared" si="1039"/>
        <v>0</v>
      </c>
      <c r="Z670" s="353">
        <f t="shared" si="1039"/>
        <v>0</v>
      </c>
      <c r="AA670" s="353">
        <f t="shared" si="1039"/>
        <v>0</v>
      </c>
      <c r="AB670" s="353">
        <f t="shared" si="1039"/>
        <v>0</v>
      </c>
      <c r="AC670" s="353">
        <f t="shared" si="1039"/>
        <v>0</v>
      </c>
      <c r="AD670" s="353">
        <f t="shared" si="1039"/>
        <v>0</v>
      </c>
      <c r="AE670" s="353">
        <f t="shared" si="1039"/>
        <v>0</v>
      </c>
      <c r="AF670" s="353">
        <f t="shared" si="1039"/>
        <v>0</v>
      </c>
      <c r="AG670" s="353">
        <f t="shared" si="1039"/>
        <v>0</v>
      </c>
      <c r="AH670" s="353">
        <f t="shared" si="1039"/>
        <v>0</v>
      </c>
      <c r="AI670" s="353">
        <f t="shared" si="1039"/>
        <v>0</v>
      </c>
      <c r="AJ670" s="353">
        <f t="shared" si="1039"/>
        <v>0</v>
      </c>
      <c r="AK670" s="353">
        <f t="shared" si="1039"/>
        <v>0</v>
      </c>
      <c r="AL670" s="353">
        <f t="shared" si="1039"/>
        <v>0</v>
      </c>
      <c r="AM670" s="353">
        <f t="shared" si="1039"/>
        <v>0</v>
      </c>
      <c r="AN670" s="452">
        <f t="shared" si="1039"/>
        <v>0</v>
      </c>
      <c r="AO670" s="353">
        <f t="shared" si="1039"/>
        <v>0</v>
      </c>
      <c r="AP670" s="353">
        <f t="shared" si="1039"/>
        <v>0</v>
      </c>
      <c r="AQ670" s="353">
        <f t="shared" si="1039"/>
        <v>0</v>
      </c>
      <c r="AR670" s="353">
        <f t="shared" si="1039"/>
        <v>0</v>
      </c>
      <c r="AS670" s="353">
        <f t="shared" si="1039"/>
        <v>0</v>
      </c>
      <c r="AT670" s="353">
        <f t="shared" si="1039"/>
        <v>0</v>
      </c>
      <c r="AU670" s="353">
        <f t="shared" si="1039"/>
        <v>0</v>
      </c>
      <c r="AV670" s="353">
        <f t="shared" si="1039"/>
        <v>0</v>
      </c>
      <c r="AW670" s="353">
        <f t="shared" si="1039"/>
        <v>0</v>
      </c>
      <c r="AX670" s="353">
        <f t="shared" si="1039"/>
        <v>0</v>
      </c>
      <c r="AY670" s="353">
        <f t="shared" si="1039"/>
        <v>0</v>
      </c>
    </row>
    <row r="671" spans="1:51" x14ac:dyDescent="0.2">
      <c r="A671" s="347"/>
      <c r="B671" s="347"/>
      <c r="C671" s="347" t="s">
        <v>264</v>
      </c>
      <c r="D671" s="347"/>
      <c r="E671" s="455"/>
      <c r="F671" s="355"/>
      <c r="G671" s="356">
        <f>SUM(G659:G669)</f>
        <v>1796574</v>
      </c>
      <c r="H671" s="356">
        <f t="shared" ref="H671:AY671" si="1040">SUM(H659:H669)</f>
        <v>713925</v>
      </c>
      <c r="I671" s="356">
        <f t="shared" si="1040"/>
        <v>5292.47</v>
      </c>
      <c r="J671" s="356">
        <f t="shared" si="1040"/>
        <v>0</v>
      </c>
      <c r="K671" s="356">
        <f t="shared" si="1040"/>
        <v>664925</v>
      </c>
      <c r="L671" s="356">
        <f t="shared" si="1040"/>
        <v>0</v>
      </c>
      <c r="M671" s="356">
        <f t="shared" si="1040"/>
        <v>664177</v>
      </c>
      <c r="N671" s="356">
        <f t="shared" si="1040"/>
        <v>404160</v>
      </c>
      <c r="O671" s="356">
        <f t="shared" si="1040"/>
        <v>30757</v>
      </c>
      <c r="P671" s="356">
        <f t="shared" si="1040"/>
        <v>473905</v>
      </c>
      <c r="Q671" s="356">
        <f t="shared" si="1040"/>
        <v>552637</v>
      </c>
      <c r="R671" s="356">
        <f t="shared" si="1040"/>
        <v>0</v>
      </c>
      <c r="S671" s="356">
        <f t="shared" si="1040"/>
        <v>0</v>
      </c>
      <c r="T671" s="356">
        <f t="shared" si="1040"/>
        <v>0</v>
      </c>
      <c r="U671" s="356">
        <f t="shared" si="1040"/>
        <v>0</v>
      </c>
      <c r="V671" s="356">
        <f t="shared" si="1040"/>
        <v>0</v>
      </c>
      <c r="W671" s="356">
        <f t="shared" si="1040"/>
        <v>0</v>
      </c>
      <c r="X671" s="356">
        <f t="shared" si="1040"/>
        <v>0</v>
      </c>
      <c r="Y671" s="356">
        <f t="shared" si="1040"/>
        <v>0</v>
      </c>
      <c r="Z671" s="356">
        <f t="shared" si="1040"/>
        <v>0</v>
      </c>
      <c r="AA671" s="356">
        <f t="shared" si="1040"/>
        <v>0</v>
      </c>
      <c r="AB671" s="356">
        <f t="shared" si="1040"/>
        <v>0</v>
      </c>
      <c r="AC671" s="356">
        <f t="shared" si="1040"/>
        <v>0</v>
      </c>
      <c r="AD671" s="356">
        <f t="shared" si="1040"/>
        <v>0</v>
      </c>
      <c r="AE671" s="356">
        <f t="shared" si="1040"/>
        <v>0</v>
      </c>
      <c r="AF671" s="356">
        <f t="shared" si="1040"/>
        <v>0</v>
      </c>
      <c r="AG671" s="356">
        <f t="shared" si="1040"/>
        <v>0</v>
      </c>
      <c r="AH671" s="356">
        <f t="shared" si="1040"/>
        <v>0</v>
      </c>
      <c r="AI671" s="356">
        <f t="shared" si="1040"/>
        <v>0</v>
      </c>
      <c r="AJ671" s="356">
        <f t="shared" si="1040"/>
        <v>0</v>
      </c>
      <c r="AK671" s="356">
        <f t="shared" si="1040"/>
        <v>0</v>
      </c>
      <c r="AL671" s="356">
        <f t="shared" si="1040"/>
        <v>0</v>
      </c>
      <c r="AM671" s="356">
        <f t="shared" si="1040"/>
        <v>0</v>
      </c>
      <c r="AN671" s="456">
        <f t="shared" si="1040"/>
        <v>0</v>
      </c>
      <c r="AO671" s="356">
        <f t="shared" si="1040"/>
        <v>0</v>
      </c>
      <c r="AP671" s="356">
        <f t="shared" si="1040"/>
        <v>0</v>
      </c>
      <c r="AQ671" s="356">
        <f t="shared" si="1040"/>
        <v>0</v>
      </c>
      <c r="AR671" s="356">
        <f t="shared" si="1040"/>
        <v>0</v>
      </c>
      <c r="AS671" s="356">
        <f t="shared" si="1040"/>
        <v>0</v>
      </c>
      <c r="AT671" s="356">
        <f t="shared" si="1040"/>
        <v>0</v>
      </c>
      <c r="AU671" s="356">
        <f t="shared" si="1040"/>
        <v>0</v>
      </c>
      <c r="AV671" s="356">
        <f t="shared" si="1040"/>
        <v>0</v>
      </c>
      <c r="AW671" s="356">
        <f t="shared" si="1040"/>
        <v>0</v>
      </c>
      <c r="AX671" s="356">
        <f t="shared" si="1040"/>
        <v>0</v>
      </c>
      <c r="AY671" s="356">
        <f t="shared" si="1040"/>
        <v>0</v>
      </c>
    </row>
    <row r="672" spans="1:51" x14ac:dyDescent="0.2">
      <c r="A672" s="347"/>
      <c r="B672" s="347"/>
      <c r="C672" s="347" t="s">
        <v>265</v>
      </c>
      <c r="D672" s="347"/>
      <c r="E672" s="455"/>
      <c r="F672" s="355"/>
      <c r="G672" s="350">
        <f t="shared" ref="G672:AY672" si="1041">MIN(G659:G669)</f>
        <v>39886</v>
      </c>
      <c r="H672" s="350">
        <f t="shared" si="1041"/>
        <v>13458</v>
      </c>
      <c r="I672" s="350">
        <f t="shared" si="1041"/>
        <v>398.1</v>
      </c>
      <c r="J672" s="350">
        <f t="shared" si="1041"/>
        <v>0</v>
      </c>
      <c r="K672" s="350">
        <f t="shared" si="1041"/>
        <v>13458</v>
      </c>
      <c r="L672" s="350">
        <f t="shared" si="1041"/>
        <v>0</v>
      </c>
      <c r="M672" s="350">
        <f t="shared" si="1041"/>
        <v>13458</v>
      </c>
      <c r="N672" s="350">
        <f t="shared" si="1041"/>
        <v>0</v>
      </c>
      <c r="O672" s="350">
        <f t="shared" si="1041"/>
        <v>0</v>
      </c>
      <c r="P672" s="350">
        <f t="shared" si="1041"/>
        <v>0</v>
      </c>
      <c r="Q672" s="350">
        <f t="shared" si="1041"/>
        <v>0</v>
      </c>
      <c r="R672" s="350">
        <f t="shared" si="1041"/>
        <v>0</v>
      </c>
      <c r="S672" s="350">
        <f t="shared" si="1041"/>
        <v>0</v>
      </c>
      <c r="T672" s="350">
        <f t="shared" si="1041"/>
        <v>0</v>
      </c>
      <c r="U672" s="350">
        <f t="shared" si="1041"/>
        <v>0</v>
      </c>
      <c r="V672" s="350">
        <f t="shared" si="1041"/>
        <v>0</v>
      </c>
      <c r="W672" s="350">
        <f t="shared" si="1041"/>
        <v>0</v>
      </c>
      <c r="X672" s="350">
        <f t="shared" si="1041"/>
        <v>0</v>
      </c>
      <c r="Y672" s="350">
        <f t="shared" si="1041"/>
        <v>0</v>
      </c>
      <c r="Z672" s="350">
        <f t="shared" si="1041"/>
        <v>0</v>
      </c>
      <c r="AA672" s="350">
        <f t="shared" si="1041"/>
        <v>0</v>
      </c>
      <c r="AB672" s="350">
        <f t="shared" si="1041"/>
        <v>0</v>
      </c>
      <c r="AC672" s="350">
        <f t="shared" si="1041"/>
        <v>0</v>
      </c>
      <c r="AD672" s="350">
        <f t="shared" si="1041"/>
        <v>0</v>
      </c>
      <c r="AE672" s="350">
        <f t="shared" si="1041"/>
        <v>0</v>
      </c>
      <c r="AF672" s="350">
        <f t="shared" si="1041"/>
        <v>0</v>
      </c>
      <c r="AG672" s="350">
        <f t="shared" si="1041"/>
        <v>0</v>
      </c>
      <c r="AH672" s="350">
        <f t="shared" si="1041"/>
        <v>0</v>
      </c>
      <c r="AI672" s="350">
        <f t="shared" si="1041"/>
        <v>0</v>
      </c>
      <c r="AJ672" s="350">
        <f t="shared" si="1041"/>
        <v>0</v>
      </c>
      <c r="AK672" s="350">
        <f t="shared" si="1041"/>
        <v>0</v>
      </c>
      <c r="AL672" s="350">
        <f t="shared" si="1041"/>
        <v>0</v>
      </c>
      <c r="AM672" s="350">
        <f t="shared" si="1041"/>
        <v>0</v>
      </c>
      <c r="AN672" s="457">
        <f t="shared" si="1041"/>
        <v>0</v>
      </c>
      <c r="AO672" s="350">
        <f t="shared" si="1041"/>
        <v>0</v>
      </c>
      <c r="AP672" s="350">
        <f t="shared" si="1041"/>
        <v>0</v>
      </c>
      <c r="AQ672" s="350">
        <f t="shared" si="1041"/>
        <v>0</v>
      </c>
      <c r="AR672" s="350">
        <f t="shared" si="1041"/>
        <v>0</v>
      </c>
      <c r="AS672" s="350">
        <f t="shared" si="1041"/>
        <v>0</v>
      </c>
      <c r="AT672" s="350">
        <f t="shared" si="1041"/>
        <v>0</v>
      </c>
      <c r="AU672" s="350">
        <f t="shared" si="1041"/>
        <v>0</v>
      </c>
      <c r="AV672" s="350">
        <f t="shared" si="1041"/>
        <v>0</v>
      </c>
      <c r="AW672" s="350">
        <f t="shared" si="1041"/>
        <v>0</v>
      </c>
      <c r="AX672" s="350">
        <f t="shared" si="1041"/>
        <v>0</v>
      </c>
      <c r="AY672" s="350">
        <f t="shared" si="1041"/>
        <v>0</v>
      </c>
    </row>
    <row r="673" spans="1:51" x14ac:dyDescent="0.2">
      <c r="A673" s="347"/>
      <c r="B673" s="347"/>
      <c r="C673" s="347" t="s">
        <v>266</v>
      </c>
      <c r="D673" s="347"/>
      <c r="E673" s="455"/>
      <c r="F673" s="355"/>
      <c r="G673" s="350">
        <f t="shared" ref="G673:AY673" si="1042">MAX(G659:G669)</f>
        <v>373931</v>
      </c>
      <c r="H673" s="350">
        <f t="shared" si="1042"/>
        <v>134640</v>
      </c>
      <c r="I673" s="350">
        <f t="shared" si="1042"/>
        <v>567.85</v>
      </c>
      <c r="J673" s="350">
        <f t="shared" si="1042"/>
        <v>0</v>
      </c>
      <c r="K673" s="350">
        <f t="shared" si="1042"/>
        <v>126833</v>
      </c>
      <c r="L673" s="350">
        <f t="shared" si="1042"/>
        <v>0</v>
      </c>
      <c r="M673" s="350">
        <f t="shared" si="1042"/>
        <v>126833</v>
      </c>
      <c r="N673" s="350">
        <f t="shared" si="1042"/>
        <v>126833</v>
      </c>
      <c r="O673" s="350">
        <f t="shared" si="1042"/>
        <v>24939</v>
      </c>
      <c r="P673" s="350">
        <f t="shared" si="1042"/>
        <v>126833</v>
      </c>
      <c r="Q673" s="350">
        <f t="shared" si="1042"/>
        <v>126927</v>
      </c>
      <c r="R673" s="350">
        <f t="shared" si="1042"/>
        <v>0</v>
      </c>
      <c r="S673" s="350">
        <f t="shared" si="1042"/>
        <v>0</v>
      </c>
      <c r="T673" s="350">
        <f t="shared" si="1042"/>
        <v>0</v>
      </c>
      <c r="U673" s="350">
        <f t="shared" si="1042"/>
        <v>0</v>
      </c>
      <c r="V673" s="350">
        <f t="shared" si="1042"/>
        <v>0</v>
      </c>
      <c r="W673" s="350">
        <f t="shared" si="1042"/>
        <v>0</v>
      </c>
      <c r="X673" s="350">
        <f t="shared" si="1042"/>
        <v>0</v>
      </c>
      <c r="Y673" s="350">
        <f t="shared" si="1042"/>
        <v>0</v>
      </c>
      <c r="Z673" s="350">
        <f t="shared" si="1042"/>
        <v>0</v>
      </c>
      <c r="AA673" s="350">
        <f t="shared" si="1042"/>
        <v>0</v>
      </c>
      <c r="AB673" s="350">
        <f t="shared" si="1042"/>
        <v>0</v>
      </c>
      <c r="AC673" s="350">
        <f t="shared" si="1042"/>
        <v>0</v>
      </c>
      <c r="AD673" s="350">
        <f t="shared" si="1042"/>
        <v>0</v>
      </c>
      <c r="AE673" s="350">
        <f t="shared" si="1042"/>
        <v>0</v>
      </c>
      <c r="AF673" s="350">
        <f t="shared" si="1042"/>
        <v>0</v>
      </c>
      <c r="AG673" s="350">
        <f t="shared" si="1042"/>
        <v>0</v>
      </c>
      <c r="AH673" s="350">
        <f t="shared" si="1042"/>
        <v>0</v>
      </c>
      <c r="AI673" s="350">
        <f t="shared" si="1042"/>
        <v>0</v>
      </c>
      <c r="AJ673" s="350">
        <f t="shared" si="1042"/>
        <v>0</v>
      </c>
      <c r="AK673" s="350">
        <f t="shared" si="1042"/>
        <v>0</v>
      </c>
      <c r="AL673" s="350">
        <f t="shared" si="1042"/>
        <v>0</v>
      </c>
      <c r="AM673" s="350">
        <f t="shared" si="1042"/>
        <v>0</v>
      </c>
      <c r="AN673" s="457">
        <f t="shared" si="1042"/>
        <v>0</v>
      </c>
      <c r="AO673" s="350">
        <f t="shared" si="1042"/>
        <v>0</v>
      </c>
      <c r="AP673" s="350">
        <f t="shared" si="1042"/>
        <v>0</v>
      </c>
      <c r="AQ673" s="350">
        <f t="shared" si="1042"/>
        <v>0</v>
      </c>
      <c r="AR673" s="350">
        <f t="shared" si="1042"/>
        <v>0</v>
      </c>
      <c r="AS673" s="350">
        <f t="shared" si="1042"/>
        <v>0</v>
      </c>
      <c r="AT673" s="350">
        <f t="shared" si="1042"/>
        <v>0</v>
      </c>
      <c r="AU673" s="350">
        <f t="shared" si="1042"/>
        <v>0</v>
      </c>
      <c r="AV673" s="350">
        <f t="shared" si="1042"/>
        <v>0</v>
      </c>
      <c r="AW673" s="350">
        <f t="shared" si="1042"/>
        <v>0</v>
      </c>
      <c r="AX673" s="350">
        <f t="shared" si="1042"/>
        <v>0</v>
      </c>
      <c r="AY673" s="350">
        <f t="shared" si="1042"/>
        <v>0</v>
      </c>
    </row>
    <row r="674" spans="1:51" x14ac:dyDescent="0.2">
      <c r="A674" s="347"/>
      <c r="B674" s="347"/>
      <c r="C674" s="347" t="s">
        <v>267</v>
      </c>
      <c r="D674" s="347"/>
      <c r="E674" s="455"/>
      <c r="F674" s="355"/>
      <c r="G674" s="350">
        <f t="shared" ref="G674:AY674" si="1043">AVERAGE(G658:G669)</f>
        <v>163324.90909090909</v>
      </c>
      <c r="H674" s="350">
        <f t="shared" si="1043"/>
        <v>64902.272727272728</v>
      </c>
      <c r="I674" s="350">
        <f t="shared" si="1043"/>
        <v>481.13363636363641</v>
      </c>
      <c r="J674" s="350" t="e">
        <f t="shared" si="1043"/>
        <v>#DIV/0!</v>
      </c>
      <c r="K674" s="350">
        <f t="shared" si="1043"/>
        <v>60447.727272727272</v>
      </c>
      <c r="L674" s="350">
        <f t="shared" si="1043"/>
        <v>0</v>
      </c>
      <c r="M674" s="350">
        <f t="shared" si="1043"/>
        <v>60379.727272727272</v>
      </c>
      <c r="N674" s="350">
        <f t="shared" si="1043"/>
        <v>36741.818181818184</v>
      </c>
      <c r="O674" s="350">
        <f t="shared" si="1043"/>
        <v>2796.090909090909</v>
      </c>
      <c r="P674" s="350">
        <f t="shared" si="1043"/>
        <v>43082.272727272728</v>
      </c>
      <c r="Q674" s="350">
        <f t="shared" si="1043"/>
        <v>50239.727272727272</v>
      </c>
      <c r="R674" s="350">
        <f t="shared" si="1043"/>
        <v>0</v>
      </c>
      <c r="S674" s="350">
        <f t="shared" si="1043"/>
        <v>0</v>
      </c>
      <c r="T674" s="350">
        <f t="shared" si="1043"/>
        <v>0</v>
      </c>
      <c r="U674" s="350">
        <f t="shared" si="1043"/>
        <v>0</v>
      </c>
      <c r="V674" s="350">
        <f t="shared" si="1043"/>
        <v>0</v>
      </c>
      <c r="W674" s="350">
        <f t="shared" si="1043"/>
        <v>0</v>
      </c>
      <c r="X674" s="350">
        <f t="shared" si="1043"/>
        <v>0</v>
      </c>
      <c r="Y674" s="350">
        <f t="shared" si="1043"/>
        <v>0</v>
      </c>
      <c r="Z674" s="350">
        <f t="shared" si="1043"/>
        <v>0</v>
      </c>
      <c r="AA674" s="350">
        <f t="shared" si="1043"/>
        <v>0</v>
      </c>
      <c r="AB674" s="350">
        <f t="shared" si="1043"/>
        <v>0</v>
      </c>
      <c r="AC674" s="350">
        <f t="shared" si="1043"/>
        <v>0</v>
      </c>
      <c r="AD674" s="350">
        <f t="shared" si="1043"/>
        <v>0</v>
      </c>
      <c r="AE674" s="350">
        <f t="shared" si="1043"/>
        <v>0</v>
      </c>
      <c r="AF674" s="350">
        <f t="shared" si="1043"/>
        <v>0</v>
      </c>
      <c r="AG674" s="350">
        <f t="shared" si="1043"/>
        <v>0</v>
      </c>
      <c r="AH674" s="350">
        <f t="shared" si="1043"/>
        <v>0</v>
      </c>
      <c r="AI674" s="350">
        <f t="shared" si="1043"/>
        <v>0</v>
      </c>
      <c r="AJ674" s="350">
        <f t="shared" si="1043"/>
        <v>0</v>
      </c>
      <c r="AK674" s="350">
        <f t="shared" si="1043"/>
        <v>0</v>
      </c>
      <c r="AL674" s="350">
        <f t="shared" si="1043"/>
        <v>0</v>
      </c>
      <c r="AM674" s="350">
        <f t="shared" si="1043"/>
        <v>0</v>
      </c>
      <c r="AN674" s="457">
        <f t="shared" si="1043"/>
        <v>0</v>
      </c>
      <c r="AO674" s="350">
        <f t="shared" si="1043"/>
        <v>0</v>
      </c>
      <c r="AP674" s="350">
        <f t="shared" si="1043"/>
        <v>0</v>
      </c>
      <c r="AQ674" s="350">
        <f t="shared" si="1043"/>
        <v>0</v>
      </c>
      <c r="AR674" s="350">
        <f t="shared" si="1043"/>
        <v>0</v>
      </c>
      <c r="AS674" s="350">
        <f t="shared" si="1043"/>
        <v>0</v>
      </c>
      <c r="AT674" s="350">
        <f t="shared" si="1043"/>
        <v>0</v>
      </c>
      <c r="AU674" s="350">
        <f t="shared" si="1043"/>
        <v>0</v>
      </c>
      <c r="AV674" s="350">
        <f t="shared" si="1043"/>
        <v>0</v>
      </c>
      <c r="AW674" s="350">
        <f t="shared" si="1043"/>
        <v>0</v>
      </c>
      <c r="AX674" s="350">
        <f t="shared" si="1043"/>
        <v>0</v>
      </c>
      <c r="AY674" s="350">
        <f t="shared" si="1043"/>
        <v>0</v>
      </c>
    </row>
    <row r="675" spans="1:51" ht="13.5" thickBot="1" x14ac:dyDescent="0.25">
      <c r="A675" s="357"/>
      <c r="B675" s="357"/>
      <c r="C675" s="357" t="s">
        <v>268</v>
      </c>
      <c r="D675" s="357"/>
      <c r="E675" s="458"/>
      <c r="F675" s="355"/>
      <c r="G675" s="359">
        <f t="shared" ref="G675:AY675" si="1044">MEDIAN(G659:G669)</f>
        <v>158411</v>
      </c>
      <c r="H675" s="359">
        <f t="shared" si="1044"/>
        <v>58238</v>
      </c>
      <c r="I675" s="359">
        <f t="shared" si="1044"/>
        <v>482</v>
      </c>
      <c r="J675" s="359" t="e">
        <f t="shared" si="1044"/>
        <v>#NUM!</v>
      </c>
      <c r="K675" s="359">
        <f t="shared" si="1044"/>
        <v>58238</v>
      </c>
      <c r="L675" s="359">
        <f t="shared" si="1044"/>
        <v>0</v>
      </c>
      <c r="M675" s="359">
        <f t="shared" si="1044"/>
        <v>58238</v>
      </c>
      <c r="N675" s="359">
        <f t="shared" si="1044"/>
        <v>19198</v>
      </c>
      <c r="O675" s="359">
        <f t="shared" si="1044"/>
        <v>0</v>
      </c>
      <c r="P675" s="359">
        <f t="shared" si="1044"/>
        <v>37057</v>
      </c>
      <c r="Q675" s="359">
        <f t="shared" si="1044"/>
        <v>50656</v>
      </c>
      <c r="R675" s="359">
        <f t="shared" si="1044"/>
        <v>0</v>
      </c>
      <c r="S675" s="359">
        <f t="shared" si="1044"/>
        <v>0</v>
      </c>
      <c r="T675" s="359">
        <f t="shared" si="1044"/>
        <v>0</v>
      </c>
      <c r="U675" s="359">
        <f t="shared" si="1044"/>
        <v>0</v>
      </c>
      <c r="V675" s="359">
        <f t="shared" si="1044"/>
        <v>0</v>
      </c>
      <c r="W675" s="359">
        <f t="shared" si="1044"/>
        <v>0</v>
      </c>
      <c r="X675" s="359">
        <f t="shared" si="1044"/>
        <v>0</v>
      </c>
      <c r="Y675" s="359">
        <f t="shared" si="1044"/>
        <v>0</v>
      </c>
      <c r="Z675" s="359">
        <f t="shared" si="1044"/>
        <v>0</v>
      </c>
      <c r="AA675" s="359">
        <f t="shared" si="1044"/>
        <v>0</v>
      </c>
      <c r="AB675" s="359">
        <f t="shared" si="1044"/>
        <v>0</v>
      </c>
      <c r="AC675" s="359">
        <f t="shared" si="1044"/>
        <v>0</v>
      </c>
      <c r="AD675" s="359">
        <f t="shared" si="1044"/>
        <v>0</v>
      </c>
      <c r="AE675" s="359">
        <f t="shared" si="1044"/>
        <v>0</v>
      </c>
      <c r="AF675" s="359">
        <f t="shared" si="1044"/>
        <v>0</v>
      </c>
      <c r="AG675" s="359">
        <f t="shared" si="1044"/>
        <v>0</v>
      </c>
      <c r="AH675" s="359">
        <f t="shared" si="1044"/>
        <v>0</v>
      </c>
      <c r="AI675" s="359">
        <f t="shared" si="1044"/>
        <v>0</v>
      </c>
      <c r="AJ675" s="359">
        <f t="shared" si="1044"/>
        <v>0</v>
      </c>
      <c r="AK675" s="359">
        <f t="shared" si="1044"/>
        <v>0</v>
      </c>
      <c r="AL675" s="359">
        <f t="shared" si="1044"/>
        <v>0</v>
      </c>
      <c r="AM675" s="359">
        <f t="shared" si="1044"/>
        <v>0</v>
      </c>
      <c r="AN675" s="459">
        <f t="shared" si="1044"/>
        <v>0</v>
      </c>
      <c r="AO675" s="359">
        <f t="shared" si="1044"/>
        <v>0</v>
      </c>
      <c r="AP675" s="359">
        <f t="shared" si="1044"/>
        <v>0</v>
      </c>
      <c r="AQ675" s="359">
        <f t="shared" si="1044"/>
        <v>0</v>
      </c>
      <c r="AR675" s="359">
        <f t="shared" si="1044"/>
        <v>0</v>
      </c>
      <c r="AS675" s="359">
        <f t="shared" si="1044"/>
        <v>0</v>
      </c>
      <c r="AT675" s="359">
        <f t="shared" si="1044"/>
        <v>0</v>
      </c>
      <c r="AU675" s="359">
        <f t="shared" si="1044"/>
        <v>0</v>
      </c>
      <c r="AV675" s="359">
        <f t="shared" si="1044"/>
        <v>0</v>
      </c>
      <c r="AW675" s="359">
        <f t="shared" si="1044"/>
        <v>0</v>
      </c>
      <c r="AX675" s="359">
        <f t="shared" si="1044"/>
        <v>0</v>
      </c>
      <c r="AY675" s="359">
        <f t="shared" si="1044"/>
        <v>0</v>
      </c>
    </row>
    <row r="676" spans="1:51" ht="13.5" thickTop="1" x14ac:dyDescent="0.2">
      <c r="B676"/>
      <c r="C676" s="254"/>
      <c r="D676" s="254"/>
      <c r="E676" s="474"/>
    </row>
    <row r="677" spans="1:51" ht="13.5" thickBot="1" x14ac:dyDescent="0.25">
      <c r="A677" s="371"/>
      <c r="B677" s="371"/>
      <c r="C677" s="373" t="s">
        <v>287</v>
      </c>
      <c r="D677" s="373">
        <v>5</v>
      </c>
      <c r="E677" s="470"/>
    </row>
    <row r="678" spans="1:51" ht="13.5" thickTop="1" x14ac:dyDescent="0.2">
      <c r="A678" s="347">
        <v>14400</v>
      </c>
      <c r="B678" s="349" t="str">
        <f>VLOOKUP($A678,$A$5:$L$133,2,FALSE)</f>
        <v>Kiama (A)</v>
      </c>
      <c r="C678" s="348" t="str">
        <f>VLOOKUP($A678,$A$5:$L$133,3,FALSE)</f>
        <v>ISJO</v>
      </c>
      <c r="D678" s="470" t="str">
        <f>VLOOKUP($A678,$A$5:$L$133,4,FALSE)</f>
        <v>E</v>
      </c>
      <c r="E678" s="470"/>
      <c r="F678"/>
      <c r="G678" s="350">
        <f>VLOOKUP($A678,$A$5:$AY$132,7,FALSE)</f>
        <v>23006</v>
      </c>
      <c r="H678" s="350">
        <f>VLOOKUP($A678,$A$5:$AY$132,8,FALSE)</f>
        <v>10144</v>
      </c>
      <c r="I678" s="350">
        <f>VLOOKUP($A678,$A$5:$AY$132,9,FALSE)</f>
        <v>557</v>
      </c>
      <c r="J678" s="350" t="str">
        <f>VLOOKUP($A678,$A$5:$AY$132,10,FALSE)</f>
        <v>Y</v>
      </c>
      <c r="K678" s="350">
        <f>VLOOKUP($A678,$A$5:$AY$132,11,FALSE)</f>
        <v>9332</v>
      </c>
      <c r="L678" s="350">
        <f>VLOOKUP($A678,$A$5:$AY$132,12,FALSE)</f>
        <v>0</v>
      </c>
      <c r="M678" s="350">
        <f>VLOOKUP($A678,$A$4:$AY$132,13,FALSE)</f>
        <v>9852</v>
      </c>
      <c r="N678" s="350">
        <f>VLOOKUP($A678,$A$4:$AY$132,14,FALSE)</f>
        <v>0</v>
      </c>
      <c r="O678" s="350">
        <f>VLOOKUP($A678,$A$4:$AY$132,15,FALSE)</f>
        <v>9334</v>
      </c>
      <c r="P678" s="350">
        <f>VLOOKUP($A678,$A$4:$AY$132,16,FALSE)</f>
        <v>9941</v>
      </c>
      <c r="Q678" s="350">
        <f>VLOOKUP($A678,$A$4:$AY$132,17,FALSE)</f>
        <v>10144</v>
      </c>
      <c r="R678" s="350" t="str">
        <f>VLOOKUP($A678,$A$4:$AY$132,18,FALSE)</f>
        <v>Minnamurra CRC</v>
      </c>
      <c r="S678" s="350" t="str">
        <f>VLOOKUP($A678,$A$4:$AY$132,19,FALSE)</f>
        <v>Minnamurra Waste Depot</v>
      </c>
      <c r="T678" s="350">
        <f>VLOOKUP($A678,$A$4:$AY$132,20,FALSE)</f>
        <v>0</v>
      </c>
      <c r="U678" s="350">
        <f>VLOOKUP($A678,$A$4:$AY$132,21,FALSE)</f>
        <v>0</v>
      </c>
      <c r="V678" s="350">
        <f>VLOOKUP($A678,$A$4:$AY$132,22,FALSE)</f>
        <v>0</v>
      </c>
      <c r="W678" s="350">
        <f>VLOOKUP($A678,$A$4:$AY$132,23,FALSE)</f>
        <v>0</v>
      </c>
      <c r="X678" s="350">
        <f>VLOOKUP($A678,$A$4:$AY$132,24,FALSE)</f>
        <v>0</v>
      </c>
      <c r="Y678" s="350">
        <f>VLOOKUP($A678,$A$4:$AY$132,25,FALSE)</f>
        <v>0</v>
      </c>
      <c r="Z678" s="350">
        <f>VLOOKUP($A678,$A$4:$AY$132,26,FALSE)</f>
        <v>0</v>
      </c>
      <c r="AA678" s="350">
        <f>VLOOKUP($A678,$A$4:$AY$132,27,FALSE)</f>
        <v>0</v>
      </c>
      <c r="AB678" s="350">
        <f>VLOOKUP($A678,$A$4:$AY$132,28,FALSE)</f>
        <v>0</v>
      </c>
      <c r="AC678" s="350">
        <f>VLOOKUP($A678,$A$4:$AY$132,29,FALSE)</f>
        <v>0</v>
      </c>
      <c r="AD678" s="350">
        <f>VLOOKUP($A678,$A$4:$AY$132,30,FALSE)</f>
        <v>0</v>
      </c>
      <c r="AE678" s="350">
        <f>VLOOKUP($A678,$A$4:$AY$132,31,FALSE)</f>
        <v>0</v>
      </c>
      <c r="AF678" s="350">
        <f>VLOOKUP($A678,$A$4:$AY$132,32,FALSE)</f>
        <v>0</v>
      </c>
      <c r="AG678" s="350">
        <f>VLOOKUP($A678,$A$4:$AY$132,33,FALSE)</f>
        <v>0</v>
      </c>
      <c r="AH678" s="350">
        <f>VLOOKUP($A678,$A$4:$AY$132,34,FALSE)</f>
        <v>0</v>
      </c>
      <c r="AI678" s="350">
        <f>VLOOKUP($A678,$A$4:$AY$132,35,FALSE)</f>
        <v>0</v>
      </c>
      <c r="AJ678" s="350">
        <f>VLOOKUP($A678,$A$4:$AY$132,36,FALSE)</f>
        <v>0</v>
      </c>
      <c r="AK678" s="350">
        <f>VLOOKUP($A678,$A$4:$AY$132,37,FALSE)</f>
        <v>0</v>
      </c>
      <c r="AL678" s="350">
        <f>VLOOKUP($A678,$A$4:$AY$132,38,FALSE)</f>
        <v>0</v>
      </c>
      <c r="AM678" s="350">
        <f>VLOOKUP($A678,$A$4:$AY$132,39,FALSE)</f>
        <v>0</v>
      </c>
      <c r="AN678" s="457">
        <f>VLOOKUP($A678,$A$4:$AY$132,40,FALSE)</f>
        <v>0</v>
      </c>
      <c r="AO678" s="350">
        <f>VLOOKUP($A678,$A$4:$AY$132,41,FALSE)</f>
        <v>0</v>
      </c>
      <c r="AP678" s="350">
        <f>VLOOKUP($A678,$A$4:$AY$132,42,FALSE)</f>
        <v>0</v>
      </c>
      <c r="AQ678" s="350">
        <f>VLOOKUP($A678,$A$4:$AY$132,43,FALSE)</f>
        <v>0</v>
      </c>
      <c r="AR678" s="350">
        <f>VLOOKUP($A678,$A$4:$AY$132,44,FALSE)</f>
        <v>0</v>
      </c>
      <c r="AS678" s="350">
        <f>VLOOKUP($A678,$A$4:$AY$132,45,FALSE)</f>
        <v>0</v>
      </c>
      <c r="AT678" s="350">
        <f>VLOOKUP($A678,$A$4:$AY$132,46,FALSE)</f>
        <v>0</v>
      </c>
      <c r="AU678" s="350">
        <f>VLOOKUP($A678,$A$4:$AY$132,47,FALSE)</f>
        <v>0</v>
      </c>
      <c r="AV678" s="350">
        <f>VLOOKUP($A678,$A$4:$AY$132,48,FALSE)</f>
        <v>0</v>
      </c>
      <c r="AW678" s="350">
        <f>VLOOKUP($A678,$A$4:$AY$132,49,FALSE)</f>
        <v>0</v>
      </c>
      <c r="AX678" s="350">
        <f>VLOOKUP($A678,$A$4:$AY$132,50,FALSE)</f>
        <v>0</v>
      </c>
      <c r="AY678" s="350">
        <f>VLOOKUP($A678,$A$4:$AY$132,51,FALSE)</f>
        <v>0</v>
      </c>
    </row>
    <row r="679" spans="1:51" x14ac:dyDescent="0.2">
      <c r="A679" s="347">
        <v>16900</v>
      </c>
      <c r="B679" s="349" t="str">
        <f>VLOOKUP($A679,$A$5:$L$133,2,FALSE)</f>
        <v>Shellharbour (C)</v>
      </c>
      <c r="C679" s="348" t="str">
        <f>VLOOKUP($A679,$A$5:$L$133,3,FALSE)</f>
        <v>ISJO</v>
      </c>
      <c r="D679" s="470" t="str">
        <f>VLOOKUP($A679,$A$5:$L$133,4,FALSE)</f>
        <v>E</v>
      </c>
      <c r="E679" s="470"/>
      <c r="F679"/>
      <c r="G679" s="350">
        <f>VLOOKUP($A679,$A$5:$AY$132,7,FALSE)</f>
        <v>72240</v>
      </c>
      <c r="H679" s="350">
        <f>VLOOKUP($A679,$A$5:$AY$132,8,FALSE)</f>
        <v>29030</v>
      </c>
      <c r="I679" s="350">
        <f>VLOOKUP($A679,$A$5:$AY$132,9,FALSE)</f>
        <v>420</v>
      </c>
      <c r="J679" s="350" t="str">
        <f>VLOOKUP($A679,$A$5:$AY$132,10,FALSE)</f>
        <v>Y</v>
      </c>
      <c r="K679" s="350">
        <f>VLOOKUP($A679,$A$5:$AY$132,11,FALSE)</f>
        <v>26740</v>
      </c>
      <c r="L679" s="350">
        <f>VLOOKUP($A679,$A$5:$AY$132,12,FALSE)</f>
        <v>0</v>
      </c>
      <c r="M679" s="350">
        <f>VLOOKUP($A679,$A$4:$AY$132,13,FALSE)</f>
        <v>26740</v>
      </c>
      <c r="N679" s="350">
        <f>VLOOKUP($A679,$A$4:$AY$132,14,FALSE)</f>
        <v>0</v>
      </c>
      <c r="O679" s="350">
        <f>VLOOKUP($A679,$A$4:$AY$132,15,FALSE)</f>
        <v>26740</v>
      </c>
      <c r="P679" s="350">
        <f>VLOOKUP($A679,$A$4:$AY$132,16,FALSE)</f>
        <v>62743</v>
      </c>
      <c r="Q679" s="350">
        <f>VLOOKUP($A679,$A$4:$AY$132,17,FALSE)</f>
        <v>29030</v>
      </c>
      <c r="R679" s="350" t="str">
        <f>VLOOKUP($A679,$A$4:$AY$132,18,FALSE)</f>
        <v>Dunmore Recycling &amp; Waste Disposal Depot</v>
      </c>
      <c r="S679" s="350">
        <f>VLOOKUP($A679,$A$4:$AY$132,19,FALSE)</f>
        <v>0</v>
      </c>
      <c r="T679" s="350">
        <f>VLOOKUP($A679,$A$4:$AY$132,20,FALSE)</f>
        <v>0</v>
      </c>
      <c r="U679" s="350">
        <f>VLOOKUP($A679,$A$4:$AY$132,21,FALSE)</f>
        <v>0</v>
      </c>
      <c r="V679" s="350">
        <f>VLOOKUP($A679,$A$4:$AY$132,22,FALSE)</f>
        <v>0</v>
      </c>
      <c r="W679" s="350">
        <f>VLOOKUP($A679,$A$4:$AY$132,23,FALSE)</f>
        <v>0</v>
      </c>
      <c r="X679" s="350">
        <f>VLOOKUP($A679,$A$4:$AY$132,24,FALSE)</f>
        <v>0</v>
      </c>
      <c r="Y679" s="350">
        <f>VLOOKUP($A679,$A$4:$AY$132,25,FALSE)</f>
        <v>0</v>
      </c>
      <c r="Z679" s="350">
        <f>VLOOKUP($A679,$A$4:$AY$132,26,FALSE)</f>
        <v>0</v>
      </c>
      <c r="AA679" s="350">
        <f>VLOOKUP($A679,$A$4:$AY$132,27,FALSE)</f>
        <v>0</v>
      </c>
      <c r="AB679" s="350">
        <f>VLOOKUP($A679,$A$4:$AY$132,28,FALSE)</f>
        <v>0</v>
      </c>
      <c r="AC679" s="350">
        <f>VLOOKUP($A679,$A$4:$AY$132,29,FALSE)</f>
        <v>0</v>
      </c>
      <c r="AD679" s="350">
        <f>VLOOKUP($A679,$A$4:$AY$132,30,FALSE)</f>
        <v>0</v>
      </c>
      <c r="AE679" s="350">
        <f>VLOOKUP($A679,$A$4:$AY$132,31,FALSE)</f>
        <v>0</v>
      </c>
      <c r="AF679" s="350">
        <f>VLOOKUP($A679,$A$4:$AY$132,32,FALSE)</f>
        <v>0</v>
      </c>
      <c r="AG679" s="350">
        <f>VLOOKUP($A679,$A$4:$AY$132,33,FALSE)</f>
        <v>0</v>
      </c>
      <c r="AH679" s="350">
        <f>VLOOKUP($A679,$A$4:$AY$132,34,FALSE)</f>
        <v>0</v>
      </c>
      <c r="AI679" s="350">
        <f>VLOOKUP($A679,$A$4:$AY$132,35,FALSE)</f>
        <v>0</v>
      </c>
      <c r="AJ679" s="350">
        <f>VLOOKUP($A679,$A$4:$AY$132,36,FALSE)</f>
        <v>0</v>
      </c>
      <c r="AK679" s="350">
        <f>VLOOKUP($A679,$A$4:$AY$132,37,FALSE)</f>
        <v>0</v>
      </c>
      <c r="AL679" s="350">
        <f>VLOOKUP($A679,$A$4:$AY$132,38,FALSE)</f>
        <v>0</v>
      </c>
      <c r="AM679" s="350">
        <f>VLOOKUP($A679,$A$4:$AY$132,39,FALSE)</f>
        <v>0</v>
      </c>
      <c r="AN679" s="457">
        <f>VLOOKUP($A679,$A$4:$AY$132,40,FALSE)</f>
        <v>0</v>
      </c>
      <c r="AO679" s="350">
        <f>VLOOKUP($A679,$A$4:$AY$132,41,FALSE)</f>
        <v>0</v>
      </c>
      <c r="AP679" s="350">
        <f>VLOOKUP($A679,$A$4:$AY$132,42,FALSE)</f>
        <v>0</v>
      </c>
      <c r="AQ679" s="350">
        <f>VLOOKUP($A679,$A$4:$AY$132,43,FALSE)</f>
        <v>0</v>
      </c>
      <c r="AR679" s="350">
        <f>VLOOKUP($A679,$A$4:$AY$132,44,FALSE)</f>
        <v>0</v>
      </c>
      <c r="AS679" s="350">
        <f>VLOOKUP($A679,$A$4:$AY$132,45,FALSE)</f>
        <v>0</v>
      </c>
      <c r="AT679" s="350">
        <f>VLOOKUP($A679,$A$4:$AY$132,46,FALSE)</f>
        <v>0</v>
      </c>
      <c r="AU679" s="350">
        <f>VLOOKUP($A679,$A$4:$AY$132,47,FALSE)</f>
        <v>0</v>
      </c>
      <c r="AV679" s="350">
        <f>VLOOKUP($A679,$A$4:$AY$132,48,FALSE)</f>
        <v>0</v>
      </c>
      <c r="AW679" s="350">
        <f>VLOOKUP($A679,$A$4:$AY$132,49,FALSE)</f>
        <v>0</v>
      </c>
      <c r="AX679" s="350">
        <f>VLOOKUP($A679,$A$4:$AY$132,50,FALSE)</f>
        <v>0</v>
      </c>
      <c r="AY679" s="350">
        <f>VLOOKUP($A679,$A$4:$AY$132,51,FALSE)</f>
        <v>0</v>
      </c>
    </row>
    <row r="680" spans="1:51" x14ac:dyDescent="0.2">
      <c r="A680" s="347">
        <v>16950</v>
      </c>
      <c r="B680" s="349" t="str">
        <f>VLOOKUP($A680,$A$5:$L$133,2,FALSE)</f>
        <v>Shoalhaven (C)</v>
      </c>
      <c r="C680" s="348" t="str">
        <f>VLOOKUP($A680,$A$5:$L$133,3,FALSE)</f>
        <v>ISJO</v>
      </c>
      <c r="D680" s="470" t="str">
        <f>VLOOKUP($A680,$A$5:$L$133,4,FALSE)</f>
        <v>E</v>
      </c>
      <c r="E680" s="470"/>
      <c r="F680"/>
      <c r="G680" s="350">
        <f>VLOOKUP($A680,$A$5:$AY$132,7,FALSE)</f>
        <v>104371</v>
      </c>
      <c r="H680" s="350">
        <f>VLOOKUP($A680,$A$5:$AY$132,8,FALSE)</f>
        <v>56313</v>
      </c>
      <c r="I680" s="350">
        <f>VLOOKUP($A680,$A$5:$AY$132,9,FALSE)</f>
        <v>343</v>
      </c>
      <c r="J680" s="350" t="str">
        <f>VLOOKUP($A680,$A$5:$AY$132,10,FALSE)</f>
        <v>Y</v>
      </c>
      <c r="K680" s="350">
        <f>VLOOKUP($A680,$A$5:$AY$132,11,FALSE)</f>
        <v>52602</v>
      </c>
      <c r="L680" s="350">
        <f>VLOOKUP($A680,$A$5:$AY$132,12,FALSE)</f>
        <v>0</v>
      </c>
      <c r="M680" s="350">
        <f>VLOOKUP($A680,$A$4:$AY$132,13,FALSE)</f>
        <v>52996</v>
      </c>
      <c r="N680" s="350">
        <f>VLOOKUP($A680,$A$4:$AY$132,14,FALSE)</f>
        <v>0</v>
      </c>
      <c r="O680" s="350">
        <f>VLOOKUP($A680,$A$4:$AY$132,15,FALSE)</f>
        <v>0</v>
      </c>
      <c r="P680" s="350">
        <f>VLOOKUP($A680,$A$4:$AY$132,16,FALSE)</f>
        <v>0</v>
      </c>
      <c r="Q680" s="350">
        <f>VLOOKUP($A680,$A$4:$AY$132,17,FALSE)</f>
        <v>56313</v>
      </c>
      <c r="R680" s="350" t="str">
        <f>VLOOKUP($A680,$A$4:$AY$132,18,FALSE)</f>
        <v>West Nowra Recycling ans Waste Facility</v>
      </c>
      <c r="S680" s="350" t="str">
        <f>VLOOKUP($A680,$A$4:$AY$132,19,FALSE)</f>
        <v>Ulladulla recycling and Waste Transfer Facility</v>
      </c>
      <c r="T680" s="350" t="str">
        <f>VLOOKUP($A680,$A$4:$AY$132,20,FALSE)</f>
        <v>Huskisson Recycling and Waste Transfer Facility</v>
      </c>
      <c r="U680" s="350" t="str">
        <f>VLOOKUP($A680,$A$4:$AY$132,21,FALSE)</f>
        <v>Berry Recycling and Waste transfer Facility</v>
      </c>
      <c r="V680" s="350" t="str">
        <f>VLOOKUP($A680,$A$4:$AY$132,22,FALSE)</f>
        <v>Callala Recycling and Waste transfer Facility</v>
      </c>
      <c r="W680" s="350" t="str">
        <f>VLOOKUP($A680,$A$4:$AY$132,23,FALSE)</f>
        <v>Sussex Inlet Recycling and Waste Transfer Facility</v>
      </c>
      <c r="X680" s="350">
        <f>VLOOKUP($A680,$A$4:$AY$132,24,FALSE)</f>
        <v>0</v>
      </c>
      <c r="Y680" s="350">
        <f>VLOOKUP($A680,$A$4:$AY$132,25,FALSE)</f>
        <v>0</v>
      </c>
      <c r="Z680" s="350">
        <f>VLOOKUP($A680,$A$4:$AY$132,26,FALSE)</f>
        <v>0</v>
      </c>
      <c r="AA680" s="350">
        <f>VLOOKUP($A680,$A$4:$AY$132,27,FALSE)</f>
        <v>0</v>
      </c>
      <c r="AB680" s="350">
        <f>VLOOKUP($A680,$A$4:$AY$132,28,FALSE)</f>
        <v>0</v>
      </c>
      <c r="AC680" s="350">
        <f>VLOOKUP($A680,$A$4:$AY$132,29,FALSE)</f>
        <v>0</v>
      </c>
      <c r="AD680" s="350">
        <f>VLOOKUP($A680,$A$4:$AY$132,30,FALSE)</f>
        <v>0</v>
      </c>
      <c r="AE680" s="350">
        <f>VLOOKUP($A680,$A$4:$AY$132,31,FALSE)</f>
        <v>0</v>
      </c>
      <c r="AF680" s="350">
        <f>VLOOKUP($A680,$A$4:$AY$132,32,FALSE)</f>
        <v>0</v>
      </c>
      <c r="AG680" s="350">
        <f>VLOOKUP($A680,$A$4:$AY$132,33,FALSE)</f>
        <v>0</v>
      </c>
      <c r="AH680" s="350">
        <f>VLOOKUP($A680,$A$4:$AY$132,34,FALSE)</f>
        <v>0</v>
      </c>
      <c r="AI680" s="350">
        <f>VLOOKUP($A680,$A$4:$AY$132,35,FALSE)</f>
        <v>0</v>
      </c>
      <c r="AJ680" s="350">
        <f>VLOOKUP($A680,$A$4:$AY$132,36,FALSE)</f>
        <v>0</v>
      </c>
      <c r="AK680" s="350">
        <f>VLOOKUP($A680,$A$4:$AY$132,37,FALSE)</f>
        <v>0</v>
      </c>
      <c r="AL680" s="350">
        <f>VLOOKUP($A680,$A$4:$AY$132,38,FALSE)</f>
        <v>0</v>
      </c>
      <c r="AM680" s="350">
        <f>VLOOKUP($A680,$A$4:$AY$132,39,FALSE)</f>
        <v>0</v>
      </c>
      <c r="AN680" s="457">
        <f>VLOOKUP($A680,$A$4:$AY$132,40,FALSE)</f>
        <v>0</v>
      </c>
      <c r="AO680" s="350">
        <f>VLOOKUP($A680,$A$4:$AY$132,41,FALSE)</f>
        <v>0</v>
      </c>
      <c r="AP680" s="350">
        <f>VLOOKUP($A680,$A$4:$AY$132,42,FALSE)</f>
        <v>0</v>
      </c>
      <c r="AQ680" s="350">
        <f>VLOOKUP($A680,$A$4:$AY$132,43,FALSE)</f>
        <v>0</v>
      </c>
      <c r="AR680" s="350">
        <f>VLOOKUP($A680,$A$4:$AY$132,44,FALSE)</f>
        <v>0</v>
      </c>
      <c r="AS680" s="350">
        <f>VLOOKUP($A680,$A$4:$AY$132,45,FALSE)</f>
        <v>0</v>
      </c>
      <c r="AT680" s="350">
        <f>VLOOKUP($A680,$A$4:$AY$132,46,FALSE)</f>
        <v>0</v>
      </c>
      <c r="AU680" s="350">
        <f>VLOOKUP($A680,$A$4:$AY$132,47,FALSE)</f>
        <v>0</v>
      </c>
      <c r="AV680" s="350">
        <f>VLOOKUP($A680,$A$4:$AY$132,48,FALSE)</f>
        <v>0</v>
      </c>
      <c r="AW680" s="350">
        <f>VLOOKUP($A680,$A$4:$AY$132,49,FALSE)</f>
        <v>0</v>
      </c>
      <c r="AX680" s="350">
        <f>VLOOKUP($A680,$A$4:$AY$132,50,FALSE)</f>
        <v>0</v>
      </c>
      <c r="AY680" s="350">
        <f>VLOOKUP($A680,$A$4:$AY$132,51,FALSE)</f>
        <v>0</v>
      </c>
    </row>
    <row r="681" spans="1:51" x14ac:dyDescent="0.2">
      <c r="A681" s="347">
        <v>18350</v>
      </c>
      <c r="B681" s="349" t="str">
        <f>VLOOKUP($A681,$A$5:$L$133,2,FALSE)</f>
        <v>Wingecarribee (A)</v>
      </c>
      <c r="C681" s="348" t="str">
        <f>VLOOKUP($A681,$A$5:$L$133,3,FALSE)</f>
        <v>ISJO</v>
      </c>
      <c r="D681" s="470" t="str">
        <f>VLOOKUP($A681,$A$5:$L$133,4,FALSE)</f>
        <v>E</v>
      </c>
      <c r="E681" s="470"/>
      <c r="F681"/>
      <c r="G681" s="350">
        <f>VLOOKUP($A681,$A$5:$AY$132,7,FALSE)</f>
        <v>50493</v>
      </c>
      <c r="H681" s="350">
        <f>VLOOKUP($A681,$A$5:$AY$132,8,FALSE)</f>
        <v>20657</v>
      </c>
      <c r="I681" s="350">
        <f>VLOOKUP($A681,$A$5:$AY$132,9,FALSE)</f>
        <v>422</v>
      </c>
      <c r="J681" s="350" t="str">
        <f>VLOOKUP($A681,$A$5:$AY$132,10,FALSE)</f>
        <v>Y</v>
      </c>
      <c r="K681" s="350">
        <f>VLOOKUP($A681,$A$5:$AY$132,11,FALSE)</f>
        <v>19100</v>
      </c>
      <c r="L681" s="350">
        <f>VLOOKUP($A681,$A$5:$AY$132,12,FALSE)</f>
        <v>0</v>
      </c>
      <c r="M681" s="350">
        <f>VLOOKUP($A681,$A$4:$AY$132,13,FALSE)</f>
        <v>19100</v>
      </c>
      <c r="N681" s="350">
        <f>VLOOKUP($A681,$A$4:$AY$132,14,FALSE)</f>
        <v>18563</v>
      </c>
      <c r="O681" s="350">
        <f>VLOOKUP($A681,$A$4:$AY$132,15,FALSE)</f>
        <v>0</v>
      </c>
      <c r="P681" s="350">
        <f>VLOOKUP($A681,$A$4:$AY$132,16,FALSE)</f>
        <v>2047</v>
      </c>
      <c r="Q681" s="350">
        <f>VLOOKUP($A681,$A$4:$AY$132,17,FALSE)</f>
        <v>20657</v>
      </c>
      <c r="R681" s="350" t="str">
        <f>VLOOKUP($A681,$A$4:$AY$132,18,FALSE)</f>
        <v>Resource Recovery Centre</v>
      </c>
      <c r="S681" s="350">
        <f>VLOOKUP($A681,$A$4:$AY$132,19,FALSE)</f>
        <v>0</v>
      </c>
      <c r="T681" s="350">
        <f>VLOOKUP($A681,$A$4:$AY$132,20,FALSE)</f>
        <v>0</v>
      </c>
      <c r="U681" s="350">
        <f>VLOOKUP($A681,$A$4:$AY$132,21,FALSE)</f>
        <v>0</v>
      </c>
      <c r="V681" s="350">
        <f>VLOOKUP($A681,$A$4:$AY$132,22,FALSE)</f>
        <v>0</v>
      </c>
      <c r="W681" s="350">
        <f>VLOOKUP($A681,$A$4:$AY$132,23,FALSE)</f>
        <v>0</v>
      </c>
      <c r="X681" s="350">
        <f>VLOOKUP($A681,$A$4:$AY$132,24,FALSE)</f>
        <v>0</v>
      </c>
      <c r="Y681" s="350">
        <f>VLOOKUP($A681,$A$4:$AY$132,25,FALSE)</f>
        <v>0</v>
      </c>
      <c r="Z681" s="350">
        <f>VLOOKUP($A681,$A$4:$AY$132,26,FALSE)</f>
        <v>0</v>
      </c>
      <c r="AA681" s="350">
        <f>VLOOKUP($A681,$A$4:$AY$132,27,FALSE)</f>
        <v>0</v>
      </c>
      <c r="AB681" s="350">
        <f>VLOOKUP($A681,$A$4:$AY$132,28,FALSE)</f>
        <v>0</v>
      </c>
      <c r="AC681" s="350">
        <f>VLOOKUP($A681,$A$4:$AY$132,29,FALSE)</f>
        <v>0</v>
      </c>
      <c r="AD681" s="350">
        <f>VLOOKUP($A681,$A$4:$AY$132,30,FALSE)</f>
        <v>0</v>
      </c>
      <c r="AE681" s="350">
        <f>VLOOKUP($A681,$A$4:$AY$132,31,FALSE)</f>
        <v>0</v>
      </c>
      <c r="AF681" s="350">
        <f>VLOOKUP($A681,$A$4:$AY$132,32,FALSE)</f>
        <v>0</v>
      </c>
      <c r="AG681" s="350">
        <f>VLOOKUP($A681,$A$4:$AY$132,33,FALSE)</f>
        <v>0</v>
      </c>
      <c r="AH681" s="350">
        <f>VLOOKUP($A681,$A$4:$AY$132,34,FALSE)</f>
        <v>0</v>
      </c>
      <c r="AI681" s="350">
        <f>VLOOKUP($A681,$A$4:$AY$132,35,FALSE)</f>
        <v>0</v>
      </c>
      <c r="AJ681" s="350">
        <f>VLOOKUP($A681,$A$4:$AY$132,36,FALSE)</f>
        <v>0</v>
      </c>
      <c r="AK681" s="350">
        <f>VLOOKUP($A681,$A$4:$AY$132,37,FALSE)</f>
        <v>0</v>
      </c>
      <c r="AL681" s="350">
        <f>VLOOKUP($A681,$A$4:$AY$132,38,FALSE)</f>
        <v>0</v>
      </c>
      <c r="AM681" s="350">
        <f>VLOOKUP($A681,$A$4:$AY$132,39,FALSE)</f>
        <v>0</v>
      </c>
      <c r="AN681" s="457">
        <f>VLOOKUP($A681,$A$4:$AY$132,40,FALSE)</f>
        <v>0</v>
      </c>
      <c r="AO681" s="350">
        <f>VLOOKUP($A681,$A$4:$AY$132,41,FALSE)</f>
        <v>0</v>
      </c>
      <c r="AP681" s="350">
        <f>VLOOKUP($A681,$A$4:$AY$132,42,FALSE)</f>
        <v>0</v>
      </c>
      <c r="AQ681" s="350">
        <f>VLOOKUP($A681,$A$4:$AY$132,43,FALSE)</f>
        <v>0</v>
      </c>
      <c r="AR681" s="350">
        <f>VLOOKUP($A681,$A$4:$AY$132,44,FALSE)</f>
        <v>0</v>
      </c>
      <c r="AS681" s="350">
        <f>VLOOKUP($A681,$A$4:$AY$132,45,FALSE)</f>
        <v>0</v>
      </c>
      <c r="AT681" s="350">
        <f>VLOOKUP($A681,$A$4:$AY$132,46,FALSE)</f>
        <v>0</v>
      </c>
      <c r="AU681" s="350">
        <f>VLOOKUP($A681,$A$4:$AY$132,47,FALSE)</f>
        <v>0</v>
      </c>
      <c r="AV681" s="350">
        <f>VLOOKUP($A681,$A$4:$AY$132,48,FALSE)</f>
        <v>0</v>
      </c>
      <c r="AW681" s="350">
        <f>VLOOKUP($A681,$A$4:$AY$132,49,FALSE)</f>
        <v>0</v>
      </c>
      <c r="AX681" s="350">
        <f>VLOOKUP($A681,$A$4:$AY$132,50,FALSE)</f>
        <v>0</v>
      </c>
      <c r="AY681" s="350">
        <f>VLOOKUP($A681,$A$4:$AY$132,51,FALSE)</f>
        <v>0</v>
      </c>
    </row>
    <row r="682" spans="1:51" ht="13.5" thickBot="1" x14ac:dyDescent="0.25">
      <c r="A682" s="347">
        <v>18450</v>
      </c>
      <c r="B682" s="349" t="str">
        <f>VLOOKUP($A682,$A$5:$L$133,2,FALSE)</f>
        <v>Wollongong (C)</v>
      </c>
      <c r="C682" s="348" t="str">
        <f>VLOOKUP($A682,$A$5:$L$133,3,FALSE)</f>
        <v>ISJO</v>
      </c>
      <c r="D682" s="470" t="str">
        <f>VLOOKUP($A682,$A$5:$L$133,4,FALSE)</f>
        <v>E</v>
      </c>
      <c r="E682" s="470"/>
      <c r="F682"/>
      <c r="G682" s="350">
        <f>VLOOKUP($A682,$A$5:$AY$132,7,FALSE)</f>
        <v>216071</v>
      </c>
      <c r="H682" s="350">
        <f>VLOOKUP($A682,$A$5:$AY$132,8,FALSE)</f>
        <v>85000</v>
      </c>
      <c r="I682" s="350">
        <f>VLOOKUP($A682,$A$5:$AY$132,9,FALSE)</f>
        <v>411</v>
      </c>
      <c r="J682" s="350" t="str">
        <f>VLOOKUP($A682,$A$5:$AY$132,10,FALSE)</f>
        <v>Y</v>
      </c>
      <c r="K682" s="350">
        <f>VLOOKUP($A682,$A$5:$AY$132,11,FALSE)</f>
        <v>84141</v>
      </c>
      <c r="L682" s="350">
        <f>VLOOKUP($A682,$A$5:$AY$132,12,FALSE)</f>
        <v>0</v>
      </c>
      <c r="M682" s="350">
        <f>VLOOKUP($A682,$A$4:$AY$132,13,FALSE)</f>
        <v>84748</v>
      </c>
      <c r="N682" s="350">
        <f>VLOOKUP($A682,$A$4:$AY$132,14,FALSE)</f>
        <v>84748</v>
      </c>
      <c r="O682" s="350">
        <f>VLOOKUP($A682,$A$4:$AY$132,15,FALSE)</f>
        <v>0</v>
      </c>
      <c r="P682" s="350">
        <f>VLOOKUP($A682,$A$4:$AY$132,16,FALSE)</f>
        <v>0</v>
      </c>
      <c r="Q682" s="350">
        <f>VLOOKUP($A682,$A$4:$AY$132,17,FALSE)</f>
        <v>0</v>
      </c>
      <c r="R682" s="350" t="str">
        <f>VLOOKUP($A682,$A$4:$AY$132,18,FALSE)</f>
        <v>Whytes Gully Community droppff</v>
      </c>
      <c r="S682" s="350">
        <f>VLOOKUP($A682,$A$4:$AY$132,19,FALSE)</f>
        <v>0</v>
      </c>
      <c r="T682" s="350">
        <f>VLOOKUP($A682,$A$4:$AY$132,20,FALSE)</f>
        <v>0</v>
      </c>
      <c r="U682" s="350">
        <f>VLOOKUP($A682,$A$4:$AY$132,21,FALSE)</f>
        <v>0</v>
      </c>
      <c r="V682" s="350">
        <f>VLOOKUP($A682,$A$4:$AY$132,22,FALSE)</f>
        <v>0</v>
      </c>
      <c r="W682" s="350">
        <f>VLOOKUP($A682,$A$4:$AY$132,23,FALSE)</f>
        <v>0</v>
      </c>
      <c r="X682" s="350">
        <f>VLOOKUP($A682,$A$4:$AY$132,24,FALSE)</f>
        <v>0</v>
      </c>
      <c r="Y682" s="350">
        <f>VLOOKUP($A682,$A$4:$AY$132,25,FALSE)</f>
        <v>0</v>
      </c>
      <c r="Z682" s="350">
        <f>VLOOKUP($A682,$A$4:$AY$132,26,FALSE)</f>
        <v>0</v>
      </c>
      <c r="AA682" s="350">
        <f>VLOOKUP($A682,$A$4:$AY$132,27,FALSE)</f>
        <v>0</v>
      </c>
      <c r="AB682" s="350">
        <f>VLOOKUP($A682,$A$4:$AY$132,28,FALSE)</f>
        <v>0</v>
      </c>
      <c r="AC682" s="350">
        <f>VLOOKUP($A682,$A$4:$AY$132,29,FALSE)</f>
        <v>0</v>
      </c>
      <c r="AD682" s="350">
        <f>VLOOKUP($A682,$A$4:$AY$132,30,FALSE)</f>
        <v>0</v>
      </c>
      <c r="AE682" s="350">
        <f>VLOOKUP($A682,$A$4:$AY$132,31,FALSE)</f>
        <v>0</v>
      </c>
      <c r="AF682" s="350">
        <f>VLOOKUP($A682,$A$4:$AY$132,32,FALSE)</f>
        <v>0</v>
      </c>
      <c r="AG682" s="350">
        <f>VLOOKUP($A682,$A$4:$AY$132,33,FALSE)</f>
        <v>0</v>
      </c>
      <c r="AH682" s="350">
        <f>VLOOKUP($A682,$A$4:$AY$132,34,FALSE)</f>
        <v>0</v>
      </c>
      <c r="AI682" s="350">
        <f>VLOOKUP($A682,$A$4:$AY$132,35,FALSE)</f>
        <v>0</v>
      </c>
      <c r="AJ682" s="350">
        <f>VLOOKUP($A682,$A$4:$AY$132,36,FALSE)</f>
        <v>0</v>
      </c>
      <c r="AK682" s="350">
        <f>VLOOKUP($A682,$A$4:$AY$132,37,FALSE)</f>
        <v>0</v>
      </c>
      <c r="AL682" s="350">
        <f>VLOOKUP($A682,$A$4:$AY$132,38,FALSE)</f>
        <v>0</v>
      </c>
      <c r="AM682" s="350">
        <f>VLOOKUP($A682,$A$4:$AY$132,39,FALSE)</f>
        <v>0</v>
      </c>
      <c r="AN682" s="457">
        <f>VLOOKUP($A682,$A$4:$AY$132,40,FALSE)</f>
        <v>0</v>
      </c>
      <c r="AO682" s="350">
        <f>VLOOKUP($A682,$A$4:$AY$132,41,FALSE)</f>
        <v>0</v>
      </c>
      <c r="AP682" s="350">
        <f>VLOOKUP($A682,$A$4:$AY$132,42,FALSE)</f>
        <v>0</v>
      </c>
      <c r="AQ682" s="350">
        <f>VLOOKUP($A682,$A$4:$AY$132,43,FALSE)</f>
        <v>0</v>
      </c>
      <c r="AR682" s="350">
        <f>VLOOKUP($A682,$A$4:$AY$132,44,FALSE)</f>
        <v>0</v>
      </c>
      <c r="AS682" s="350">
        <f>VLOOKUP($A682,$A$4:$AY$132,45,FALSE)</f>
        <v>0</v>
      </c>
      <c r="AT682" s="350">
        <f>VLOOKUP($A682,$A$4:$AY$132,46,FALSE)</f>
        <v>0</v>
      </c>
      <c r="AU682" s="350">
        <f>VLOOKUP($A682,$A$4:$AY$132,47,FALSE)</f>
        <v>0</v>
      </c>
      <c r="AV682" s="350">
        <f>VLOOKUP($A682,$A$4:$AY$132,48,FALSE)</f>
        <v>0</v>
      </c>
      <c r="AW682" s="350">
        <f>VLOOKUP($A682,$A$4:$AY$132,49,FALSE)</f>
        <v>0</v>
      </c>
      <c r="AX682" s="350">
        <f>VLOOKUP($A682,$A$4:$AY$132,50,FALSE)</f>
        <v>0</v>
      </c>
      <c r="AY682" s="350">
        <f>VLOOKUP($A682,$A$4:$AY$132,51,FALSE)</f>
        <v>0</v>
      </c>
    </row>
    <row r="683" spans="1:51" ht="13.5" thickTop="1" x14ac:dyDescent="0.2">
      <c r="A683" s="351"/>
      <c r="B683" s="351"/>
      <c r="C683" s="351" t="s">
        <v>263</v>
      </c>
      <c r="D683" s="351"/>
      <c r="E683" s="451"/>
      <c r="F683" s="352"/>
      <c r="G683" s="353">
        <f>COUNTIF(G678:G682,"&gt;0")</f>
        <v>5</v>
      </c>
      <c r="H683" s="353">
        <f t="shared" ref="H683:AY683" si="1045">COUNTIF(H678:H682,"&gt;0")</f>
        <v>5</v>
      </c>
      <c r="I683" s="353">
        <f t="shared" si="1045"/>
        <v>5</v>
      </c>
      <c r="J683" s="353">
        <f t="shared" si="1045"/>
        <v>0</v>
      </c>
      <c r="K683" s="353">
        <f t="shared" si="1045"/>
        <v>5</v>
      </c>
      <c r="L683" s="353">
        <f t="shared" si="1045"/>
        <v>0</v>
      </c>
      <c r="M683" s="353">
        <f t="shared" si="1045"/>
        <v>5</v>
      </c>
      <c r="N683" s="353">
        <f t="shared" si="1045"/>
        <v>2</v>
      </c>
      <c r="O683" s="353">
        <f t="shared" si="1045"/>
        <v>2</v>
      </c>
      <c r="P683" s="353">
        <f t="shared" si="1045"/>
        <v>3</v>
      </c>
      <c r="Q683" s="353">
        <f t="shared" si="1045"/>
        <v>4</v>
      </c>
      <c r="R683" s="353">
        <f t="shared" si="1045"/>
        <v>0</v>
      </c>
      <c r="S683" s="353">
        <f t="shared" si="1045"/>
        <v>0</v>
      </c>
      <c r="T683" s="353">
        <f t="shared" si="1045"/>
        <v>0</v>
      </c>
      <c r="U683" s="353">
        <f t="shared" si="1045"/>
        <v>0</v>
      </c>
      <c r="V683" s="353">
        <f t="shared" si="1045"/>
        <v>0</v>
      </c>
      <c r="W683" s="353">
        <f t="shared" si="1045"/>
        <v>0</v>
      </c>
      <c r="X683" s="353">
        <f t="shared" si="1045"/>
        <v>0</v>
      </c>
      <c r="Y683" s="353">
        <f t="shared" si="1045"/>
        <v>0</v>
      </c>
      <c r="Z683" s="353">
        <f t="shared" si="1045"/>
        <v>0</v>
      </c>
      <c r="AA683" s="353">
        <f t="shared" si="1045"/>
        <v>0</v>
      </c>
      <c r="AB683" s="353">
        <f t="shared" si="1045"/>
        <v>0</v>
      </c>
      <c r="AC683" s="353">
        <f t="shared" si="1045"/>
        <v>0</v>
      </c>
      <c r="AD683" s="353">
        <f t="shared" si="1045"/>
        <v>0</v>
      </c>
      <c r="AE683" s="353">
        <f t="shared" si="1045"/>
        <v>0</v>
      </c>
      <c r="AF683" s="353">
        <f t="shared" si="1045"/>
        <v>0</v>
      </c>
      <c r="AG683" s="353">
        <f t="shared" si="1045"/>
        <v>0</v>
      </c>
      <c r="AH683" s="353">
        <f t="shared" si="1045"/>
        <v>0</v>
      </c>
      <c r="AI683" s="353">
        <f t="shared" si="1045"/>
        <v>0</v>
      </c>
      <c r="AJ683" s="353">
        <f t="shared" si="1045"/>
        <v>0</v>
      </c>
      <c r="AK683" s="353">
        <f t="shared" si="1045"/>
        <v>0</v>
      </c>
      <c r="AL683" s="353">
        <f t="shared" si="1045"/>
        <v>0</v>
      </c>
      <c r="AM683" s="353">
        <f t="shared" si="1045"/>
        <v>0</v>
      </c>
      <c r="AN683" s="452">
        <f t="shared" si="1045"/>
        <v>0</v>
      </c>
      <c r="AO683" s="353">
        <f t="shared" si="1045"/>
        <v>0</v>
      </c>
      <c r="AP683" s="353">
        <f t="shared" si="1045"/>
        <v>0</v>
      </c>
      <c r="AQ683" s="353">
        <f t="shared" si="1045"/>
        <v>0</v>
      </c>
      <c r="AR683" s="353">
        <f t="shared" si="1045"/>
        <v>0</v>
      </c>
      <c r="AS683" s="353">
        <f t="shared" si="1045"/>
        <v>0</v>
      </c>
      <c r="AT683" s="353">
        <f t="shared" si="1045"/>
        <v>0</v>
      </c>
      <c r="AU683" s="353">
        <f t="shared" si="1045"/>
        <v>0</v>
      </c>
      <c r="AV683" s="353">
        <f t="shared" si="1045"/>
        <v>0</v>
      </c>
      <c r="AW683" s="353">
        <f t="shared" si="1045"/>
        <v>0</v>
      </c>
      <c r="AX683" s="353">
        <f t="shared" si="1045"/>
        <v>0</v>
      </c>
      <c r="AY683" s="353">
        <f t="shared" si="1045"/>
        <v>0</v>
      </c>
    </row>
    <row r="684" spans="1:51" x14ac:dyDescent="0.2">
      <c r="A684" s="347"/>
      <c r="B684" s="347"/>
      <c r="C684" s="347" t="s">
        <v>264</v>
      </c>
      <c r="D684" s="347"/>
      <c r="E684" s="455"/>
      <c r="F684" s="355"/>
      <c r="G684" s="356">
        <f>SUM(G678:G682)</f>
        <v>466181</v>
      </c>
      <c r="H684" s="356">
        <f t="shared" ref="H684:AY684" si="1046">SUM(H678:H682)</f>
        <v>201144</v>
      </c>
      <c r="I684" s="356">
        <f t="shared" si="1046"/>
        <v>2153</v>
      </c>
      <c r="J684" s="356">
        <f t="shared" si="1046"/>
        <v>0</v>
      </c>
      <c r="K684" s="356">
        <f t="shared" si="1046"/>
        <v>191915</v>
      </c>
      <c r="L684" s="356">
        <f t="shared" si="1046"/>
        <v>0</v>
      </c>
      <c r="M684" s="356">
        <f t="shared" si="1046"/>
        <v>193436</v>
      </c>
      <c r="N684" s="356">
        <f t="shared" si="1046"/>
        <v>103311</v>
      </c>
      <c r="O684" s="356">
        <f t="shared" si="1046"/>
        <v>36074</v>
      </c>
      <c r="P684" s="356">
        <f t="shared" si="1046"/>
        <v>74731</v>
      </c>
      <c r="Q684" s="356">
        <f t="shared" si="1046"/>
        <v>116144</v>
      </c>
      <c r="R684" s="356">
        <f t="shared" si="1046"/>
        <v>0</v>
      </c>
      <c r="S684" s="356">
        <f t="shared" si="1046"/>
        <v>0</v>
      </c>
      <c r="T684" s="356">
        <f t="shared" si="1046"/>
        <v>0</v>
      </c>
      <c r="U684" s="356">
        <f t="shared" si="1046"/>
        <v>0</v>
      </c>
      <c r="V684" s="356">
        <f t="shared" si="1046"/>
        <v>0</v>
      </c>
      <c r="W684" s="356">
        <f t="shared" si="1046"/>
        <v>0</v>
      </c>
      <c r="X684" s="356">
        <f t="shared" si="1046"/>
        <v>0</v>
      </c>
      <c r="Y684" s="356">
        <f t="shared" si="1046"/>
        <v>0</v>
      </c>
      <c r="Z684" s="356">
        <f t="shared" si="1046"/>
        <v>0</v>
      </c>
      <c r="AA684" s="356">
        <f t="shared" si="1046"/>
        <v>0</v>
      </c>
      <c r="AB684" s="356">
        <f t="shared" si="1046"/>
        <v>0</v>
      </c>
      <c r="AC684" s="356">
        <f t="shared" si="1046"/>
        <v>0</v>
      </c>
      <c r="AD684" s="356">
        <f t="shared" si="1046"/>
        <v>0</v>
      </c>
      <c r="AE684" s="356">
        <f t="shared" si="1046"/>
        <v>0</v>
      </c>
      <c r="AF684" s="356">
        <f t="shared" si="1046"/>
        <v>0</v>
      </c>
      <c r="AG684" s="356">
        <f t="shared" si="1046"/>
        <v>0</v>
      </c>
      <c r="AH684" s="356">
        <f t="shared" si="1046"/>
        <v>0</v>
      </c>
      <c r="AI684" s="356">
        <f t="shared" si="1046"/>
        <v>0</v>
      </c>
      <c r="AJ684" s="356">
        <f t="shared" si="1046"/>
        <v>0</v>
      </c>
      <c r="AK684" s="356">
        <f t="shared" si="1046"/>
        <v>0</v>
      </c>
      <c r="AL684" s="356">
        <f t="shared" si="1046"/>
        <v>0</v>
      </c>
      <c r="AM684" s="356">
        <f t="shared" si="1046"/>
        <v>0</v>
      </c>
      <c r="AN684" s="456">
        <f t="shared" si="1046"/>
        <v>0</v>
      </c>
      <c r="AO684" s="356">
        <f t="shared" si="1046"/>
        <v>0</v>
      </c>
      <c r="AP684" s="356">
        <f t="shared" si="1046"/>
        <v>0</v>
      </c>
      <c r="AQ684" s="356">
        <f t="shared" si="1046"/>
        <v>0</v>
      </c>
      <c r="AR684" s="356">
        <f t="shared" si="1046"/>
        <v>0</v>
      </c>
      <c r="AS684" s="356">
        <f t="shared" si="1046"/>
        <v>0</v>
      </c>
      <c r="AT684" s="356">
        <f t="shared" si="1046"/>
        <v>0</v>
      </c>
      <c r="AU684" s="356">
        <f t="shared" si="1046"/>
        <v>0</v>
      </c>
      <c r="AV684" s="356">
        <f t="shared" si="1046"/>
        <v>0</v>
      </c>
      <c r="AW684" s="356">
        <f t="shared" si="1046"/>
        <v>0</v>
      </c>
      <c r="AX684" s="356">
        <f t="shared" si="1046"/>
        <v>0</v>
      </c>
      <c r="AY684" s="356">
        <f t="shared" si="1046"/>
        <v>0</v>
      </c>
    </row>
    <row r="685" spans="1:51" x14ac:dyDescent="0.2">
      <c r="A685" s="347"/>
      <c r="B685" s="347"/>
      <c r="C685" s="347" t="s">
        <v>265</v>
      </c>
      <c r="D685" s="347"/>
      <c r="E685" s="455"/>
      <c r="F685" s="355"/>
      <c r="G685" s="350">
        <f>MIN(G678:G682)</f>
        <v>23006</v>
      </c>
      <c r="H685" s="350">
        <f t="shared" ref="H685:AY685" si="1047">MIN(H678:H682)</f>
        <v>10144</v>
      </c>
      <c r="I685" s="350">
        <f t="shared" si="1047"/>
        <v>343</v>
      </c>
      <c r="J685" s="350">
        <f t="shared" si="1047"/>
        <v>0</v>
      </c>
      <c r="K685" s="350">
        <f t="shared" si="1047"/>
        <v>9332</v>
      </c>
      <c r="L685" s="350">
        <f t="shared" si="1047"/>
        <v>0</v>
      </c>
      <c r="M685" s="350">
        <f t="shared" si="1047"/>
        <v>9852</v>
      </c>
      <c r="N685" s="350">
        <f t="shared" si="1047"/>
        <v>0</v>
      </c>
      <c r="O685" s="350">
        <f t="shared" si="1047"/>
        <v>0</v>
      </c>
      <c r="P685" s="350">
        <f t="shared" si="1047"/>
        <v>0</v>
      </c>
      <c r="Q685" s="350">
        <f t="shared" si="1047"/>
        <v>0</v>
      </c>
      <c r="R685" s="350">
        <f t="shared" si="1047"/>
        <v>0</v>
      </c>
      <c r="S685" s="350">
        <f t="shared" si="1047"/>
        <v>0</v>
      </c>
      <c r="T685" s="350">
        <f t="shared" si="1047"/>
        <v>0</v>
      </c>
      <c r="U685" s="350">
        <f t="shared" si="1047"/>
        <v>0</v>
      </c>
      <c r="V685" s="350">
        <f t="shared" si="1047"/>
        <v>0</v>
      </c>
      <c r="W685" s="350">
        <f t="shared" si="1047"/>
        <v>0</v>
      </c>
      <c r="X685" s="350">
        <f t="shared" si="1047"/>
        <v>0</v>
      </c>
      <c r="Y685" s="350">
        <f t="shared" si="1047"/>
        <v>0</v>
      </c>
      <c r="Z685" s="350">
        <f t="shared" si="1047"/>
        <v>0</v>
      </c>
      <c r="AA685" s="350">
        <f t="shared" si="1047"/>
        <v>0</v>
      </c>
      <c r="AB685" s="350">
        <f t="shared" si="1047"/>
        <v>0</v>
      </c>
      <c r="AC685" s="350">
        <f t="shared" si="1047"/>
        <v>0</v>
      </c>
      <c r="AD685" s="350">
        <f t="shared" si="1047"/>
        <v>0</v>
      </c>
      <c r="AE685" s="350">
        <f t="shared" si="1047"/>
        <v>0</v>
      </c>
      <c r="AF685" s="350">
        <f t="shared" si="1047"/>
        <v>0</v>
      </c>
      <c r="AG685" s="350">
        <f t="shared" si="1047"/>
        <v>0</v>
      </c>
      <c r="AH685" s="350">
        <f t="shared" si="1047"/>
        <v>0</v>
      </c>
      <c r="AI685" s="350">
        <f t="shared" si="1047"/>
        <v>0</v>
      </c>
      <c r="AJ685" s="350">
        <f t="shared" si="1047"/>
        <v>0</v>
      </c>
      <c r="AK685" s="350">
        <f t="shared" si="1047"/>
        <v>0</v>
      </c>
      <c r="AL685" s="350">
        <f t="shared" si="1047"/>
        <v>0</v>
      </c>
      <c r="AM685" s="350">
        <f t="shared" si="1047"/>
        <v>0</v>
      </c>
      <c r="AN685" s="457">
        <f t="shared" si="1047"/>
        <v>0</v>
      </c>
      <c r="AO685" s="350">
        <f t="shared" si="1047"/>
        <v>0</v>
      </c>
      <c r="AP685" s="350">
        <f t="shared" si="1047"/>
        <v>0</v>
      </c>
      <c r="AQ685" s="350">
        <f t="shared" si="1047"/>
        <v>0</v>
      </c>
      <c r="AR685" s="350">
        <f t="shared" si="1047"/>
        <v>0</v>
      </c>
      <c r="AS685" s="350">
        <f t="shared" si="1047"/>
        <v>0</v>
      </c>
      <c r="AT685" s="350">
        <f t="shared" si="1047"/>
        <v>0</v>
      </c>
      <c r="AU685" s="350">
        <f t="shared" si="1047"/>
        <v>0</v>
      </c>
      <c r="AV685" s="350">
        <f t="shared" si="1047"/>
        <v>0</v>
      </c>
      <c r="AW685" s="350">
        <f t="shared" si="1047"/>
        <v>0</v>
      </c>
      <c r="AX685" s="350">
        <f t="shared" si="1047"/>
        <v>0</v>
      </c>
      <c r="AY685" s="350">
        <f t="shared" si="1047"/>
        <v>0</v>
      </c>
    </row>
    <row r="686" spans="1:51" x14ac:dyDescent="0.2">
      <c r="A686" s="347"/>
      <c r="B686" s="347"/>
      <c r="C686" s="347" t="s">
        <v>266</v>
      </c>
      <c r="D686" s="347"/>
      <c r="E686" s="455"/>
      <c r="F686" s="355"/>
      <c r="G686" s="350">
        <f>MAX(G678:G682)</f>
        <v>216071</v>
      </c>
      <c r="H686" s="350">
        <f t="shared" ref="H686:AY686" si="1048">MAX(H678:H682)</f>
        <v>85000</v>
      </c>
      <c r="I686" s="350">
        <f t="shared" si="1048"/>
        <v>557</v>
      </c>
      <c r="J686" s="350">
        <f t="shared" si="1048"/>
        <v>0</v>
      </c>
      <c r="K686" s="350">
        <f t="shared" si="1048"/>
        <v>84141</v>
      </c>
      <c r="L686" s="350">
        <f t="shared" si="1048"/>
        <v>0</v>
      </c>
      <c r="M686" s="350">
        <f t="shared" si="1048"/>
        <v>84748</v>
      </c>
      <c r="N686" s="350">
        <f t="shared" si="1048"/>
        <v>84748</v>
      </c>
      <c r="O686" s="350">
        <f t="shared" si="1048"/>
        <v>26740</v>
      </c>
      <c r="P686" s="350">
        <f t="shared" si="1048"/>
        <v>62743</v>
      </c>
      <c r="Q686" s="350">
        <f t="shared" si="1048"/>
        <v>56313</v>
      </c>
      <c r="R686" s="350">
        <f t="shared" si="1048"/>
        <v>0</v>
      </c>
      <c r="S686" s="350">
        <f t="shared" si="1048"/>
        <v>0</v>
      </c>
      <c r="T686" s="350">
        <f t="shared" si="1048"/>
        <v>0</v>
      </c>
      <c r="U686" s="350">
        <f t="shared" si="1048"/>
        <v>0</v>
      </c>
      <c r="V686" s="350">
        <f t="shared" si="1048"/>
        <v>0</v>
      </c>
      <c r="W686" s="350">
        <f t="shared" si="1048"/>
        <v>0</v>
      </c>
      <c r="X686" s="350">
        <f t="shared" si="1048"/>
        <v>0</v>
      </c>
      <c r="Y686" s="350">
        <f t="shared" si="1048"/>
        <v>0</v>
      </c>
      <c r="Z686" s="350">
        <f t="shared" si="1048"/>
        <v>0</v>
      </c>
      <c r="AA686" s="350">
        <f t="shared" si="1048"/>
        <v>0</v>
      </c>
      <c r="AB686" s="350">
        <f t="shared" si="1048"/>
        <v>0</v>
      </c>
      <c r="AC686" s="350">
        <f t="shared" si="1048"/>
        <v>0</v>
      </c>
      <c r="AD686" s="350">
        <f t="shared" si="1048"/>
        <v>0</v>
      </c>
      <c r="AE686" s="350">
        <f t="shared" si="1048"/>
        <v>0</v>
      </c>
      <c r="AF686" s="350">
        <f t="shared" si="1048"/>
        <v>0</v>
      </c>
      <c r="AG686" s="350">
        <f t="shared" si="1048"/>
        <v>0</v>
      </c>
      <c r="AH686" s="350">
        <f t="shared" si="1048"/>
        <v>0</v>
      </c>
      <c r="AI686" s="350">
        <f t="shared" si="1048"/>
        <v>0</v>
      </c>
      <c r="AJ686" s="350">
        <f t="shared" si="1048"/>
        <v>0</v>
      </c>
      <c r="AK686" s="350">
        <f t="shared" si="1048"/>
        <v>0</v>
      </c>
      <c r="AL686" s="350">
        <f t="shared" si="1048"/>
        <v>0</v>
      </c>
      <c r="AM686" s="350">
        <f t="shared" si="1048"/>
        <v>0</v>
      </c>
      <c r="AN686" s="457">
        <f t="shared" si="1048"/>
        <v>0</v>
      </c>
      <c r="AO686" s="350">
        <f t="shared" si="1048"/>
        <v>0</v>
      </c>
      <c r="AP686" s="350">
        <f t="shared" si="1048"/>
        <v>0</v>
      </c>
      <c r="AQ686" s="350">
        <f t="shared" si="1048"/>
        <v>0</v>
      </c>
      <c r="AR686" s="350">
        <f t="shared" si="1048"/>
        <v>0</v>
      </c>
      <c r="AS686" s="350">
        <f t="shared" si="1048"/>
        <v>0</v>
      </c>
      <c r="AT686" s="350">
        <f t="shared" si="1048"/>
        <v>0</v>
      </c>
      <c r="AU686" s="350">
        <f t="shared" si="1048"/>
        <v>0</v>
      </c>
      <c r="AV686" s="350">
        <f t="shared" si="1048"/>
        <v>0</v>
      </c>
      <c r="AW686" s="350">
        <f t="shared" si="1048"/>
        <v>0</v>
      </c>
      <c r="AX686" s="350">
        <f t="shared" si="1048"/>
        <v>0</v>
      </c>
      <c r="AY686" s="350">
        <f t="shared" si="1048"/>
        <v>0</v>
      </c>
    </row>
    <row r="687" spans="1:51" x14ac:dyDescent="0.2">
      <c r="A687" s="347"/>
      <c r="B687" s="347"/>
      <c r="C687" s="347" t="s">
        <v>267</v>
      </c>
      <c r="D687" s="347"/>
      <c r="E687" s="455"/>
      <c r="F687" s="355"/>
      <c r="G687" s="350">
        <f>AVERAGE(G678:G682)</f>
        <v>93236.2</v>
      </c>
      <c r="H687" s="350">
        <f t="shared" ref="H687:AY687" si="1049">AVERAGE(H678:H682)</f>
        <v>40228.800000000003</v>
      </c>
      <c r="I687" s="350">
        <f t="shared" si="1049"/>
        <v>430.6</v>
      </c>
      <c r="J687" s="350" t="e">
        <f t="shared" si="1049"/>
        <v>#DIV/0!</v>
      </c>
      <c r="K687" s="350">
        <f t="shared" si="1049"/>
        <v>38383</v>
      </c>
      <c r="L687" s="350">
        <f t="shared" si="1049"/>
        <v>0</v>
      </c>
      <c r="M687" s="350">
        <f t="shared" si="1049"/>
        <v>38687.199999999997</v>
      </c>
      <c r="N687" s="350">
        <f t="shared" si="1049"/>
        <v>20662.2</v>
      </c>
      <c r="O687" s="350">
        <f t="shared" si="1049"/>
        <v>7214.8</v>
      </c>
      <c r="P687" s="350">
        <f t="shared" si="1049"/>
        <v>14946.2</v>
      </c>
      <c r="Q687" s="350">
        <f t="shared" si="1049"/>
        <v>23228.799999999999</v>
      </c>
      <c r="R687" s="350" t="e">
        <f t="shared" si="1049"/>
        <v>#DIV/0!</v>
      </c>
      <c r="S687" s="350">
        <f t="shared" si="1049"/>
        <v>0</v>
      </c>
      <c r="T687" s="350">
        <f t="shared" si="1049"/>
        <v>0</v>
      </c>
      <c r="U687" s="350">
        <f t="shared" si="1049"/>
        <v>0</v>
      </c>
      <c r="V687" s="350">
        <f t="shared" si="1049"/>
        <v>0</v>
      </c>
      <c r="W687" s="350">
        <f t="shared" si="1049"/>
        <v>0</v>
      </c>
      <c r="X687" s="350">
        <f t="shared" si="1049"/>
        <v>0</v>
      </c>
      <c r="Y687" s="350">
        <f t="shared" si="1049"/>
        <v>0</v>
      </c>
      <c r="Z687" s="350">
        <f t="shared" si="1049"/>
        <v>0</v>
      </c>
      <c r="AA687" s="350">
        <f t="shared" si="1049"/>
        <v>0</v>
      </c>
      <c r="AB687" s="350">
        <f t="shared" si="1049"/>
        <v>0</v>
      </c>
      <c r="AC687" s="350">
        <f t="shared" si="1049"/>
        <v>0</v>
      </c>
      <c r="AD687" s="350">
        <f t="shared" si="1049"/>
        <v>0</v>
      </c>
      <c r="AE687" s="350">
        <f t="shared" si="1049"/>
        <v>0</v>
      </c>
      <c r="AF687" s="350">
        <f t="shared" si="1049"/>
        <v>0</v>
      </c>
      <c r="AG687" s="350">
        <f t="shared" si="1049"/>
        <v>0</v>
      </c>
      <c r="AH687" s="350">
        <f t="shared" si="1049"/>
        <v>0</v>
      </c>
      <c r="AI687" s="350">
        <f t="shared" si="1049"/>
        <v>0</v>
      </c>
      <c r="AJ687" s="350">
        <f t="shared" si="1049"/>
        <v>0</v>
      </c>
      <c r="AK687" s="350">
        <f t="shared" si="1049"/>
        <v>0</v>
      </c>
      <c r="AL687" s="350">
        <f t="shared" si="1049"/>
        <v>0</v>
      </c>
      <c r="AM687" s="350">
        <f t="shared" si="1049"/>
        <v>0</v>
      </c>
      <c r="AN687" s="457">
        <f t="shared" si="1049"/>
        <v>0</v>
      </c>
      <c r="AO687" s="350">
        <f t="shared" si="1049"/>
        <v>0</v>
      </c>
      <c r="AP687" s="350">
        <f t="shared" si="1049"/>
        <v>0</v>
      </c>
      <c r="AQ687" s="350">
        <f t="shared" si="1049"/>
        <v>0</v>
      </c>
      <c r="AR687" s="350">
        <f t="shared" si="1049"/>
        <v>0</v>
      </c>
      <c r="AS687" s="350">
        <f t="shared" si="1049"/>
        <v>0</v>
      </c>
      <c r="AT687" s="350">
        <f t="shared" si="1049"/>
        <v>0</v>
      </c>
      <c r="AU687" s="350">
        <f t="shared" si="1049"/>
        <v>0</v>
      </c>
      <c r="AV687" s="350">
        <f t="shared" si="1049"/>
        <v>0</v>
      </c>
      <c r="AW687" s="350">
        <f t="shared" si="1049"/>
        <v>0</v>
      </c>
      <c r="AX687" s="350">
        <f t="shared" si="1049"/>
        <v>0</v>
      </c>
      <c r="AY687" s="350">
        <f t="shared" si="1049"/>
        <v>0</v>
      </c>
    </row>
    <row r="688" spans="1:51" ht="13.5" thickBot="1" x14ac:dyDescent="0.25">
      <c r="A688" s="357"/>
      <c r="B688" s="357"/>
      <c r="C688" s="357" t="s">
        <v>268</v>
      </c>
      <c r="D688" s="357"/>
      <c r="E688" s="458"/>
      <c r="F688" s="355"/>
      <c r="G688" s="359">
        <f>MEDIAN(G678:G682)</f>
        <v>72240</v>
      </c>
      <c r="H688" s="359">
        <f t="shared" ref="H688:AY688" si="1050">MEDIAN(H678:H682)</f>
        <v>29030</v>
      </c>
      <c r="I688" s="359">
        <f t="shared" si="1050"/>
        <v>420</v>
      </c>
      <c r="J688" s="359" t="e">
        <f t="shared" si="1050"/>
        <v>#NUM!</v>
      </c>
      <c r="K688" s="359">
        <f t="shared" si="1050"/>
        <v>26740</v>
      </c>
      <c r="L688" s="359">
        <f t="shared" si="1050"/>
        <v>0</v>
      </c>
      <c r="M688" s="359">
        <f t="shared" si="1050"/>
        <v>26740</v>
      </c>
      <c r="N688" s="359">
        <f t="shared" si="1050"/>
        <v>0</v>
      </c>
      <c r="O688" s="359">
        <f t="shared" si="1050"/>
        <v>0</v>
      </c>
      <c r="P688" s="359">
        <f t="shared" si="1050"/>
        <v>2047</v>
      </c>
      <c r="Q688" s="359">
        <f t="shared" si="1050"/>
        <v>20657</v>
      </c>
      <c r="R688" s="359" t="e">
        <f t="shared" si="1050"/>
        <v>#NUM!</v>
      </c>
      <c r="S688" s="359">
        <f t="shared" si="1050"/>
        <v>0</v>
      </c>
      <c r="T688" s="359">
        <f t="shared" si="1050"/>
        <v>0</v>
      </c>
      <c r="U688" s="359">
        <f t="shared" si="1050"/>
        <v>0</v>
      </c>
      <c r="V688" s="359">
        <f t="shared" si="1050"/>
        <v>0</v>
      </c>
      <c r="W688" s="359">
        <f t="shared" si="1050"/>
        <v>0</v>
      </c>
      <c r="X688" s="359">
        <f t="shared" si="1050"/>
        <v>0</v>
      </c>
      <c r="Y688" s="359">
        <f t="shared" si="1050"/>
        <v>0</v>
      </c>
      <c r="Z688" s="359">
        <f t="shared" si="1050"/>
        <v>0</v>
      </c>
      <c r="AA688" s="359">
        <f t="shared" si="1050"/>
        <v>0</v>
      </c>
      <c r="AB688" s="359">
        <f t="shared" si="1050"/>
        <v>0</v>
      </c>
      <c r="AC688" s="359">
        <f t="shared" si="1050"/>
        <v>0</v>
      </c>
      <c r="AD688" s="359">
        <f t="shared" si="1050"/>
        <v>0</v>
      </c>
      <c r="AE688" s="359">
        <f t="shared" si="1050"/>
        <v>0</v>
      </c>
      <c r="AF688" s="359">
        <f t="shared" si="1050"/>
        <v>0</v>
      </c>
      <c r="AG688" s="359">
        <f t="shared" si="1050"/>
        <v>0</v>
      </c>
      <c r="AH688" s="359">
        <f t="shared" si="1050"/>
        <v>0</v>
      </c>
      <c r="AI688" s="359">
        <f t="shared" si="1050"/>
        <v>0</v>
      </c>
      <c r="AJ688" s="359">
        <f t="shared" si="1050"/>
        <v>0</v>
      </c>
      <c r="AK688" s="359">
        <f t="shared" si="1050"/>
        <v>0</v>
      </c>
      <c r="AL688" s="359">
        <f t="shared" si="1050"/>
        <v>0</v>
      </c>
      <c r="AM688" s="359">
        <f t="shared" si="1050"/>
        <v>0</v>
      </c>
      <c r="AN688" s="459">
        <f t="shared" si="1050"/>
        <v>0</v>
      </c>
      <c r="AO688" s="359">
        <f t="shared" si="1050"/>
        <v>0</v>
      </c>
      <c r="AP688" s="359">
        <f t="shared" si="1050"/>
        <v>0</v>
      </c>
      <c r="AQ688" s="359">
        <f t="shared" si="1050"/>
        <v>0</v>
      </c>
      <c r="AR688" s="359">
        <f t="shared" si="1050"/>
        <v>0</v>
      </c>
      <c r="AS688" s="359">
        <f t="shared" si="1050"/>
        <v>0</v>
      </c>
      <c r="AT688" s="359">
        <f t="shared" si="1050"/>
        <v>0</v>
      </c>
      <c r="AU688" s="359">
        <f t="shared" si="1050"/>
        <v>0</v>
      </c>
      <c r="AV688" s="359">
        <f t="shared" si="1050"/>
        <v>0</v>
      </c>
      <c r="AW688" s="359">
        <f t="shared" si="1050"/>
        <v>0</v>
      </c>
      <c r="AX688" s="359">
        <f t="shared" si="1050"/>
        <v>0</v>
      </c>
      <c r="AY688" s="359">
        <f t="shared" si="1050"/>
        <v>0</v>
      </c>
    </row>
    <row r="689" spans="1:51" ht="13.5" thickTop="1" x14ac:dyDescent="0.2"/>
    <row r="690" spans="1:51" ht="13.5" thickBot="1" x14ac:dyDescent="0.25">
      <c r="A690" s="371"/>
      <c r="B690" s="374"/>
      <c r="C690" s="373" t="s">
        <v>155</v>
      </c>
      <c r="D690" s="373"/>
      <c r="E690" s="470"/>
    </row>
    <row r="691" spans="1:51" ht="13.5" thickTop="1" x14ac:dyDescent="0.2">
      <c r="A691" s="347">
        <v>11450</v>
      </c>
      <c r="B691" s="349" t="str">
        <f>VLOOKUP($A691,$A$5:$L$133,2,FALSE)</f>
        <v>Camden (A)</v>
      </c>
      <c r="C691" s="348" t="str">
        <f>VLOOKUP($A691,$A$5:$L$133,3,FALSE)</f>
        <v>MACROC</v>
      </c>
      <c r="D691" s="470" t="str">
        <f>VLOOKUP($A691,$A$5:$L$133,4,FALSE)</f>
        <v>S</v>
      </c>
      <c r="E691" s="470"/>
      <c r="F691"/>
      <c r="G691" s="350">
        <f>VLOOKUP($A691,$A$5:$AY$132,7,FALSE)</f>
        <v>94159</v>
      </c>
      <c r="H691" s="350">
        <f>VLOOKUP($A691,$A$5:$AY$132,8,FALSE)</f>
        <v>36907</v>
      </c>
      <c r="I691" s="350">
        <f>VLOOKUP($A691,$A$5:$AY$132,9,FALSE)</f>
        <v>355</v>
      </c>
      <c r="J691" s="350" t="str">
        <f>VLOOKUP($A691,$A$5:$AY$132,10,FALSE)</f>
        <v>Y</v>
      </c>
      <c r="K691" s="350">
        <f>VLOOKUP($A691,$A$5:$AY$132,11,FALSE)</f>
        <v>33014</v>
      </c>
      <c r="L691" s="350">
        <f>VLOOKUP($A691,$A$5:$AY$132,12,FALSE)</f>
        <v>0</v>
      </c>
      <c r="M691" s="350">
        <f>VLOOKUP($A691,$A$4:$AY$132,13,FALSE)</f>
        <v>33030</v>
      </c>
      <c r="N691" s="350">
        <f>VLOOKUP($A691,$A$4:$AY$132,14,FALSE)</f>
        <v>30890</v>
      </c>
      <c r="O691" s="350">
        <f>VLOOKUP($A691,$A$4:$AY$132,15,FALSE)</f>
        <v>0</v>
      </c>
      <c r="P691" s="350">
        <f>VLOOKUP($A691,$A$4:$AY$132,16,FALSE)</f>
        <v>32405</v>
      </c>
      <c r="Q691" s="350">
        <f>VLOOKUP($A691,$A$4:$AY$132,17,FALSE)</f>
        <v>36907</v>
      </c>
      <c r="R691" s="350">
        <f>VLOOKUP($A691,$A$4:$AY$132,18,FALSE)</f>
        <v>0</v>
      </c>
      <c r="S691" s="350">
        <f>VLOOKUP($A691,$A$4:$AY$132,19,FALSE)</f>
        <v>0</v>
      </c>
      <c r="T691" s="350">
        <f>VLOOKUP($A691,$A$4:$AY$132,20,FALSE)</f>
        <v>0</v>
      </c>
      <c r="U691" s="350">
        <f>VLOOKUP($A691,$A$4:$AY$132,21,FALSE)</f>
        <v>0</v>
      </c>
      <c r="V691" s="350">
        <f>VLOOKUP($A691,$A$4:$AY$132,22,FALSE)</f>
        <v>0</v>
      </c>
      <c r="W691" s="350">
        <f>VLOOKUP($A691,$A$4:$AY$132,23,FALSE)</f>
        <v>0</v>
      </c>
      <c r="X691" s="350">
        <f>VLOOKUP($A691,$A$4:$AY$132,24,FALSE)</f>
        <v>0</v>
      </c>
      <c r="Y691" s="350">
        <f>VLOOKUP($A691,$A$4:$AY$132,25,FALSE)</f>
        <v>0</v>
      </c>
      <c r="Z691" s="350">
        <f>VLOOKUP($A691,$A$4:$AY$132,26,FALSE)</f>
        <v>0</v>
      </c>
      <c r="AA691" s="350">
        <f>VLOOKUP($A691,$A$4:$AY$132,27,FALSE)</f>
        <v>0</v>
      </c>
      <c r="AB691" s="350">
        <f>VLOOKUP($A691,$A$4:$AY$132,28,FALSE)</f>
        <v>0</v>
      </c>
      <c r="AC691" s="350">
        <f>VLOOKUP($A691,$A$4:$AY$132,29,FALSE)</f>
        <v>0</v>
      </c>
      <c r="AD691" s="350">
        <f>VLOOKUP($A691,$A$4:$AY$132,30,FALSE)</f>
        <v>0</v>
      </c>
      <c r="AE691" s="350">
        <f>VLOOKUP($A691,$A$4:$AY$132,31,FALSE)</f>
        <v>0</v>
      </c>
      <c r="AF691" s="350">
        <f>VLOOKUP($A691,$A$4:$AY$132,32,FALSE)</f>
        <v>0</v>
      </c>
      <c r="AG691" s="350">
        <f>VLOOKUP($A691,$A$4:$AY$132,33,FALSE)</f>
        <v>0</v>
      </c>
      <c r="AH691" s="350">
        <f>VLOOKUP($A691,$A$4:$AY$132,34,FALSE)</f>
        <v>0</v>
      </c>
      <c r="AI691" s="350">
        <f>VLOOKUP($A691,$A$4:$AY$132,35,FALSE)</f>
        <v>0</v>
      </c>
      <c r="AJ691" s="350">
        <f>VLOOKUP($A691,$A$4:$AY$132,36,FALSE)</f>
        <v>0</v>
      </c>
      <c r="AK691" s="350">
        <f>VLOOKUP($A691,$A$4:$AY$132,37,FALSE)</f>
        <v>0</v>
      </c>
      <c r="AL691" s="350">
        <f>VLOOKUP($A691,$A$4:$AY$132,38,FALSE)</f>
        <v>0</v>
      </c>
      <c r="AM691" s="350">
        <f>VLOOKUP($A691,$A$4:$AY$132,39,FALSE)</f>
        <v>0</v>
      </c>
      <c r="AN691" s="457">
        <f>VLOOKUP($A691,$A$4:$AY$132,40,FALSE)</f>
        <v>0</v>
      </c>
      <c r="AO691" s="350">
        <f>VLOOKUP($A691,$A$4:$AY$132,41,FALSE)</f>
        <v>0</v>
      </c>
      <c r="AP691" s="350">
        <f>VLOOKUP($A691,$A$4:$AY$132,42,FALSE)</f>
        <v>0</v>
      </c>
      <c r="AQ691" s="350">
        <f>VLOOKUP($A691,$A$4:$AY$132,43,FALSE)</f>
        <v>0</v>
      </c>
      <c r="AR691" s="350">
        <f>VLOOKUP($A691,$A$4:$AY$132,44,FALSE)</f>
        <v>0</v>
      </c>
      <c r="AS691" s="350">
        <f>VLOOKUP($A691,$A$4:$AY$132,45,FALSE)</f>
        <v>0</v>
      </c>
      <c r="AT691" s="350">
        <f>VLOOKUP($A691,$A$4:$AY$132,46,FALSE)</f>
        <v>0</v>
      </c>
      <c r="AU691" s="350">
        <f>VLOOKUP($A691,$A$4:$AY$132,47,FALSE)</f>
        <v>0</v>
      </c>
      <c r="AV691" s="350">
        <f>VLOOKUP($A691,$A$4:$AY$132,48,FALSE)</f>
        <v>0</v>
      </c>
      <c r="AW691" s="350">
        <f>VLOOKUP($A691,$A$4:$AY$132,49,FALSE)</f>
        <v>0</v>
      </c>
      <c r="AX691" s="350">
        <f>VLOOKUP($A691,$A$4:$AY$132,50,FALSE)</f>
        <v>0</v>
      </c>
      <c r="AY691" s="350">
        <f>VLOOKUP($A691,$A$4:$AY$132,51,FALSE)</f>
        <v>0</v>
      </c>
    </row>
    <row r="692" spans="1:51" x14ac:dyDescent="0.2">
      <c r="A692" s="347">
        <v>11500</v>
      </c>
      <c r="B692" s="349" t="str">
        <f>VLOOKUP($A692,$A$5:$L$133,2,FALSE)</f>
        <v>Campbelltown (C) (NSW)</v>
      </c>
      <c r="C692" s="348" t="str">
        <f>VLOOKUP($A692,$A$5:$L$133,3,FALSE)</f>
        <v>MACROC</v>
      </c>
      <c r="D692" s="470" t="str">
        <f>VLOOKUP($A692,$A$5:$L$133,4,FALSE)</f>
        <v>S</v>
      </c>
      <c r="E692" s="470"/>
      <c r="F692"/>
      <c r="G692" s="350">
        <f>VLOOKUP($A692,$A$5:$AY$132,7,FALSE)</f>
        <v>168139</v>
      </c>
      <c r="H692" s="350">
        <f>VLOOKUP($A692,$A$5:$AY$132,8,FALSE)</f>
        <v>56604</v>
      </c>
      <c r="I692" s="350">
        <f>VLOOKUP($A692,$A$5:$AY$132,9,FALSE)</f>
        <v>394.55</v>
      </c>
      <c r="J692" s="350" t="str">
        <f>VLOOKUP($A692,$A$5:$AY$132,10,FALSE)</f>
        <v>Y</v>
      </c>
      <c r="K692" s="350">
        <f>VLOOKUP($A692,$A$5:$AY$132,11,FALSE)</f>
        <v>56604</v>
      </c>
      <c r="L692" s="350">
        <f>VLOOKUP($A692,$A$5:$AY$132,12,FALSE)</f>
        <v>0</v>
      </c>
      <c r="M692" s="350">
        <f>VLOOKUP($A692,$A$4:$AY$132,13,FALSE)</f>
        <v>56604</v>
      </c>
      <c r="N692" s="350">
        <f>VLOOKUP($A692,$A$4:$AY$132,14,FALSE)</f>
        <v>56101</v>
      </c>
      <c r="O692" s="350">
        <f>VLOOKUP($A692,$A$4:$AY$132,15,FALSE)</f>
        <v>0</v>
      </c>
      <c r="P692" s="350">
        <f>VLOOKUP($A692,$A$4:$AY$132,16,FALSE)</f>
        <v>53880</v>
      </c>
      <c r="Q692" s="350">
        <f>VLOOKUP($A692,$A$4:$AY$132,17,FALSE)</f>
        <v>56604</v>
      </c>
      <c r="R692" s="350">
        <f>VLOOKUP($A692,$A$4:$AY$132,18,FALSE)</f>
        <v>0</v>
      </c>
      <c r="S692" s="350">
        <f>VLOOKUP($A692,$A$4:$AY$132,19,FALSE)</f>
        <v>0</v>
      </c>
      <c r="T692" s="350">
        <f>VLOOKUP($A692,$A$4:$AY$132,20,FALSE)</f>
        <v>0</v>
      </c>
      <c r="U692" s="350">
        <f>VLOOKUP($A692,$A$4:$AY$132,21,FALSE)</f>
        <v>0</v>
      </c>
      <c r="V692" s="350">
        <f>VLOOKUP($A692,$A$4:$AY$132,22,FALSE)</f>
        <v>0</v>
      </c>
      <c r="W692" s="350">
        <f>VLOOKUP($A692,$A$4:$AY$132,23,FALSE)</f>
        <v>0</v>
      </c>
      <c r="X692" s="350">
        <f>VLOOKUP($A692,$A$4:$AY$132,24,FALSE)</f>
        <v>0</v>
      </c>
      <c r="Y692" s="350">
        <f>VLOOKUP($A692,$A$4:$AY$132,25,FALSE)</f>
        <v>0</v>
      </c>
      <c r="Z692" s="350">
        <f>VLOOKUP($A692,$A$4:$AY$132,26,FALSE)</f>
        <v>0</v>
      </c>
      <c r="AA692" s="350">
        <f>VLOOKUP($A692,$A$4:$AY$132,27,FALSE)</f>
        <v>0</v>
      </c>
      <c r="AB692" s="350">
        <f>VLOOKUP($A692,$A$4:$AY$132,28,FALSE)</f>
        <v>0</v>
      </c>
      <c r="AC692" s="350">
        <f>VLOOKUP($A692,$A$4:$AY$132,29,FALSE)</f>
        <v>0</v>
      </c>
      <c r="AD692" s="350">
        <f>VLOOKUP($A692,$A$4:$AY$132,30,FALSE)</f>
        <v>0</v>
      </c>
      <c r="AE692" s="350">
        <f>VLOOKUP($A692,$A$4:$AY$132,31,FALSE)</f>
        <v>0</v>
      </c>
      <c r="AF692" s="350">
        <f>VLOOKUP($A692,$A$4:$AY$132,32,FALSE)</f>
        <v>0</v>
      </c>
      <c r="AG692" s="350">
        <f>VLOOKUP($A692,$A$4:$AY$132,33,FALSE)</f>
        <v>0</v>
      </c>
      <c r="AH692" s="350">
        <f>VLOOKUP($A692,$A$4:$AY$132,34,FALSE)</f>
        <v>0</v>
      </c>
      <c r="AI692" s="350">
        <f>VLOOKUP($A692,$A$4:$AY$132,35,FALSE)</f>
        <v>0</v>
      </c>
      <c r="AJ692" s="350">
        <f>VLOOKUP($A692,$A$4:$AY$132,36,FALSE)</f>
        <v>0</v>
      </c>
      <c r="AK692" s="350">
        <f>VLOOKUP($A692,$A$4:$AY$132,37,FALSE)</f>
        <v>0</v>
      </c>
      <c r="AL692" s="350">
        <f>VLOOKUP($A692,$A$4:$AY$132,38,FALSE)</f>
        <v>0</v>
      </c>
      <c r="AM692" s="350">
        <f>VLOOKUP($A692,$A$4:$AY$132,39,FALSE)</f>
        <v>0</v>
      </c>
      <c r="AN692" s="457">
        <f>VLOOKUP($A692,$A$4:$AY$132,40,FALSE)</f>
        <v>0</v>
      </c>
      <c r="AO692" s="350">
        <f>VLOOKUP($A692,$A$4:$AY$132,41,FALSE)</f>
        <v>0</v>
      </c>
      <c r="AP692" s="350">
        <f>VLOOKUP($A692,$A$4:$AY$132,42,FALSE)</f>
        <v>0</v>
      </c>
      <c r="AQ692" s="350">
        <f>VLOOKUP($A692,$A$4:$AY$132,43,FALSE)</f>
        <v>0</v>
      </c>
      <c r="AR692" s="350">
        <f>VLOOKUP($A692,$A$4:$AY$132,44,FALSE)</f>
        <v>0</v>
      </c>
      <c r="AS692" s="350">
        <f>VLOOKUP($A692,$A$4:$AY$132,45,FALSE)</f>
        <v>0</v>
      </c>
      <c r="AT692" s="350">
        <f>VLOOKUP($A692,$A$4:$AY$132,46,FALSE)</f>
        <v>0</v>
      </c>
      <c r="AU692" s="350">
        <f>VLOOKUP($A692,$A$4:$AY$132,47,FALSE)</f>
        <v>0</v>
      </c>
      <c r="AV692" s="350">
        <f>VLOOKUP($A692,$A$4:$AY$132,48,FALSE)</f>
        <v>0</v>
      </c>
      <c r="AW692" s="350">
        <f>VLOOKUP($A692,$A$4:$AY$132,49,FALSE)</f>
        <v>0</v>
      </c>
      <c r="AX692" s="350">
        <f>VLOOKUP($A692,$A$4:$AY$132,50,FALSE)</f>
        <v>0</v>
      </c>
      <c r="AY692" s="350">
        <f>VLOOKUP($A692,$A$4:$AY$132,51,FALSE)</f>
        <v>0</v>
      </c>
    </row>
    <row r="693" spans="1:51" ht="13.5" thickBot="1" x14ac:dyDescent="0.25">
      <c r="A693" s="347">
        <v>18400</v>
      </c>
      <c r="B693" s="349" t="str">
        <f>VLOOKUP($A693,$A$5:$L$133,2,FALSE)</f>
        <v>Wollondilly (A)</v>
      </c>
      <c r="C693" s="348" t="str">
        <f>VLOOKUP($A693,$A$5:$L$133,3,FALSE)</f>
        <v>MACROC</v>
      </c>
      <c r="D693" s="470" t="str">
        <f>VLOOKUP($A693,$A$5:$L$133,4,FALSE)</f>
        <v>R</v>
      </c>
      <c r="E693" s="470"/>
      <c r="F693"/>
      <c r="G693" s="350">
        <f>VLOOKUP($A693,$A$5:$AY$132,7,FALSE)</f>
        <v>52230</v>
      </c>
      <c r="H693" s="350">
        <f>VLOOKUP($A693,$A$5:$AY$132,8,FALSE)</f>
        <v>19541</v>
      </c>
      <c r="I693" s="350">
        <f>VLOOKUP($A693,$A$5:$AY$132,9,FALSE)</f>
        <v>541</v>
      </c>
      <c r="J693" s="350" t="str">
        <f>VLOOKUP($A693,$A$5:$AY$132,10,FALSE)</f>
        <v>Y</v>
      </c>
      <c r="K693" s="350">
        <f>VLOOKUP($A693,$A$5:$AY$132,11,FALSE)</f>
        <v>16485</v>
      </c>
      <c r="L693" s="350">
        <f>VLOOKUP($A693,$A$5:$AY$132,12,FALSE)</f>
        <v>0</v>
      </c>
      <c r="M693" s="350">
        <f>VLOOKUP($A693,$A$4:$AY$132,13,FALSE)</f>
        <v>17857</v>
      </c>
      <c r="N693" s="350">
        <f>VLOOKUP($A693,$A$4:$AY$132,14,FALSE)</f>
        <v>12709</v>
      </c>
      <c r="O693" s="350">
        <f>VLOOKUP($A693,$A$4:$AY$132,15,FALSE)</f>
        <v>0</v>
      </c>
      <c r="P693" s="350">
        <f>VLOOKUP($A693,$A$4:$AY$132,16,FALSE)</f>
        <v>0</v>
      </c>
      <c r="Q693" s="350">
        <f>VLOOKUP($A693,$A$4:$AY$132,17,FALSE)</f>
        <v>19541</v>
      </c>
      <c r="R693" s="350" t="str">
        <f>VLOOKUP($A693,$A$4:$AY$132,18,FALSE)</f>
        <v>Bargo Waste Management Centre</v>
      </c>
      <c r="S693" s="350">
        <f>VLOOKUP($A693,$A$4:$AY$132,19,FALSE)</f>
        <v>0</v>
      </c>
      <c r="T693" s="350">
        <f>VLOOKUP($A693,$A$4:$AY$132,20,FALSE)</f>
        <v>0</v>
      </c>
      <c r="U693" s="350">
        <f>VLOOKUP($A693,$A$4:$AY$132,21,FALSE)</f>
        <v>0</v>
      </c>
      <c r="V693" s="350">
        <f>VLOOKUP($A693,$A$4:$AY$132,22,FALSE)</f>
        <v>0</v>
      </c>
      <c r="W693" s="350">
        <f>VLOOKUP($A693,$A$4:$AY$132,23,FALSE)</f>
        <v>0</v>
      </c>
      <c r="X693" s="350">
        <f>VLOOKUP($A693,$A$4:$AY$132,24,FALSE)</f>
        <v>0</v>
      </c>
      <c r="Y693" s="350">
        <f>VLOOKUP($A693,$A$4:$AY$132,25,FALSE)</f>
        <v>0</v>
      </c>
      <c r="Z693" s="350">
        <f>VLOOKUP($A693,$A$4:$AY$132,26,FALSE)</f>
        <v>0</v>
      </c>
      <c r="AA693" s="350">
        <f>VLOOKUP($A693,$A$4:$AY$132,27,FALSE)</f>
        <v>0</v>
      </c>
      <c r="AB693" s="350">
        <f>VLOOKUP($A693,$A$4:$AY$132,28,FALSE)</f>
        <v>0</v>
      </c>
      <c r="AC693" s="350">
        <f>VLOOKUP($A693,$A$4:$AY$132,29,FALSE)</f>
        <v>0</v>
      </c>
      <c r="AD693" s="350">
        <f>VLOOKUP($A693,$A$4:$AY$132,30,FALSE)</f>
        <v>0</v>
      </c>
      <c r="AE693" s="350">
        <f>VLOOKUP($A693,$A$4:$AY$132,31,FALSE)</f>
        <v>0</v>
      </c>
      <c r="AF693" s="350">
        <f>VLOOKUP($A693,$A$4:$AY$132,32,FALSE)</f>
        <v>0</v>
      </c>
      <c r="AG693" s="350">
        <f>VLOOKUP($A693,$A$4:$AY$132,33,FALSE)</f>
        <v>0</v>
      </c>
      <c r="AH693" s="350">
        <f>VLOOKUP($A693,$A$4:$AY$132,34,FALSE)</f>
        <v>0</v>
      </c>
      <c r="AI693" s="350">
        <f>VLOOKUP($A693,$A$4:$AY$132,35,FALSE)</f>
        <v>0</v>
      </c>
      <c r="AJ693" s="350">
        <f>VLOOKUP($A693,$A$4:$AY$132,36,FALSE)</f>
        <v>0</v>
      </c>
      <c r="AK693" s="350">
        <f>VLOOKUP($A693,$A$4:$AY$132,37,FALSE)</f>
        <v>0</v>
      </c>
      <c r="AL693" s="350">
        <f>VLOOKUP($A693,$A$4:$AY$132,38,FALSE)</f>
        <v>0</v>
      </c>
      <c r="AM693" s="350">
        <f>VLOOKUP($A693,$A$4:$AY$132,39,FALSE)</f>
        <v>0</v>
      </c>
      <c r="AN693" s="457">
        <f>VLOOKUP($A693,$A$4:$AY$132,40,FALSE)</f>
        <v>0</v>
      </c>
      <c r="AO693" s="350">
        <f>VLOOKUP($A693,$A$4:$AY$132,41,FALSE)</f>
        <v>0</v>
      </c>
      <c r="AP693" s="350">
        <f>VLOOKUP($A693,$A$4:$AY$132,42,FALSE)</f>
        <v>0</v>
      </c>
      <c r="AQ693" s="350">
        <f>VLOOKUP($A693,$A$4:$AY$132,43,FALSE)</f>
        <v>0</v>
      </c>
      <c r="AR693" s="350">
        <f>VLOOKUP($A693,$A$4:$AY$132,44,FALSE)</f>
        <v>0</v>
      </c>
      <c r="AS693" s="350">
        <f>VLOOKUP($A693,$A$4:$AY$132,45,FALSE)</f>
        <v>0</v>
      </c>
      <c r="AT693" s="350">
        <f>VLOOKUP($A693,$A$4:$AY$132,46,FALSE)</f>
        <v>0</v>
      </c>
      <c r="AU693" s="350">
        <f>VLOOKUP($A693,$A$4:$AY$132,47,FALSE)</f>
        <v>0</v>
      </c>
      <c r="AV693" s="350">
        <f>VLOOKUP($A693,$A$4:$AY$132,48,FALSE)</f>
        <v>0</v>
      </c>
      <c r="AW693" s="350">
        <f>VLOOKUP($A693,$A$4:$AY$132,49,FALSE)</f>
        <v>0</v>
      </c>
      <c r="AX693" s="350">
        <f>VLOOKUP($A693,$A$4:$AY$132,50,FALSE)</f>
        <v>0</v>
      </c>
      <c r="AY693" s="350">
        <f>VLOOKUP($A693,$A$4:$AY$132,51,FALSE)</f>
        <v>0</v>
      </c>
    </row>
    <row r="694" spans="1:51" ht="13.5" thickTop="1" x14ac:dyDescent="0.2">
      <c r="A694" s="351"/>
      <c r="B694" s="351"/>
      <c r="C694" s="351" t="s">
        <v>263</v>
      </c>
      <c r="D694" s="351"/>
      <c r="E694" s="451"/>
      <c r="F694" s="352"/>
      <c r="G694" s="353">
        <f>COUNTIF(G691:G693,"&gt;0")</f>
        <v>3</v>
      </c>
      <c r="H694" s="353">
        <f t="shared" ref="H694:AY694" si="1051">COUNTIF(H691:H693,"&gt;0")</f>
        <v>3</v>
      </c>
      <c r="I694" s="353">
        <f t="shared" si="1051"/>
        <v>3</v>
      </c>
      <c r="J694" s="353">
        <f t="shared" si="1051"/>
        <v>0</v>
      </c>
      <c r="K694" s="353">
        <f t="shared" si="1051"/>
        <v>3</v>
      </c>
      <c r="L694" s="353">
        <f t="shared" si="1051"/>
        <v>0</v>
      </c>
      <c r="M694" s="353">
        <f t="shared" si="1051"/>
        <v>3</v>
      </c>
      <c r="N694" s="353">
        <f t="shared" si="1051"/>
        <v>3</v>
      </c>
      <c r="O694" s="353">
        <f t="shared" si="1051"/>
        <v>0</v>
      </c>
      <c r="P694" s="353">
        <f t="shared" si="1051"/>
        <v>2</v>
      </c>
      <c r="Q694" s="353">
        <f t="shared" si="1051"/>
        <v>3</v>
      </c>
      <c r="R694" s="353">
        <f t="shared" si="1051"/>
        <v>0</v>
      </c>
      <c r="S694" s="353">
        <f t="shared" si="1051"/>
        <v>0</v>
      </c>
      <c r="T694" s="353">
        <f t="shared" si="1051"/>
        <v>0</v>
      </c>
      <c r="U694" s="353">
        <f t="shared" si="1051"/>
        <v>0</v>
      </c>
      <c r="V694" s="353">
        <f t="shared" si="1051"/>
        <v>0</v>
      </c>
      <c r="W694" s="353">
        <f t="shared" si="1051"/>
        <v>0</v>
      </c>
      <c r="X694" s="353">
        <f t="shared" si="1051"/>
        <v>0</v>
      </c>
      <c r="Y694" s="353">
        <f t="shared" si="1051"/>
        <v>0</v>
      </c>
      <c r="Z694" s="353">
        <f t="shared" si="1051"/>
        <v>0</v>
      </c>
      <c r="AA694" s="353">
        <f t="shared" si="1051"/>
        <v>0</v>
      </c>
      <c r="AB694" s="353">
        <f t="shared" si="1051"/>
        <v>0</v>
      </c>
      <c r="AC694" s="353">
        <f t="shared" si="1051"/>
        <v>0</v>
      </c>
      <c r="AD694" s="353">
        <f t="shared" si="1051"/>
        <v>0</v>
      </c>
      <c r="AE694" s="353">
        <f t="shared" si="1051"/>
        <v>0</v>
      </c>
      <c r="AF694" s="353">
        <f t="shared" si="1051"/>
        <v>0</v>
      </c>
      <c r="AG694" s="353">
        <f t="shared" si="1051"/>
        <v>0</v>
      </c>
      <c r="AH694" s="353">
        <f t="shared" si="1051"/>
        <v>0</v>
      </c>
      <c r="AI694" s="353">
        <f t="shared" si="1051"/>
        <v>0</v>
      </c>
      <c r="AJ694" s="353">
        <f t="shared" si="1051"/>
        <v>0</v>
      </c>
      <c r="AK694" s="353">
        <f t="shared" si="1051"/>
        <v>0</v>
      </c>
      <c r="AL694" s="353">
        <f t="shared" si="1051"/>
        <v>0</v>
      </c>
      <c r="AM694" s="353">
        <f t="shared" si="1051"/>
        <v>0</v>
      </c>
      <c r="AN694" s="452">
        <f t="shared" si="1051"/>
        <v>0</v>
      </c>
      <c r="AO694" s="353">
        <f t="shared" si="1051"/>
        <v>0</v>
      </c>
      <c r="AP694" s="353">
        <f t="shared" si="1051"/>
        <v>0</v>
      </c>
      <c r="AQ694" s="353">
        <f t="shared" si="1051"/>
        <v>0</v>
      </c>
      <c r="AR694" s="353">
        <f t="shared" si="1051"/>
        <v>0</v>
      </c>
      <c r="AS694" s="353">
        <f t="shared" si="1051"/>
        <v>0</v>
      </c>
      <c r="AT694" s="353">
        <f t="shared" si="1051"/>
        <v>0</v>
      </c>
      <c r="AU694" s="353">
        <f t="shared" si="1051"/>
        <v>0</v>
      </c>
      <c r="AV694" s="353">
        <f t="shared" si="1051"/>
        <v>0</v>
      </c>
      <c r="AW694" s="353">
        <f t="shared" si="1051"/>
        <v>0</v>
      </c>
      <c r="AX694" s="353">
        <f t="shared" si="1051"/>
        <v>0</v>
      </c>
      <c r="AY694" s="353">
        <f t="shared" si="1051"/>
        <v>0</v>
      </c>
    </row>
    <row r="695" spans="1:51" x14ac:dyDescent="0.2">
      <c r="A695" s="347"/>
      <c r="B695" s="347"/>
      <c r="C695" s="347" t="s">
        <v>264</v>
      </c>
      <c r="D695" s="347"/>
      <c r="E695" s="455"/>
      <c r="F695" s="355"/>
      <c r="G695" s="356">
        <f>SUM(G691:G693)</f>
        <v>314528</v>
      </c>
      <c r="H695" s="356">
        <f t="shared" ref="H695:AY695" si="1052">SUM(H691:H693)</f>
        <v>113052</v>
      </c>
      <c r="I695" s="356">
        <f t="shared" si="1052"/>
        <v>1290.55</v>
      </c>
      <c r="J695" s="356">
        <f t="shared" si="1052"/>
        <v>0</v>
      </c>
      <c r="K695" s="356">
        <f t="shared" si="1052"/>
        <v>106103</v>
      </c>
      <c r="L695" s="356">
        <f t="shared" si="1052"/>
        <v>0</v>
      </c>
      <c r="M695" s="356">
        <f t="shared" si="1052"/>
        <v>107491</v>
      </c>
      <c r="N695" s="356">
        <f t="shared" si="1052"/>
        <v>99700</v>
      </c>
      <c r="O695" s="356">
        <f t="shared" si="1052"/>
        <v>0</v>
      </c>
      <c r="P695" s="356">
        <f t="shared" si="1052"/>
        <v>86285</v>
      </c>
      <c r="Q695" s="356">
        <f t="shared" si="1052"/>
        <v>113052</v>
      </c>
      <c r="R695" s="356">
        <f t="shared" si="1052"/>
        <v>0</v>
      </c>
      <c r="S695" s="356">
        <f t="shared" si="1052"/>
        <v>0</v>
      </c>
      <c r="T695" s="356">
        <f t="shared" si="1052"/>
        <v>0</v>
      </c>
      <c r="U695" s="356">
        <f t="shared" si="1052"/>
        <v>0</v>
      </c>
      <c r="V695" s="356">
        <f t="shared" si="1052"/>
        <v>0</v>
      </c>
      <c r="W695" s="356">
        <f t="shared" si="1052"/>
        <v>0</v>
      </c>
      <c r="X695" s="356">
        <f t="shared" si="1052"/>
        <v>0</v>
      </c>
      <c r="Y695" s="356">
        <f t="shared" si="1052"/>
        <v>0</v>
      </c>
      <c r="Z695" s="356">
        <f t="shared" si="1052"/>
        <v>0</v>
      </c>
      <c r="AA695" s="356">
        <f t="shared" si="1052"/>
        <v>0</v>
      </c>
      <c r="AB695" s="356">
        <f t="shared" si="1052"/>
        <v>0</v>
      </c>
      <c r="AC695" s="356">
        <f t="shared" si="1052"/>
        <v>0</v>
      </c>
      <c r="AD695" s="356">
        <f t="shared" si="1052"/>
        <v>0</v>
      </c>
      <c r="AE695" s="356">
        <f t="shared" si="1052"/>
        <v>0</v>
      </c>
      <c r="AF695" s="356">
        <f t="shared" si="1052"/>
        <v>0</v>
      </c>
      <c r="AG695" s="356">
        <f t="shared" si="1052"/>
        <v>0</v>
      </c>
      <c r="AH695" s="356">
        <f t="shared" si="1052"/>
        <v>0</v>
      </c>
      <c r="AI695" s="356">
        <f t="shared" si="1052"/>
        <v>0</v>
      </c>
      <c r="AJ695" s="356">
        <f t="shared" si="1052"/>
        <v>0</v>
      </c>
      <c r="AK695" s="356">
        <f t="shared" si="1052"/>
        <v>0</v>
      </c>
      <c r="AL695" s="356">
        <f t="shared" si="1052"/>
        <v>0</v>
      </c>
      <c r="AM695" s="356">
        <f t="shared" si="1052"/>
        <v>0</v>
      </c>
      <c r="AN695" s="456">
        <f t="shared" si="1052"/>
        <v>0</v>
      </c>
      <c r="AO695" s="356">
        <f t="shared" si="1052"/>
        <v>0</v>
      </c>
      <c r="AP695" s="356">
        <f t="shared" si="1052"/>
        <v>0</v>
      </c>
      <c r="AQ695" s="356">
        <f t="shared" si="1052"/>
        <v>0</v>
      </c>
      <c r="AR695" s="356">
        <f t="shared" si="1052"/>
        <v>0</v>
      </c>
      <c r="AS695" s="356">
        <f t="shared" si="1052"/>
        <v>0</v>
      </c>
      <c r="AT695" s="356">
        <f t="shared" si="1052"/>
        <v>0</v>
      </c>
      <c r="AU695" s="356">
        <f t="shared" si="1052"/>
        <v>0</v>
      </c>
      <c r="AV695" s="356">
        <f t="shared" si="1052"/>
        <v>0</v>
      </c>
      <c r="AW695" s="356">
        <f t="shared" si="1052"/>
        <v>0</v>
      </c>
      <c r="AX695" s="356">
        <f t="shared" si="1052"/>
        <v>0</v>
      </c>
      <c r="AY695" s="356">
        <f t="shared" si="1052"/>
        <v>0</v>
      </c>
    </row>
    <row r="696" spans="1:51" x14ac:dyDescent="0.2">
      <c r="A696" s="347"/>
      <c r="B696" s="347"/>
      <c r="C696" s="347" t="s">
        <v>265</v>
      </c>
      <c r="D696" s="347"/>
      <c r="E696" s="455"/>
      <c r="F696" s="355"/>
      <c r="G696" s="350">
        <f>MIN(G691:G693)</f>
        <v>52230</v>
      </c>
      <c r="H696" s="350">
        <f t="shared" ref="H696:AY696" si="1053">MIN(H691:H693)</f>
        <v>19541</v>
      </c>
      <c r="I696" s="350">
        <f t="shared" si="1053"/>
        <v>355</v>
      </c>
      <c r="J696" s="350">
        <f t="shared" si="1053"/>
        <v>0</v>
      </c>
      <c r="K696" s="350">
        <f t="shared" si="1053"/>
        <v>16485</v>
      </c>
      <c r="L696" s="350">
        <f t="shared" si="1053"/>
        <v>0</v>
      </c>
      <c r="M696" s="350">
        <f t="shared" si="1053"/>
        <v>17857</v>
      </c>
      <c r="N696" s="350">
        <f t="shared" si="1053"/>
        <v>12709</v>
      </c>
      <c r="O696" s="350">
        <f t="shared" si="1053"/>
        <v>0</v>
      </c>
      <c r="P696" s="350">
        <f t="shared" si="1053"/>
        <v>0</v>
      </c>
      <c r="Q696" s="350">
        <f t="shared" si="1053"/>
        <v>19541</v>
      </c>
      <c r="R696" s="350">
        <f t="shared" si="1053"/>
        <v>0</v>
      </c>
      <c r="S696" s="350">
        <f t="shared" si="1053"/>
        <v>0</v>
      </c>
      <c r="T696" s="350">
        <f t="shared" si="1053"/>
        <v>0</v>
      </c>
      <c r="U696" s="350">
        <f t="shared" si="1053"/>
        <v>0</v>
      </c>
      <c r="V696" s="350">
        <f t="shared" si="1053"/>
        <v>0</v>
      </c>
      <c r="W696" s="350">
        <f t="shared" si="1053"/>
        <v>0</v>
      </c>
      <c r="X696" s="350">
        <f t="shared" si="1053"/>
        <v>0</v>
      </c>
      <c r="Y696" s="350">
        <f t="shared" si="1053"/>
        <v>0</v>
      </c>
      <c r="Z696" s="350">
        <f t="shared" si="1053"/>
        <v>0</v>
      </c>
      <c r="AA696" s="350">
        <f t="shared" si="1053"/>
        <v>0</v>
      </c>
      <c r="AB696" s="350">
        <f t="shared" si="1053"/>
        <v>0</v>
      </c>
      <c r="AC696" s="350">
        <f t="shared" si="1053"/>
        <v>0</v>
      </c>
      <c r="AD696" s="350">
        <f t="shared" si="1053"/>
        <v>0</v>
      </c>
      <c r="AE696" s="350">
        <f t="shared" si="1053"/>
        <v>0</v>
      </c>
      <c r="AF696" s="350">
        <f t="shared" si="1053"/>
        <v>0</v>
      </c>
      <c r="AG696" s="350">
        <f t="shared" si="1053"/>
        <v>0</v>
      </c>
      <c r="AH696" s="350">
        <f t="shared" si="1053"/>
        <v>0</v>
      </c>
      <c r="AI696" s="350">
        <f t="shared" si="1053"/>
        <v>0</v>
      </c>
      <c r="AJ696" s="350">
        <f t="shared" si="1053"/>
        <v>0</v>
      </c>
      <c r="AK696" s="350">
        <f t="shared" si="1053"/>
        <v>0</v>
      </c>
      <c r="AL696" s="350">
        <f t="shared" si="1053"/>
        <v>0</v>
      </c>
      <c r="AM696" s="350">
        <f t="shared" si="1053"/>
        <v>0</v>
      </c>
      <c r="AN696" s="457">
        <f t="shared" si="1053"/>
        <v>0</v>
      </c>
      <c r="AO696" s="350">
        <f t="shared" si="1053"/>
        <v>0</v>
      </c>
      <c r="AP696" s="350">
        <f t="shared" si="1053"/>
        <v>0</v>
      </c>
      <c r="AQ696" s="350">
        <f t="shared" si="1053"/>
        <v>0</v>
      </c>
      <c r="AR696" s="350">
        <f t="shared" si="1053"/>
        <v>0</v>
      </c>
      <c r="AS696" s="350">
        <f t="shared" si="1053"/>
        <v>0</v>
      </c>
      <c r="AT696" s="350">
        <f t="shared" si="1053"/>
        <v>0</v>
      </c>
      <c r="AU696" s="350">
        <f t="shared" si="1053"/>
        <v>0</v>
      </c>
      <c r="AV696" s="350">
        <f t="shared" si="1053"/>
        <v>0</v>
      </c>
      <c r="AW696" s="350">
        <f t="shared" si="1053"/>
        <v>0</v>
      </c>
      <c r="AX696" s="350">
        <f t="shared" si="1053"/>
        <v>0</v>
      </c>
      <c r="AY696" s="350">
        <f t="shared" si="1053"/>
        <v>0</v>
      </c>
    </row>
    <row r="697" spans="1:51" x14ac:dyDescent="0.2">
      <c r="A697" s="347"/>
      <c r="B697" s="347"/>
      <c r="C697" s="347" t="s">
        <v>266</v>
      </c>
      <c r="D697" s="347"/>
      <c r="E697" s="455"/>
      <c r="F697" s="355"/>
      <c r="G697" s="350">
        <f>MAX(G691:G693)</f>
        <v>168139</v>
      </c>
      <c r="H697" s="350">
        <f t="shared" ref="H697:AY697" si="1054">MAX(H691:H693)</f>
        <v>56604</v>
      </c>
      <c r="I697" s="350">
        <f t="shared" si="1054"/>
        <v>541</v>
      </c>
      <c r="J697" s="350">
        <f t="shared" si="1054"/>
        <v>0</v>
      </c>
      <c r="K697" s="350">
        <f t="shared" si="1054"/>
        <v>56604</v>
      </c>
      <c r="L697" s="350">
        <f t="shared" si="1054"/>
        <v>0</v>
      </c>
      <c r="M697" s="350">
        <f t="shared" si="1054"/>
        <v>56604</v>
      </c>
      <c r="N697" s="350">
        <f t="shared" si="1054"/>
        <v>56101</v>
      </c>
      <c r="O697" s="350">
        <f t="shared" si="1054"/>
        <v>0</v>
      </c>
      <c r="P697" s="350">
        <f t="shared" si="1054"/>
        <v>53880</v>
      </c>
      <c r="Q697" s="350">
        <f t="shared" si="1054"/>
        <v>56604</v>
      </c>
      <c r="R697" s="350">
        <f t="shared" si="1054"/>
        <v>0</v>
      </c>
      <c r="S697" s="350">
        <f t="shared" si="1054"/>
        <v>0</v>
      </c>
      <c r="T697" s="350">
        <f t="shared" si="1054"/>
        <v>0</v>
      </c>
      <c r="U697" s="350">
        <f t="shared" si="1054"/>
        <v>0</v>
      </c>
      <c r="V697" s="350">
        <f t="shared" si="1054"/>
        <v>0</v>
      </c>
      <c r="W697" s="350">
        <f t="shared" si="1054"/>
        <v>0</v>
      </c>
      <c r="X697" s="350">
        <f t="shared" si="1054"/>
        <v>0</v>
      </c>
      <c r="Y697" s="350">
        <f t="shared" si="1054"/>
        <v>0</v>
      </c>
      <c r="Z697" s="350">
        <f t="shared" si="1054"/>
        <v>0</v>
      </c>
      <c r="AA697" s="350">
        <f t="shared" si="1054"/>
        <v>0</v>
      </c>
      <c r="AB697" s="350">
        <f t="shared" si="1054"/>
        <v>0</v>
      </c>
      <c r="AC697" s="350">
        <f t="shared" si="1054"/>
        <v>0</v>
      </c>
      <c r="AD697" s="350">
        <f t="shared" si="1054"/>
        <v>0</v>
      </c>
      <c r="AE697" s="350">
        <f t="shared" si="1054"/>
        <v>0</v>
      </c>
      <c r="AF697" s="350">
        <f t="shared" si="1054"/>
        <v>0</v>
      </c>
      <c r="AG697" s="350">
        <f t="shared" si="1054"/>
        <v>0</v>
      </c>
      <c r="AH697" s="350">
        <f t="shared" si="1054"/>
        <v>0</v>
      </c>
      <c r="AI697" s="350">
        <f t="shared" si="1054"/>
        <v>0</v>
      </c>
      <c r="AJ697" s="350">
        <f t="shared" si="1054"/>
        <v>0</v>
      </c>
      <c r="AK697" s="350">
        <f t="shared" si="1054"/>
        <v>0</v>
      </c>
      <c r="AL697" s="350">
        <f t="shared" si="1054"/>
        <v>0</v>
      </c>
      <c r="AM697" s="350">
        <f t="shared" si="1054"/>
        <v>0</v>
      </c>
      <c r="AN697" s="457">
        <f t="shared" si="1054"/>
        <v>0</v>
      </c>
      <c r="AO697" s="350">
        <f t="shared" si="1054"/>
        <v>0</v>
      </c>
      <c r="AP697" s="350">
        <f t="shared" si="1054"/>
        <v>0</v>
      </c>
      <c r="AQ697" s="350">
        <f t="shared" si="1054"/>
        <v>0</v>
      </c>
      <c r="AR697" s="350">
        <f t="shared" si="1054"/>
        <v>0</v>
      </c>
      <c r="AS697" s="350">
        <f t="shared" si="1054"/>
        <v>0</v>
      </c>
      <c r="AT697" s="350">
        <f t="shared" si="1054"/>
        <v>0</v>
      </c>
      <c r="AU697" s="350">
        <f t="shared" si="1054"/>
        <v>0</v>
      </c>
      <c r="AV697" s="350">
        <f t="shared" si="1054"/>
        <v>0</v>
      </c>
      <c r="AW697" s="350">
        <f t="shared" si="1054"/>
        <v>0</v>
      </c>
      <c r="AX697" s="350">
        <f t="shared" si="1054"/>
        <v>0</v>
      </c>
      <c r="AY697" s="350">
        <f t="shared" si="1054"/>
        <v>0</v>
      </c>
    </row>
    <row r="698" spans="1:51" x14ac:dyDescent="0.2">
      <c r="A698" s="347"/>
      <c r="B698" s="347"/>
      <c r="C698" s="347" t="s">
        <v>267</v>
      </c>
      <c r="D698" s="347"/>
      <c r="E698" s="455"/>
      <c r="F698" s="355"/>
      <c r="G698" s="350">
        <f>AVERAGE(G691:G693)</f>
        <v>104842.66666666667</v>
      </c>
      <c r="H698" s="350">
        <f t="shared" ref="H698:AY698" si="1055">AVERAGE(H691:H693)</f>
        <v>37684</v>
      </c>
      <c r="I698" s="350">
        <f t="shared" si="1055"/>
        <v>430.18333333333334</v>
      </c>
      <c r="J698" s="350" t="e">
        <f t="shared" si="1055"/>
        <v>#DIV/0!</v>
      </c>
      <c r="K698" s="350">
        <f t="shared" si="1055"/>
        <v>35367.666666666664</v>
      </c>
      <c r="L698" s="350">
        <f t="shared" si="1055"/>
        <v>0</v>
      </c>
      <c r="M698" s="350">
        <f t="shared" si="1055"/>
        <v>35830.333333333336</v>
      </c>
      <c r="N698" s="350">
        <f t="shared" si="1055"/>
        <v>33233.333333333336</v>
      </c>
      <c r="O698" s="350">
        <f t="shared" si="1055"/>
        <v>0</v>
      </c>
      <c r="P698" s="350">
        <f t="shared" si="1055"/>
        <v>28761.666666666668</v>
      </c>
      <c r="Q698" s="350">
        <f t="shared" si="1055"/>
        <v>37684</v>
      </c>
      <c r="R698" s="350">
        <f t="shared" si="1055"/>
        <v>0</v>
      </c>
      <c r="S698" s="350">
        <f t="shared" si="1055"/>
        <v>0</v>
      </c>
      <c r="T698" s="350">
        <f t="shared" si="1055"/>
        <v>0</v>
      </c>
      <c r="U698" s="350">
        <f t="shared" si="1055"/>
        <v>0</v>
      </c>
      <c r="V698" s="350">
        <f t="shared" si="1055"/>
        <v>0</v>
      </c>
      <c r="W698" s="350">
        <f t="shared" si="1055"/>
        <v>0</v>
      </c>
      <c r="X698" s="350">
        <f t="shared" si="1055"/>
        <v>0</v>
      </c>
      <c r="Y698" s="350">
        <f t="shared" si="1055"/>
        <v>0</v>
      </c>
      <c r="Z698" s="350">
        <f t="shared" si="1055"/>
        <v>0</v>
      </c>
      <c r="AA698" s="350">
        <f t="shared" si="1055"/>
        <v>0</v>
      </c>
      <c r="AB698" s="350">
        <f t="shared" si="1055"/>
        <v>0</v>
      </c>
      <c r="AC698" s="350">
        <f t="shared" si="1055"/>
        <v>0</v>
      </c>
      <c r="AD698" s="350">
        <f t="shared" si="1055"/>
        <v>0</v>
      </c>
      <c r="AE698" s="350">
        <f t="shared" si="1055"/>
        <v>0</v>
      </c>
      <c r="AF698" s="350">
        <f t="shared" si="1055"/>
        <v>0</v>
      </c>
      <c r="AG698" s="350">
        <f t="shared" si="1055"/>
        <v>0</v>
      </c>
      <c r="AH698" s="350">
        <f t="shared" si="1055"/>
        <v>0</v>
      </c>
      <c r="AI698" s="350">
        <f t="shared" si="1055"/>
        <v>0</v>
      </c>
      <c r="AJ698" s="350">
        <f t="shared" si="1055"/>
        <v>0</v>
      </c>
      <c r="AK698" s="350">
        <f t="shared" si="1055"/>
        <v>0</v>
      </c>
      <c r="AL698" s="350">
        <f t="shared" si="1055"/>
        <v>0</v>
      </c>
      <c r="AM698" s="350">
        <f t="shared" si="1055"/>
        <v>0</v>
      </c>
      <c r="AN698" s="457">
        <f t="shared" si="1055"/>
        <v>0</v>
      </c>
      <c r="AO698" s="350">
        <f t="shared" si="1055"/>
        <v>0</v>
      </c>
      <c r="AP698" s="350">
        <f t="shared" si="1055"/>
        <v>0</v>
      </c>
      <c r="AQ698" s="350">
        <f t="shared" si="1055"/>
        <v>0</v>
      </c>
      <c r="AR698" s="350">
        <f t="shared" si="1055"/>
        <v>0</v>
      </c>
      <c r="AS698" s="350">
        <f t="shared" si="1055"/>
        <v>0</v>
      </c>
      <c r="AT698" s="350">
        <f t="shared" si="1055"/>
        <v>0</v>
      </c>
      <c r="AU698" s="350">
        <f t="shared" si="1055"/>
        <v>0</v>
      </c>
      <c r="AV698" s="350">
        <f t="shared" si="1055"/>
        <v>0</v>
      </c>
      <c r="AW698" s="350">
        <f t="shared" si="1055"/>
        <v>0</v>
      </c>
      <c r="AX698" s="350">
        <f t="shared" si="1055"/>
        <v>0</v>
      </c>
      <c r="AY698" s="350">
        <f t="shared" si="1055"/>
        <v>0</v>
      </c>
    </row>
    <row r="699" spans="1:51" ht="13.5" thickBot="1" x14ac:dyDescent="0.25">
      <c r="A699" s="357"/>
      <c r="B699" s="357"/>
      <c r="C699" s="357" t="s">
        <v>268</v>
      </c>
      <c r="D699" s="357"/>
      <c r="E699" s="458"/>
      <c r="F699" s="355"/>
      <c r="G699" s="359">
        <f>MEDIAN(G691:G693)</f>
        <v>94159</v>
      </c>
      <c r="H699" s="359">
        <f t="shared" ref="H699:AY699" si="1056">MEDIAN(H691:H693)</f>
        <v>36907</v>
      </c>
      <c r="I699" s="359">
        <f t="shared" si="1056"/>
        <v>394.55</v>
      </c>
      <c r="J699" s="359" t="e">
        <f t="shared" si="1056"/>
        <v>#NUM!</v>
      </c>
      <c r="K699" s="359">
        <f t="shared" si="1056"/>
        <v>33014</v>
      </c>
      <c r="L699" s="359">
        <f t="shared" si="1056"/>
        <v>0</v>
      </c>
      <c r="M699" s="359">
        <f t="shared" si="1056"/>
        <v>33030</v>
      </c>
      <c r="N699" s="359">
        <f t="shared" si="1056"/>
        <v>30890</v>
      </c>
      <c r="O699" s="359">
        <f t="shared" si="1056"/>
        <v>0</v>
      </c>
      <c r="P699" s="359">
        <f t="shared" si="1056"/>
        <v>32405</v>
      </c>
      <c r="Q699" s="359">
        <f t="shared" si="1056"/>
        <v>36907</v>
      </c>
      <c r="R699" s="359">
        <f t="shared" si="1056"/>
        <v>0</v>
      </c>
      <c r="S699" s="359">
        <f t="shared" si="1056"/>
        <v>0</v>
      </c>
      <c r="T699" s="359">
        <f t="shared" si="1056"/>
        <v>0</v>
      </c>
      <c r="U699" s="359">
        <f t="shared" si="1056"/>
        <v>0</v>
      </c>
      <c r="V699" s="359">
        <f t="shared" si="1056"/>
        <v>0</v>
      </c>
      <c r="W699" s="359">
        <f t="shared" si="1056"/>
        <v>0</v>
      </c>
      <c r="X699" s="359">
        <f t="shared" si="1056"/>
        <v>0</v>
      </c>
      <c r="Y699" s="359">
        <f t="shared" si="1056"/>
        <v>0</v>
      </c>
      <c r="Z699" s="359">
        <f t="shared" si="1056"/>
        <v>0</v>
      </c>
      <c r="AA699" s="359">
        <f t="shared" si="1056"/>
        <v>0</v>
      </c>
      <c r="AB699" s="359">
        <f t="shared" si="1056"/>
        <v>0</v>
      </c>
      <c r="AC699" s="359">
        <f t="shared" si="1056"/>
        <v>0</v>
      </c>
      <c r="AD699" s="359">
        <f t="shared" si="1056"/>
        <v>0</v>
      </c>
      <c r="AE699" s="359">
        <f t="shared" si="1056"/>
        <v>0</v>
      </c>
      <c r="AF699" s="359">
        <f t="shared" si="1056"/>
        <v>0</v>
      </c>
      <c r="AG699" s="359">
        <f t="shared" si="1056"/>
        <v>0</v>
      </c>
      <c r="AH699" s="359">
        <f t="shared" si="1056"/>
        <v>0</v>
      </c>
      <c r="AI699" s="359">
        <f t="shared" si="1056"/>
        <v>0</v>
      </c>
      <c r="AJ699" s="359">
        <f t="shared" si="1056"/>
        <v>0</v>
      </c>
      <c r="AK699" s="359">
        <f t="shared" si="1056"/>
        <v>0</v>
      </c>
      <c r="AL699" s="359">
        <f t="shared" si="1056"/>
        <v>0</v>
      </c>
      <c r="AM699" s="359">
        <f t="shared" si="1056"/>
        <v>0</v>
      </c>
      <c r="AN699" s="459">
        <f t="shared" si="1056"/>
        <v>0</v>
      </c>
      <c r="AO699" s="359">
        <f t="shared" si="1056"/>
        <v>0</v>
      </c>
      <c r="AP699" s="359">
        <f t="shared" si="1056"/>
        <v>0</v>
      </c>
      <c r="AQ699" s="359">
        <f t="shared" si="1056"/>
        <v>0</v>
      </c>
      <c r="AR699" s="359">
        <f t="shared" si="1056"/>
        <v>0</v>
      </c>
      <c r="AS699" s="359">
        <f t="shared" si="1056"/>
        <v>0</v>
      </c>
      <c r="AT699" s="359">
        <f t="shared" si="1056"/>
        <v>0</v>
      </c>
      <c r="AU699" s="359">
        <f t="shared" si="1056"/>
        <v>0</v>
      </c>
      <c r="AV699" s="359">
        <f t="shared" si="1056"/>
        <v>0</v>
      </c>
      <c r="AW699" s="359">
        <f t="shared" si="1056"/>
        <v>0</v>
      </c>
      <c r="AX699" s="359">
        <f t="shared" si="1056"/>
        <v>0</v>
      </c>
      <c r="AY699" s="359">
        <f t="shared" si="1056"/>
        <v>0</v>
      </c>
    </row>
    <row r="700" spans="1:51" ht="13.5" thickTop="1" x14ac:dyDescent="0.2">
      <c r="B700"/>
      <c r="C700" s="254"/>
      <c r="D700" s="254"/>
      <c r="E700" s="474"/>
    </row>
    <row r="701" spans="1:51" ht="13.5" thickBot="1" x14ac:dyDescent="0.25">
      <c r="A701" s="371"/>
      <c r="B701" s="371"/>
      <c r="C701" s="373" t="s">
        <v>189</v>
      </c>
      <c r="D701" s="373"/>
      <c r="E701" s="470"/>
    </row>
    <row r="702" spans="1:51" ht="13.5" thickTop="1" x14ac:dyDescent="0.2">
      <c r="A702" s="347">
        <v>14000</v>
      </c>
      <c r="B702" s="349" t="str">
        <f t="shared" ref="B702:B709" si="1057">VLOOKUP($A702,$A$5:$L$133,2,FALSE)</f>
        <v>Hornsby (A)</v>
      </c>
      <c r="C702" s="348" t="str">
        <f t="shared" ref="C702:C709" si="1058">VLOOKUP($A702,$A$5:$L$133,3,FALSE)</f>
        <v>NSROC</v>
      </c>
      <c r="D702" s="470" t="str">
        <f t="shared" ref="D702:D709" si="1059">VLOOKUP($A702,$A$5:$L$133,4,FALSE)</f>
        <v>S</v>
      </c>
      <c r="E702" s="470"/>
      <c r="F702"/>
      <c r="G702" s="350">
        <f t="shared" ref="G702:G709" si="1060">VLOOKUP($A702,$A$5:$AY$132,7,FALSE)</f>
        <v>150752</v>
      </c>
      <c r="H702" s="350">
        <f t="shared" ref="H702:H709" si="1061">VLOOKUP($A702,$A$5:$AY$132,8,FALSE)</f>
        <v>51517</v>
      </c>
      <c r="I702" s="350">
        <f t="shared" ref="I702:I709" si="1062">VLOOKUP($A702,$A$5:$AY$132,9,FALSE)</f>
        <v>455</v>
      </c>
      <c r="J702" s="350" t="str">
        <f t="shared" ref="J702:J709" si="1063">VLOOKUP($A702,$A$5:$AY$132,10,FALSE)</f>
        <v>Y</v>
      </c>
      <c r="K702" s="350">
        <f t="shared" ref="K702:K709" si="1064">VLOOKUP($A702,$A$5:$AY$132,11,FALSE)</f>
        <v>51517</v>
      </c>
      <c r="L702" s="350">
        <f t="shared" ref="L702:L709" si="1065">VLOOKUP($A702,$A$5:$AY$132,12,FALSE)</f>
        <v>0</v>
      </c>
      <c r="M702" s="350">
        <f t="shared" ref="M702:M709" si="1066">VLOOKUP($A702,$A$4:$AY$132,13,FALSE)</f>
        <v>51517</v>
      </c>
      <c r="N702" s="350">
        <f t="shared" ref="N702:N709" si="1067">VLOOKUP($A702,$A$4:$AY$132,14,FALSE)</f>
        <v>39400</v>
      </c>
      <c r="O702" s="350">
        <f t="shared" ref="O702:O709" si="1068">VLOOKUP($A702,$A$4:$AY$132,15,FALSE)</f>
        <v>0</v>
      </c>
      <c r="P702" s="350">
        <f t="shared" ref="P702:P709" si="1069">VLOOKUP($A702,$A$4:$AY$132,16,FALSE)</f>
        <v>51517</v>
      </c>
      <c r="Q702" s="350">
        <f t="shared" ref="Q702:Q709" si="1070">VLOOKUP($A702,$A$4:$AY$132,17,FALSE)</f>
        <v>51517</v>
      </c>
      <c r="R702" s="350" t="str">
        <f t="shared" ref="R702:R709" si="1071">VLOOKUP($A702,$A$4:$AY$132,18,FALSE)</f>
        <v>Thornleigh Depot</v>
      </c>
      <c r="S702" s="350">
        <f t="shared" ref="S702:S709" si="1072">VLOOKUP($A702,$A$4:$AY$132,19,FALSE)</f>
        <v>0</v>
      </c>
      <c r="T702" s="350">
        <f t="shared" ref="T702:T709" si="1073">VLOOKUP($A702,$A$4:$AY$132,20,FALSE)</f>
        <v>0</v>
      </c>
      <c r="U702" s="350">
        <f t="shared" ref="U702:U709" si="1074">VLOOKUP($A702,$A$4:$AY$132,21,FALSE)</f>
        <v>0</v>
      </c>
      <c r="V702" s="350">
        <f t="shared" ref="V702:V709" si="1075">VLOOKUP($A702,$A$4:$AY$132,22,FALSE)</f>
        <v>0</v>
      </c>
      <c r="W702" s="350">
        <f t="shared" ref="W702:W709" si="1076">VLOOKUP($A702,$A$4:$AY$132,23,FALSE)</f>
        <v>0</v>
      </c>
      <c r="X702" s="350">
        <f t="shared" ref="X702:X709" si="1077">VLOOKUP($A702,$A$4:$AY$132,24,FALSE)</f>
        <v>0</v>
      </c>
      <c r="Y702" s="350">
        <f t="shared" ref="Y702:Y709" si="1078">VLOOKUP($A702,$A$4:$AY$132,25,FALSE)</f>
        <v>0</v>
      </c>
      <c r="Z702" s="350">
        <f t="shared" ref="Z702:Z709" si="1079">VLOOKUP($A702,$A$4:$AY$132,26,FALSE)</f>
        <v>0</v>
      </c>
      <c r="AA702" s="350">
        <f t="shared" ref="AA702:AA709" si="1080">VLOOKUP($A702,$A$4:$AY$132,27,FALSE)</f>
        <v>0</v>
      </c>
      <c r="AB702" s="350">
        <f t="shared" ref="AB702:AB709" si="1081">VLOOKUP($A702,$A$4:$AY$132,28,FALSE)</f>
        <v>0</v>
      </c>
      <c r="AC702" s="350">
        <f t="shared" ref="AC702:AC709" si="1082">VLOOKUP($A702,$A$4:$AY$132,29,FALSE)</f>
        <v>0</v>
      </c>
      <c r="AD702" s="350">
        <f t="shared" ref="AD702:AD709" si="1083">VLOOKUP($A702,$A$4:$AY$132,30,FALSE)</f>
        <v>0</v>
      </c>
      <c r="AE702" s="350">
        <f t="shared" ref="AE702:AE709" si="1084">VLOOKUP($A702,$A$4:$AY$132,31,FALSE)</f>
        <v>0</v>
      </c>
      <c r="AF702" s="350">
        <f t="shared" ref="AF702:AF709" si="1085">VLOOKUP($A702,$A$4:$AY$132,32,FALSE)</f>
        <v>0</v>
      </c>
      <c r="AG702" s="350">
        <f t="shared" ref="AG702:AG709" si="1086">VLOOKUP($A702,$A$4:$AY$132,33,FALSE)</f>
        <v>0</v>
      </c>
      <c r="AH702" s="350">
        <f t="shared" ref="AH702:AH709" si="1087">VLOOKUP($A702,$A$4:$AY$132,34,FALSE)</f>
        <v>0</v>
      </c>
      <c r="AI702" s="350">
        <f t="shared" ref="AI702:AI709" si="1088">VLOOKUP($A702,$A$4:$AY$132,35,FALSE)</f>
        <v>0</v>
      </c>
      <c r="AJ702" s="350">
        <f t="shared" ref="AJ702:AJ709" si="1089">VLOOKUP($A702,$A$4:$AY$132,36,FALSE)</f>
        <v>0</v>
      </c>
      <c r="AK702" s="350">
        <f t="shared" ref="AK702:AK709" si="1090">VLOOKUP($A702,$A$4:$AY$132,37,FALSE)</f>
        <v>0</v>
      </c>
      <c r="AL702" s="350">
        <f t="shared" ref="AL702:AL709" si="1091">VLOOKUP($A702,$A$4:$AY$132,38,FALSE)</f>
        <v>0</v>
      </c>
      <c r="AM702" s="350">
        <f t="shared" ref="AM702:AM709" si="1092">VLOOKUP($A702,$A$4:$AY$132,39,FALSE)</f>
        <v>0</v>
      </c>
      <c r="AN702" s="457">
        <f t="shared" ref="AN702:AN709" si="1093">VLOOKUP($A702,$A$4:$AY$132,40,FALSE)</f>
        <v>0</v>
      </c>
      <c r="AO702" s="350">
        <f t="shared" ref="AO702:AO709" si="1094">VLOOKUP($A702,$A$4:$AY$132,41,FALSE)</f>
        <v>0</v>
      </c>
      <c r="AP702" s="350">
        <f t="shared" ref="AP702:AP709" si="1095">VLOOKUP($A702,$A$4:$AY$132,42,FALSE)</f>
        <v>0</v>
      </c>
      <c r="AQ702" s="350">
        <f t="shared" ref="AQ702:AQ709" si="1096">VLOOKUP($A702,$A$4:$AY$132,43,FALSE)</f>
        <v>0</v>
      </c>
      <c r="AR702" s="350">
        <f t="shared" ref="AR702:AR709" si="1097">VLOOKUP($A702,$A$4:$AY$132,44,FALSE)</f>
        <v>0</v>
      </c>
      <c r="AS702" s="350">
        <f t="shared" ref="AS702:AS709" si="1098">VLOOKUP($A702,$A$4:$AY$132,45,FALSE)</f>
        <v>0</v>
      </c>
      <c r="AT702" s="350">
        <f t="shared" ref="AT702:AT709" si="1099">VLOOKUP($A702,$A$4:$AY$132,46,FALSE)</f>
        <v>0</v>
      </c>
      <c r="AU702" s="350">
        <f t="shared" ref="AU702:AU709" si="1100">VLOOKUP($A702,$A$4:$AY$132,47,FALSE)</f>
        <v>0</v>
      </c>
      <c r="AV702" s="350">
        <f t="shared" ref="AV702:AV709" si="1101">VLOOKUP($A702,$A$4:$AY$132,48,FALSE)</f>
        <v>0</v>
      </c>
      <c r="AW702" s="350">
        <f t="shared" ref="AW702:AW709" si="1102">VLOOKUP($A702,$A$4:$AY$132,49,FALSE)</f>
        <v>0</v>
      </c>
      <c r="AX702" s="350">
        <f t="shared" ref="AX702:AX709" si="1103">VLOOKUP($A702,$A$4:$AY$132,50,FALSE)</f>
        <v>0</v>
      </c>
      <c r="AY702" s="350">
        <f t="shared" ref="AY702:AY709" si="1104">VLOOKUP($A702,$A$4:$AY$132,51,FALSE)</f>
        <v>0</v>
      </c>
    </row>
    <row r="703" spans="1:51" x14ac:dyDescent="0.2">
      <c r="A703" s="347">
        <v>14100</v>
      </c>
      <c r="B703" s="349" t="str">
        <f t="shared" si="1057"/>
        <v>Hunters Hill (A)</v>
      </c>
      <c r="C703" s="348" t="str">
        <f t="shared" si="1058"/>
        <v>NSROC</v>
      </c>
      <c r="D703" s="470" t="str">
        <f t="shared" si="1059"/>
        <v>S</v>
      </c>
      <c r="E703" s="470"/>
      <c r="F703"/>
      <c r="G703" s="350">
        <f t="shared" si="1060"/>
        <v>14909</v>
      </c>
      <c r="H703" s="350">
        <f t="shared" si="1061"/>
        <v>4978</v>
      </c>
      <c r="I703" s="350">
        <f t="shared" si="1062"/>
        <v>525.55999999999995</v>
      </c>
      <c r="J703" s="350" t="str">
        <f t="shared" si="1063"/>
        <v>Y</v>
      </c>
      <c r="K703" s="350">
        <f t="shared" si="1064"/>
        <v>4415</v>
      </c>
      <c r="L703" s="350">
        <f t="shared" si="1065"/>
        <v>0</v>
      </c>
      <c r="M703" s="350">
        <f t="shared" si="1066"/>
        <v>4344</v>
      </c>
      <c r="N703" s="350">
        <f t="shared" si="1067"/>
        <v>3700</v>
      </c>
      <c r="O703" s="350">
        <f t="shared" si="1068"/>
        <v>0</v>
      </c>
      <c r="P703" s="350">
        <f t="shared" si="1069"/>
        <v>4951</v>
      </c>
      <c r="Q703" s="350">
        <f t="shared" si="1070"/>
        <v>0</v>
      </c>
      <c r="R703" s="350">
        <f t="shared" si="1071"/>
        <v>0</v>
      </c>
      <c r="S703" s="350">
        <f t="shared" si="1072"/>
        <v>0</v>
      </c>
      <c r="T703" s="350">
        <f t="shared" si="1073"/>
        <v>0</v>
      </c>
      <c r="U703" s="350">
        <f t="shared" si="1074"/>
        <v>0</v>
      </c>
      <c r="V703" s="350">
        <f t="shared" si="1075"/>
        <v>0</v>
      </c>
      <c r="W703" s="350">
        <f t="shared" si="1076"/>
        <v>0</v>
      </c>
      <c r="X703" s="350">
        <f t="shared" si="1077"/>
        <v>0</v>
      </c>
      <c r="Y703" s="350">
        <f t="shared" si="1078"/>
        <v>0</v>
      </c>
      <c r="Z703" s="350">
        <f t="shared" si="1079"/>
        <v>0</v>
      </c>
      <c r="AA703" s="350">
        <f t="shared" si="1080"/>
        <v>0</v>
      </c>
      <c r="AB703" s="350">
        <f t="shared" si="1081"/>
        <v>0</v>
      </c>
      <c r="AC703" s="350">
        <f t="shared" si="1082"/>
        <v>0</v>
      </c>
      <c r="AD703" s="350">
        <f t="shared" si="1083"/>
        <v>0</v>
      </c>
      <c r="AE703" s="350">
        <f t="shared" si="1084"/>
        <v>0</v>
      </c>
      <c r="AF703" s="350">
        <f t="shared" si="1085"/>
        <v>0</v>
      </c>
      <c r="AG703" s="350">
        <f t="shared" si="1086"/>
        <v>0</v>
      </c>
      <c r="AH703" s="350">
        <f t="shared" si="1087"/>
        <v>0</v>
      </c>
      <c r="AI703" s="350">
        <f t="shared" si="1088"/>
        <v>0</v>
      </c>
      <c r="AJ703" s="350">
        <f t="shared" si="1089"/>
        <v>0</v>
      </c>
      <c r="AK703" s="350">
        <f t="shared" si="1090"/>
        <v>0</v>
      </c>
      <c r="AL703" s="350">
        <f t="shared" si="1091"/>
        <v>0</v>
      </c>
      <c r="AM703" s="350">
        <f t="shared" si="1092"/>
        <v>0</v>
      </c>
      <c r="AN703" s="457">
        <f t="shared" si="1093"/>
        <v>0</v>
      </c>
      <c r="AO703" s="350">
        <f t="shared" si="1094"/>
        <v>0</v>
      </c>
      <c r="AP703" s="350">
        <f t="shared" si="1095"/>
        <v>0</v>
      </c>
      <c r="AQ703" s="350">
        <f t="shared" si="1096"/>
        <v>0</v>
      </c>
      <c r="AR703" s="350">
        <f t="shared" si="1097"/>
        <v>0</v>
      </c>
      <c r="AS703" s="350">
        <f t="shared" si="1098"/>
        <v>0</v>
      </c>
      <c r="AT703" s="350">
        <f t="shared" si="1099"/>
        <v>0</v>
      </c>
      <c r="AU703" s="350">
        <f t="shared" si="1100"/>
        <v>0</v>
      </c>
      <c r="AV703" s="350">
        <f t="shared" si="1101"/>
        <v>0</v>
      </c>
      <c r="AW703" s="350">
        <f t="shared" si="1102"/>
        <v>0</v>
      </c>
      <c r="AX703" s="350">
        <f t="shared" si="1103"/>
        <v>0</v>
      </c>
      <c r="AY703" s="350">
        <f t="shared" si="1104"/>
        <v>0</v>
      </c>
    </row>
    <row r="704" spans="1:51" x14ac:dyDescent="0.2">
      <c r="A704" s="347">
        <v>14500</v>
      </c>
      <c r="B704" s="349" t="str">
        <f t="shared" si="1057"/>
        <v>Ku-ring-gai (A)</v>
      </c>
      <c r="C704" s="348" t="str">
        <f t="shared" si="1058"/>
        <v>NSROC</v>
      </c>
      <c r="D704" s="470" t="str">
        <f t="shared" si="1059"/>
        <v>S</v>
      </c>
      <c r="E704" s="470"/>
      <c r="F704"/>
      <c r="G704" s="350">
        <f t="shared" si="1060"/>
        <v>126046</v>
      </c>
      <c r="H704" s="350">
        <f t="shared" si="1061"/>
        <v>44543</v>
      </c>
      <c r="I704" s="350">
        <f t="shared" si="1062"/>
        <v>455</v>
      </c>
      <c r="J704" s="350" t="str">
        <f t="shared" si="1063"/>
        <v>Y</v>
      </c>
      <c r="K704" s="350">
        <f t="shared" si="1064"/>
        <v>44459</v>
      </c>
      <c r="L704" s="350">
        <f t="shared" si="1065"/>
        <v>0</v>
      </c>
      <c r="M704" s="350">
        <f t="shared" si="1066"/>
        <v>44459</v>
      </c>
      <c r="N704" s="350">
        <f t="shared" si="1067"/>
        <v>34845</v>
      </c>
      <c r="O704" s="350">
        <f t="shared" si="1068"/>
        <v>0</v>
      </c>
      <c r="P704" s="350">
        <f t="shared" si="1069"/>
        <v>31573</v>
      </c>
      <c r="Q704" s="350">
        <f t="shared" si="1070"/>
        <v>44543</v>
      </c>
      <c r="R704" s="350">
        <f t="shared" si="1071"/>
        <v>0</v>
      </c>
      <c r="S704" s="350">
        <f t="shared" si="1072"/>
        <v>0</v>
      </c>
      <c r="T704" s="350">
        <f t="shared" si="1073"/>
        <v>0</v>
      </c>
      <c r="U704" s="350">
        <f t="shared" si="1074"/>
        <v>0</v>
      </c>
      <c r="V704" s="350">
        <f t="shared" si="1075"/>
        <v>0</v>
      </c>
      <c r="W704" s="350">
        <f t="shared" si="1076"/>
        <v>0</v>
      </c>
      <c r="X704" s="350">
        <f t="shared" si="1077"/>
        <v>0</v>
      </c>
      <c r="Y704" s="350">
        <f t="shared" si="1078"/>
        <v>0</v>
      </c>
      <c r="Z704" s="350">
        <f t="shared" si="1079"/>
        <v>0</v>
      </c>
      <c r="AA704" s="350">
        <f t="shared" si="1080"/>
        <v>0</v>
      </c>
      <c r="AB704" s="350">
        <f t="shared" si="1081"/>
        <v>0</v>
      </c>
      <c r="AC704" s="350">
        <f t="shared" si="1082"/>
        <v>0</v>
      </c>
      <c r="AD704" s="350">
        <f t="shared" si="1083"/>
        <v>0</v>
      </c>
      <c r="AE704" s="350">
        <f t="shared" si="1084"/>
        <v>0</v>
      </c>
      <c r="AF704" s="350">
        <f t="shared" si="1085"/>
        <v>0</v>
      </c>
      <c r="AG704" s="350">
        <f t="shared" si="1086"/>
        <v>0</v>
      </c>
      <c r="AH704" s="350">
        <f t="shared" si="1087"/>
        <v>0</v>
      </c>
      <c r="AI704" s="350">
        <f t="shared" si="1088"/>
        <v>0</v>
      </c>
      <c r="AJ704" s="350">
        <f t="shared" si="1089"/>
        <v>0</v>
      </c>
      <c r="AK704" s="350">
        <f t="shared" si="1090"/>
        <v>0</v>
      </c>
      <c r="AL704" s="350">
        <f t="shared" si="1091"/>
        <v>0</v>
      </c>
      <c r="AM704" s="350">
        <f t="shared" si="1092"/>
        <v>0</v>
      </c>
      <c r="AN704" s="457">
        <f t="shared" si="1093"/>
        <v>0</v>
      </c>
      <c r="AO704" s="350">
        <f t="shared" si="1094"/>
        <v>0</v>
      </c>
      <c r="AP704" s="350">
        <f t="shared" si="1095"/>
        <v>0</v>
      </c>
      <c r="AQ704" s="350">
        <f t="shared" si="1096"/>
        <v>0</v>
      </c>
      <c r="AR704" s="350">
        <f t="shared" si="1097"/>
        <v>0</v>
      </c>
      <c r="AS704" s="350">
        <f t="shared" si="1098"/>
        <v>0</v>
      </c>
      <c r="AT704" s="350">
        <f t="shared" si="1099"/>
        <v>0</v>
      </c>
      <c r="AU704" s="350">
        <f t="shared" si="1100"/>
        <v>0</v>
      </c>
      <c r="AV704" s="350">
        <f t="shared" si="1101"/>
        <v>0</v>
      </c>
      <c r="AW704" s="350">
        <f t="shared" si="1102"/>
        <v>0</v>
      </c>
      <c r="AX704" s="350">
        <f t="shared" si="1103"/>
        <v>0</v>
      </c>
      <c r="AY704" s="350">
        <f t="shared" si="1104"/>
        <v>0</v>
      </c>
    </row>
    <row r="705" spans="1:51" x14ac:dyDescent="0.2">
      <c r="A705" s="347">
        <v>14700</v>
      </c>
      <c r="B705" s="349" t="str">
        <f t="shared" si="1057"/>
        <v>Lane Cove (A)</v>
      </c>
      <c r="C705" s="348" t="str">
        <f t="shared" si="1058"/>
        <v>NSROC</v>
      </c>
      <c r="D705" s="470" t="str">
        <f t="shared" si="1059"/>
        <v>S</v>
      </c>
      <c r="E705" s="470"/>
      <c r="F705"/>
      <c r="G705" s="350">
        <f t="shared" si="1060"/>
        <v>39486</v>
      </c>
      <c r="H705" s="350">
        <f t="shared" si="1061"/>
        <v>16223</v>
      </c>
      <c r="I705" s="350">
        <f t="shared" si="1062"/>
        <v>445</v>
      </c>
      <c r="J705" s="350" t="str">
        <f t="shared" si="1063"/>
        <v>Y</v>
      </c>
      <c r="K705" s="350">
        <f t="shared" si="1064"/>
        <v>10847</v>
      </c>
      <c r="L705" s="350">
        <f t="shared" si="1065"/>
        <v>0</v>
      </c>
      <c r="M705" s="350">
        <f t="shared" si="1066"/>
        <v>9275</v>
      </c>
      <c r="N705" s="350">
        <f t="shared" si="1067"/>
        <v>13425</v>
      </c>
      <c r="O705" s="350">
        <f t="shared" si="1068"/>
        <v>0</v>
      </c>
      <c r="P705" s="350">
        <f t="shared" si="1069"/>
        <v>16222</v>
      </c>
      <c r="Q705" s="350">
        <f t="shared" si="1070"/>
        <v>0</v>
      </c>
      <c r="R705" s="350">
        <f t="shared" si="1071"/>
        <v>0</v>
      </c>
      <c r="S705" s="350">
        <f t="shared" si="1072"/>
        <v>0</v>
      </c>
      <c r="T705" s="350">
        <f t="shared" si="1073"/>
        <v>0</v>
      </c>
      <c r="U705" s="350">
        <f t="shared" si="1074"/>
        <v>0</v>
      </c>
      <c r="V705" s="350">
        <f t="shared" si="1075"/>
        <v>0</v>
      </c>
      <c r="W705" s="350">
        <f t="shared" si="1076"/>
        <v>0</v>
      </c>
      <c r="X705" s="350">
        <f t="shared" si="1077"/>
        <v>0</v>
      </c>
      <c r="Y705" s="350">
        <f t="shared" si="1078"/>
        <v>0</v>
      </c>
      <c r="Z705" s="350">
        <f t="shared" si="1079"/>
        <v>0</v>
      </c>
      <c r="AA705" s="350">
        <f t="shared" si="1080"/>
        <v>0</v>
      </c>
      <c r="AB705" s="350">
        <f t="shared" si="1081"/>
        <v>0</v>
      </c>
      <c r="AC705" s="350">
        <f t="shared" si="1082"/>
        <v>0</v>
      </c>
      <c r="AD705" s="350">
        <f t="shared" si="1083"/>
        <v>0</v>
      </c>
      <c r="AE705" s="350">
        <f t="shared" si="1084"/>
        <v>0</v>
      </c>
      <c r="AF705" s="350">
        <f t="shared" si="1085"/>
        <v>0</v>
      </c>
      <c r="AG705" s="350">
        <f t="shared" si="1086"/>
        <v>0</v>
      </c>
      <c r="AH705" s="350">
        <f t="shared" si="1087"/>
        <v>0</v>
      </c>
      <c r="AI705" s="350">
        <f t="shared" si="1088"/>
        <v>0</v>
      </c>
      <c r="AJ705" s="350">
        <f t="shared" si="1089"/>
        <v>0</v>
      </c>
      <c r="AK705" s="350">
        <f t="shared" si="1090"/>
        <v>0</v>
      </c>
      <c r="AL705" s="350">
        <f t="shared" si="1091"/>
        <v>0</v>
      </c>
      <c r="AM705" s="350">
        <f t="shared" si="1092"/>
        <v>0</v>
      </c>
      <c r="AN705" s="457">
        <f t="shared" si="1093"/>
        <v>0</v>
      </c>
      <c r="AO705" s="350">
        <f t="shared" si="1094"/>
        <v>0</v>
      </c>
      <c r="AP705" s="350">
        <f t="shared" si="1095"/>
        <v>0</v>
      </c>
      <c r="AQ705" s="350">
        <f t="shared" si="1096"/>
        <v>0</v>
      </c>
      <c r="AR705" s="350">
        <f t="shared" si="1097"/>
        <v>0</v>
      </c>
      <c r="AS705" s="350">
        <f t="shared" si="1098"/>
        <v>0</v>
      </c>
      <c r="AT705" s="350">
        <f t="shared" si="1099"/>
        <v>0</v>
      </c>
      <c r="AU705" s="350">
        <f t="shared" si="1100"/>
        <v>0</v>
      </c>
      <c r="AV705" s="350">
        <f t="shared" si="1101"/>
        <v>0</v>
      </c>
      <c r="AW705" s="350">
        <f t="shared" si="1102"/>
        <v>0</v>
      </c>
      <c r="AX705" s="350">
        <f t="shared" si="1103"/>
        <v>0</v>
      </c>
      <c r="AY705" s="350">
        <f t="shared" si="1104"/>
        <v>0</v>
      </c>
    </row>
    <row r="706" spans="1:51" x14ac:dyDescent="0.2">
      <c r="A706" s="347">
        <v>15950</v>
      </c>
      <c r="B706" s="349" t="str">
        <f t="shared" si="1057"/>
        <v>North Sydney (A)</v>
      </c>
      <c r="C706" s="348" t="str">
        <f t="shared" si="1058"/>
        <v>NSROC</v>
      </c>
      <c r="D706" s="470" t="str">
        <f t="shared" si="1059"/>
        <v>S</v>
      </c>
      <c r="E706" s="470"/>
      <c r="F706"/>
      <c r="G706" s="350">
        <f t="shared" si="1060"/>
        <v>74172</v>
      </c>
      <c r="H706" s="350">
        <f t="shared" si="1061"/>
        <v>36785</v>
      </c>
      <c r="I706" s="350">
        <f t="shared" si="1062"/>
        <v>370</v>
      </c>
      <c r="J706" s="350" t="str">
        <f t="shared" si="1063"/>
        <v>Y</v>
      </c>
      <c r="K706" s="350">
        <f t="shared" si="1064"/>
        <v>35295</v>
      </c>
      <c r="L706" s="350">
        <f t="shared" si="1065"/>
        <v>0</v>
      </c>
      <c r="M706" s="350">
        <f t="shared" si="1066"/>
        <v>35295</v>
      </c>
      <c r="N706" s="350">
        <f t="shared" si="1067"/>
        <v>7046</v>
      </c>
      <c r="O706" s="350">
        <f t="shared" si="1068"/>
        <v>0</v>
      </c>
      <c r="P706" s="350">
        <f t="shared" si="1069"/>
        <v>36589</v>
      </c>
      <c r="Q706" s="350">
        <f t="shared" si="1070"/>
        <v>0</v>
      </c>
      <c r="R706" s="350" t="str">
        <f t="shared" si="1071"/>
        <v>Coal Loader</v>
      </c>
      <c r="S706" s="350" t="str">
        <f t="shared" si="1072"/>
        <v>Northern Sydney CRC</v>
      </c>
      <c r="T706" s="350">
        <f t="shared" si="1073"/>
        <v>0</v>
      </c>
      <c r="U706" s="350">
        <f t="shared" si="1074"/>
        <v>0</v>
      </c>
      <c r="V706" s="350">
        <f t="shared" si="1075"/>
        <v>0</v>
      </c>
      <c r="W706" s="350">
        <f t="shared" si="1076"/>
        <v>0</v>
      </c>
      <c r="X706" s="350">
        <f t="shared" si="1077"/>
        <v>0</v>
      </c>
      <c r="Y706" s="350">
        <f t="shared" si="1078"/>
        <v>0</v>
      </c>
      <c r="Z706" s="350">
        <f t="shared" si="1079"/>
        <v>0</v>
      </c>
      <c r="AA706" s="350">
        <f t="shared" si="1080"/>
        <v>0</v>
      </c>
      <c r="AB706" s="350">
        <f t="shared" si="1081"/>
        <v>0</v>
      </c>
      <c r="AC706" s="350">
        <f t="shared" si="1082"/>
        <v>0</v>
      </c>
      <c r="AD706" s="350">
        <f t="shared" si="1083"/>
        <v>0</v>
      </c>
      <c r="AE706" s="350">
        <f t="shared" si="1084"/>
        <v>0</v>
      </c>
      <c r="AF706" s="350">
        <f t="shared" si="1085"/>
        <v>0</v>
      </c>
      <c r="AG706" s="350">
        <f t="shared" si="1086"/>
        <v>0</v>
      </c>
      <c r="AH706" s="350">
        <f t="shared" si="1087"/>
        <v>0</v>
      </c>
      <c r="AI706" s="350">
        <f t="shared" si="1088"/>
        <v>0</v>
      </c>
      <c r="AJ706" s="350">
        <f t="shared" si="1089"/>
        <v>0</v>
      </c>
      <c r="AK706" s="350">
        <f t="shared" si="1090"/>
        <v>0</v>
      </c>
      <c r="AL706" s="350">
        <f t="shared" si="1091"/>
        <v>0</v>
      </c>
      <c r="AM706" s="350">
        <f t="shared" si="1092"/>
        <v>0</v>
      </c>
      <c r="AN706" s="457">
        <f t="shared" si="1093"/>
        <v>0</v>
      </c>
      <c r="AO706" s="350">
        <f t="shared" si="1094"/>
        <v>0</v>
      </c>
      <c r="AP706" s="350">
        <f t="shared" si="1095"/>
        <v>0</v>
      </c>
      <c r="AQ706" s="350">
        <f t="shared" si="1096"/>
        <v>0</v>
      </c>
      <c r="AR706" s="350">
        <f t="shared" si="1097"/>
        <v>0</v>
      </c>
      <c r="AS706" s="350">
        <f t="shared" si="1098"/>
        <v>0</v>
      </c>
      <c r="AT706" s="350">
        <f t="shared" si="1099"/>
        <v>0</v>
      </c>
      <c r="AU706" s="350">
        <f t="shared" si="1100"/>
        <v>0</v>
      </c>
      <c r="AV706" s="350">
        <f t="shared" si="1101"/>
        <v>0</v>
      </c>
      <c r="AW706" s="350">
        <f t="shared" si="1102"/>
        <v>0</v>
      </c>
      <c r="AX706" s="350">
        <f t="shared" si="1103"/>
        <v>0</v>
      </c>
      <c r="AY706" s="350">
        <f t="shared" si="1104"/>
        <v>0</v>
      </c>
    </row>
    <row r="707" spans="1:51" x14ac:dyDescent="0.2">
      <c r="A707" s="347">
        <v>15350</v>
      </c>
      <c r="B707" s="349" t="str">
        <f t="shared" si="1057"/>
        <v>Mosman (A)</v>
      </c>
      <c r="C707" s="348" t="str">
        <f t="shared" si="1058"/>
        <v>NSROC</v>
      </c>
      <c r="D707" s="470" t="str">
        <f t="shared" si="1059"/>
        <v>S</v>
      </c>
      <c r="E707" s="470"/>
      <c r="F707"/>
      <c r="G707" s="350">
        <f t="shared" si="1060"/>
        <v>30877</v>
      </c>
      <c r="H707" s="350">
        <f t="shared" si="1061"/>
        <v>13695</v>
      </c>
      <c r="I707" s="350">
        <f t="shared" si="1062"/>
        <v>356</v>
      </c>
      <c r="J707" s="350" t="str">
        <f t="shared" si="1063"/>
        <v>Y</v>
      </c>
      <c r="K707" s="350">
        <f t="shared" si="1064"/>
        <v>13474</v>
      </c>
      <c r="L707" s="350">
        <f t="shared" si="1065"/>
        <v>0</v>
      </c>
      <c r="M707" s="350">
        <f t="shared" si="1066"/>
        <v>12817</v>
      </c>
      <c r="N707" s="350">
        <f t="shared" si="1067"/>
        <v>8972</v>
      </c>
      <c r="O707" s="350">
        <f t="shared" si="1068"/>
        <v>0</v>
      </c>
      <c r="P707" s="350">
        <f t="shared" si="1069"/>
        <v>12817</v>
      </c>
      <c r="Q707" s="350">
        <f t="shared" si="1070"/>
        <v>13695</v>
      </c>
      <c r="R707" s="350">
        <f t="shared" si="1071"/>
        <v>0</v>
      </c>
      <c r="S707" s="350">
        <f t="shared" si="1072"/>
        <v>0</v>
      </c>
      <c r="T707" s="350">
        <f t="shared" si="1073"/>
        <v>0</v>
      </c>
      <c r="U707" s="350">
        <f t="shared" si="1074"/>
        <v>0</v>
      </c>
      <c r="V707" s="350">
        <f t="shared" si="1075"/>
        <v>0</v>
      </c>
      <c r="W707" s="350">
        <f t="shared" si="1076"/>
        <v>0</v>
      </c>
      <c r="X707" s="350">
        <f t="shared" si="1077"/>
        <v>0</v>
      </c>
      <c r="Y707" s="350">
        <f t="shared" si="1078"/>
        <v>0</v>
      </c>
      <c r="Z707" s="350">
        <f t="shared" si="1079"/>
        <v>0</v>
      </c>
      <c r="AA707" s="350">
        <f t="shared" si="1080"/>
        <v>0</v>
      </c>
      <c r="AB707" s="350">
        <f t="shared" si="1081"/>
        <v>0</v>
      </c>
      <c r="AC707" s="350">
        <f t="shared" si="1082"/>
        <v>0</v>
      </c>
      <c r="AD707" s="350">
        <f t="shared" si="1083"/>
        <v>0</v>
      </c>
      <c r="AE707" s="350">
        <f t="shared" si="1084"/>
        <v>0</v>
      </c>
      <c r="AF707" s="350">
        <f t="shared" si="1085"/>
        <v>0</v>
      </c>
      <c r="AG707" s="350">
        <f t="shared" si="1086"/>
        <v>0</v>
      </c>
      <c r="AH707" s="350">
        <f t="shared" si="1087"/>
        <v>0</v>
      </c>
      <c r="AI707" s="350">
        <f t="shared" si="1088"/>
        <v>0</v>
      </c>
      <c r="AJ707" s="350">
        <f t="shared" si="1089"/>
        <v>0</v>
      </c>
      <c r="AK707" s="350">
        <f t="shared" si="1090"/>
        <v>0</v>
      </c>
      <c r="AL707" s="350">
        <f t="shared" si="1091"/>
        <v>0</v>
      </c>
      <c r="AM707" s="350">
        <f t="shared" si="1092"/>
        <v>0</v>
      </c>
      <c r="AN707" s="457">
        <f t="shared" si="1093"/>
        <v>0</v>
      </c>
      <c r="AO707" s="350">
        <f t="shared" si="1094"/>
        <v>0</v>
      </c>
      <c r="AP707" s="350">
        <f t="shared" si="1095"/>
        <v>0</v>
      </c>
      <c r="AQ707" s="350">
        <f t="shared" si="1096"/>
        <v>0</v>
      </c>
      <c r="AR707" s="350">
        <f t="shared" si="1097"/>
        <v>0</v>
      </c>
      <c r="AS707" s="350">
        <f t="shared" si="1098"/>
        <v>0</v>
      </c>
      <c r="AT707" s="350">
        <f t="shared" si="1099"/>
        <v>0</v>
      </c>
      <c r="AU707" s="350">
        <f t="shared" si="1100"/>
        <v>0</v>
      </c>
      <c r="AV707" s="350">
        <f t="shared" si="1101"/>
        <v>0</v>
      </c>
      <c r="AW707" s="350">
        <f t="shared" si="1102"/>
        <v>0</v>
      </c>
      <c r="AX707" s="350">
        <f t="shared" si="1103"/>
        <v>0</v>
      </c>
      <c r="AY707" s="350">
        <f t="shared" si="1104"/>
        <v>0</v>
      </c>
    </row>
    <row r="708" spans="1:51" x14ac:dyDescent="0.2">
      <c r="A708" s="347">
        <v>16700</v>
      </c>
      <c r="B708" s="349" t="str">
        <f t="shared" si="1057"/>
        <v>Ryde (C)</v>
      </c>
      <c r="C708" s="348" t="str">
        <f t="shared" si="1058"/>
        <v>NSROC</v>
      </c>
      <c r="D708" s="470" t="str">
        <f t="shared" si="1059"/>
        <v>S</v>
      </c>
      <c r="E708" s="470"/>
      <c r="F708"/>
      <c r="G708" s="350">
        <f t="shared" si="1060"/>
        <v>127446</v>
      </c>
      <c r="H708" s="350">
        <f t="shared" si="1061"/>
        <v>51202</v>
      </c>
      <c r="I708" s="350">
        <f t="shared" si="1062"/>
        <v>432</v>
      </c>
      <c r="J708" s="350" t="str">
        <f t="shared" si="1063"/>
        <v>Y</v>
      </c>
      <c r="K708" s="350">
        <f t="shared" si="1064"/>
        <v>33233</v>
      </c>
      <c r="L708" s="350">
        <f t="shared" si="1065"/>
        <v>0</v>
      </c>
      <c r="M708" s="350">
        <f t="shared" si="1066"/>
        <v>34740</v>
      </c>
      <c r="N708" s="350">
        <f t="shared" si="1067"/>
        <v>27966</v>
      </c>
      <c r="O708" s="350">
        <f t="shared" si="1068"/>
        <v>0</v>
      </c>
      <c r="P708" s="350">
        <f t="shared" si="1069"/>
        <v>0</v>
      </c>
      <c r="Q708" s="350">
        <f t="shared" si="1070"/>
        <v>51202</v>
      </c>
      <c r="R708" s="350" t="str">
        <f t="shared" si="1071"/>
        <v>Mobile Recycle Unit</v>
      </c>
      <c r="S708" s="350">
        <f t="shared" si="1072"/>
        <v>0</v>
      </c>
      <c r="T708" s="350">
        <f t="shared" si="1073"/>
        <v>0</v>
      </c>
      <c r="U708" s="350">
        <f t="shared" si="1074"/>
        <v>0</v>
      </c>
      <c r="V708" s="350">
        <f t="shared" si="1075"/>
        <v>0</v>
      </c>
      <c r="W708" s="350">
        <f t="shared" si="1076"/>
        <v>0</v>
      </c>
      <c r="X708" s="350">
        <f t="shared" si="1077"/>
        <v>0</v>
      </c>
      <c r="Y708" s="350">
        <f t="shared" si="1078"/>
        <v>0</v>
      </c>
      <c r="Z708" s="350">
        <f t="shared" si="1079"/>
        <v>0</v>
      </c>
      <c r="AA708" s="350">
        <f t="shared" si="1080"/>
        <v>0</v>
      </c>
      <c r="AB708" s="350">
        <f t="shared" si="1081"/>
        <v>0</v>
      </c>
      <c r="AC708" s="350">
        <f t="shared" si="1082"/>
        <v>0</v>
      </c>
      <c r="AD708" s="350">
        <f t="shared" si="1083"/>
        <v>0</v>
      </c>
      <c r="AE708" s="350">
        <f t="shared" si="1084"/>
        <v>0</v>
      </c>
      <c r="AF708" s="350">
        <f t="shared" si="1085"/>
        <v>0</v>
      </c>
      <c r="AG708" s="350">
        <f t="shared" si="1086"/>
        <v>0</v>
      </c>
      <c r="AH708" s="350">
        <f t="shared" si="1087"/>
        <v>0</v>
      </c>
      <c r="AI708" s="350">
        <f t="shared" si="1088"/>
        <v>0</v>
      </c>
      <c r="AJ708" s="350">
        <f t="shared" si="1089"/>
        <v>0</v>
      </c>
      <c r="AK708" s="350">
        <f t="shared" si="1090"/>
        <v>0</v>
      </c>
      <c r="AL708" s="350">
        <f t="shared" si="1091"/>
        <v>0</v>
      </c>
      <c r="AM708" s="350">
        <f t="shared" si="1092"/>
        <v>0</v>
      </c>
      <c r="AN708" s="457">
        <f t="shared" si="1093"/>
        <v>0</v>
      </c>
      <c r="AO708" s="350">
        <f t="shared" si="1094"/>
        <v>0</v>
      </c>
      <c r="AP708" s="350">
        <f t="shared" si="1095"/>
        <v>0</v>
      </c>
      <c r="AQ708" s="350">
        <f t="shared" si="1096"/>
        <v>0</v>
      </c>
      <c r="AR708" s="350">
        <f t="shared" si="1097"/>
        <v>0</v>
      </c>
      <c r="AS708" s="350">
        <f t="shared" si="1098"/>
        <v>0</v>
      </c>
      <c r="AT708" s="350">
        <f t="shared" si="1099"/>
        <v>0</v>
      </c>
      <c r="AU708" s="350">
        <f t="shared" si="1100"/>
        <v>0</v>
      </c>
      <c r="AV708" s="350">
        <f t="shared" si="1101"/>
        <v>0</v>
      </c>
      <c r="AW708" s="350">
        <f t="shared" si="1102"/>
        <v>0</v>
      </c>
      <c r="AX708" s="350">
        <f t="shared" si="1103"/>
        <v>0</v>
      </c>
      <c r="AY708" s="350">
        <f t="shared" si="1104"/>
        <v>0</v>
      </c>
    </row>
    <row r="709" spans="1:51" ht="13.5" thickBot="1" x14ac:dyDescent="0.25">
      <c r="A709" s="347">
        <v>18250</v>
      </c>
      <c r="B709" s="349" t="str">
        <f t="shared" si="1057"/>
        <v>Willoughby (C)</v>
      </c>
      <c r="C709" s="348" t="str">
        <f t="shared" si="1058"/>
        <v>NSROC</v>
      </c>
      <c r="D709" s="470" t="str">
        <f t="shared" si="1059"/>
        <v>S</v>
      </c>
      <c r="E709" s="470"/>
      <c r="F709"/>
      <c r="G709" s="350">
        <f t="shared" si="1060"/>
        <v>80339</v>
      </c>
      <c r="H709" s="350">
        <f t="shared" si="1061"/>
        <v>27376</v>
      </c>
      <c r="I709" s="350">
        <f t="shared" si="1062"/>
        <v>530</v>
      </c>
      <c r="J709" s="350" t="str">
        <f t="shared" si="1063"/>
        <v>Y</v>
      </c>
      <c r="K709" s="350">
        <f t="shared" si="1064"/>
        <v>27376</v>
      </c>
      <c r="L709" s="350">
        <f t="shared" si="1065"/>
        <v>0</v>
      </c>
      <c r="M709" s="350">
        <f t="shared" si="1066"/>
        <v>27376</v>
      </c>
      <c r="N709" s="350">
        <f t="shared" si="1067"/>
        <v>16217</v>
      </c>
      <c r="O709" s="350">
        <f t="shared" si="1068"/>
        <v>0</v>
      </c>
      <c r="P709" s="350">
        <f t="shared" si="1069"/>
        <v>7143</v>
      </c>
      <c r="Q709" s="350">
        <f t="shared" si="1070"/>
        <v>0</v>
      </c>
      <c r="R709" s="350">
        <f t="shared" si="1071"/>
        <v>0</v>
      </c>
      <c r="S709" s="350">
        <f t="shared" si="1072"/>
        <v>0</v>
      </c>
      <c r="T709" s="350">
        <f t="shared" si="1073"/>
        <v>0</v>
      </c>
      <c r="U709" s="350">
        <f t="shared" si="1074"/>
        <v>0</v>
      </c>
      <c r="V709" s="350">
        <f t="shared" si="1075"/>
        <v>0</v>
      </c>
      <c r="W709" s="350">
        <f t="shared" si="1076"/>
        <v>0</v>
      </c>
      <c r="X709" s="350">
        <f t="shared" si="1077"/>
        <v>0</v>
      </c>
      <c r="Y709" s="350">
        <f t="shared" si="1078"/>
        <v>0</v>
      </c>
      <c r="Z709" s="350">
        <f t="shared" si="1079"/>
        <v>0</v>
      </c>
      <c r="AA709" s="350">
        <f t="shared" si="1080"/>
        <v>0</v>
      </c>
      <c r="AB709" s="350">
        <f t="shared" si="1081"/>
        <v>0</v>
      </c>
      <c r="AC709" s="350">
        <f t="shared" si="1082"/>
        <v>0</v>
      </c>
      <c r="AD709" s="350">
        <f t="shared" si="1083"/>
        <v>0</v>
      </c>
      <c r="AE709" s="350">
        <f t="shared" si="1084"/>
        <v>0</v>
      </c>
      <c r="AF709" s="350">
        <f t="shared" si="1085"/>
        <v>0</v>
      </c>
      <c r="AG709" s="350">
        <f t="shared" si="1086"/>
        <v>0</v>
      </c>
      <c r="AH709" s="350">
        <f t="shared" si="1087"/>
        <v>0</v>
      </c>
      <c r="AI709" s="350">
        <f t="shared" si="1088"/>
        <v>0</v>
      </c>
      <c r="AJ709" s="350">
        <f t="shared" si="1089"/>
        <v>0</v>
      </c>
      <c r="AK709" s="350">
        <f t="shared" si="1090"/>
        <v>0</v>
      </c>
      <c r="AL709" s="350">
        <f t="shared" si="1091"/>
        <v>0</v>
      </c>
      <c r="AM709" s="350">
        <f t="shared" si="1092"/>
        <v>0</v>
      </c>
      <c r="AN709" s="457">
        <f t="shared" si="1093"/>
        <v>0</v>
      </c>
      <c r="AO709" s="350">
        <f t="shared" si="1094"/>
        <v>0</v>
      </c>
      <c r="AP709" s="350">
        <f t="shared" si="1095"/>
        <v>0</v>
      </c>
      <c r="AQ709" s="350">
        <f t="shared" si="1096"/>
        <v>0</v>
      </c>
      <c r="AR709" s="350">
        <f t="shared" si="1097"/>
        <v>0</v>
      </c>
      <c r="AS709" s="350">
        <f t="shared" si="1098"/>
        <v>0</v>
      </c>
      <c r="AT709" s="350">
        <f t="shared" si="1099"/>
        <v>0</v>
      </c>
      <c r="AU709" s="350">
        <f t="shared" si="1100"/>
        <v>0</v>
      </c>
      <c r="AV709" s="350">
        <f t="shared" si="1101"/>
        <v>0</v>
      </c>
      <c r="AW709" s="350">
        <f t="shared" si="1102"/>
        <v>0</v>
      </c>
      <c r="AX709" s="350">
        <f t="shared" si="1103"/>
        <v>0</v>
      </c>
      <c r="AY709" s="350">
        <f t="shared" si="1104"/>
        <v>0</v>
      </c>
    </row>
    <row r="710" spans="1:51" ht="13.5" thickTop="1" x14ac:dyDescent="0.2">
      <c r="A710" s="351"/>
      <c r="B710" s="351"/>
      <c r="C710" s="351" t="s">
        <v>263</v>
      </c>
      <c r="D710" s="351"/>
      <c r="E710" s="451"/>
      <c r="F710" s="352"/>
      <c r="G710" s="353">
        <f t="shared" ref="G710:AY710" si="1105">COUNTIF(G702:G709,"&gt;0")</f>
        <v>8</v>
      </c>
      <c r="H710" s="353">
        <f t="shared" si="1105"/>
        <v>8</v>
      </c>
      <c r="I710" s="353">
        <f t="shared" si="1105"/>
        <v>8</v>
      </c>
      <c r="J710" s="353">
        <f t="shared" si="1105"/>
        <v>0</v>
      </c>
      <c r="K710" s="353">
        <f t="shared" si="1105"/>
        <v>8</v>
      </c>
      <c r="L710" s="353">
        <f t="shared" si="1105"/>
        <v>0</v>
      </c>
      <c r="M710" s="353">
        <f t="shared" si="1105"/>
        <v>8</v>
      </c>
      <c r="N710" s="353">
        <f t="shared" si="1105"/>
        <v>8</v>
      </c>
      <c r="O710" s="353">
        <f t="shared" si="1105"/>
        <v>0</v>
      </c>
      <c r="P710" s="353">
        <f t="shared" si="1105"/>
        <v>7</v>
      </c>
      <c r="Q710" s="353">
        <f t="shared" si="1105"/>
        <v>4</v>
      </c>
      <c r="R710" s="353">
        <f t="shared" si="1105"/>
        <v>0</v>
      </c>
      <c r="S710" s="353">
        <f t="shared" si="1105"/>
        <v>0</v>
      </c>
      <c r="T710" s="353">
        <f t="shared" si="1105"/>
        <v>0</v>
      </c>
      <c r="U710" s="353">
        <f t="shared" si="1105"/>
        <v>0</v>
      </c>
      <c r="V710" s="353">
        <f t="shared" si="1105"/>
        <v>0</v>
      </c>
      <c r="W710" s="353">
        <f t="shared" si="1105"/>
        <v>0</v>
      </c>
      <c r="X710" s="353">
        <f t="shared" si="1105"/>
        <v>0</v>
      </c>
      <c r="Y710" s="353">
        <f t="shared" si="1105"/>
        <v>0</v>
      </c>
      <c r="Z710" s="353">
        <f t="shared" si="1105"/>
        <v>0</v>
      </c>
      <c r="AA710" s="353">
        <f t="shared" si="1105"/>
        <v>0</v>
      </c>
      <c r="AB710" s="353">
        <f t="shared" si="1105"/>
        <v>0</v>
      </c>
      <c r="AC710" s="353">
        <f t="shared" si="1105"/>
        <v>0</v>
      </c>
      <c r="AD710" s="353">
        <f t="shared" si="1105"/>
        <v>0</v>
      </c>
      <c r="AE710" s="353">
        <f t="shared" si="1105"/>
        <v>0</v>
      </c>
      <c r="AF710" s="353">
        <f t="shared" si="1105"/>
        <v>0</v>
      </c>
      <c r="AG710" s="353">
        <f t="shared" si="1105"/>
        <v>0</v>
      </c>
      <c r="AH710" s="353">
        <f t="shared" si="1105"/>
        <v>0</v>
      </c>
      <c r="AI710" s="353">
        <f t="shared" si="1105"/>
        <v>0</v>
      </c>
      <c r="AJ710" s="353">
        <f t="shared" si="1105"/>
        <v>0</v>
      </c>
      <c r="AK710" s="353">
        <f t="shared" si="1105"/>
        <v>0</v>
      </c>
      <c r="AL710" s="353">
        <f t="shared" si="1105"/>
        <v>0</v>
      </c>
      <c r="AM710" s="353">
        <f t="shared" si="1105"/>
        <v>0</v>
      </c>
      <c r="AN710" s="452">
        <f t="shared" si="1105"/>
        <v>0</v>
      </c>
      <c r="AO710" s="353">
        <f t="shared" si="1105"/>
        <v>0</v>
      </c>
      <c r="AP710" s="353">
        <f t="shared" si="1105"/>
        <v>0</v>
      </c>
      <c r="AQ710" s="353">
        <f t="shared" si="1105"/>
        <v>0</v>
      </c>
      <c r="AR710" s="353">
        <f t="shared" si="1105"/>
        <v>0</v>
      </c>
      <c r="AS710" s="353">
        <f t="shared" si="1105"/>
        <v>0</v>
      </c>
      <c r="AT710" s="353">
        <f t="shared" si="1105"/>
        <v>0</v>
      </c>
      <c r="AU710" s="353">
        <f t="shared" si="1105"/>
        <v>0</v>
      </c>
      <c r="AV710" s="353">
        <f t="shared" si="1105"/>
        <v>0</v>
      </c>
      <c r="AW710" s="353">
        <f t="shared" si="1105"/>
        <v>0</v>
      </c>
      <c r="AX710" s="353">
        <f t="shared" si="1105"/>
        <v>0</v>
      </c>
      <c r="AY710" s="353">
        <f t="shared" si="1105"/>
        <v>0</v>
      </c>
    </row>
    <row r="711" spans="1:51" x14ac:dyDescent="0.2">
      <c r="A711" s="347"/>
      <c r="B711" s="347"/>
      <c r="C711" s="347" t="s">
        <v>264</v>
      </c>
      <c r="D711" s="347"/>
      <c r="E711" s="455"/>
      <c r="F711" s="355"/>
      <c r="G711" s="356">
        <f>SUM(G702:G709)</f>
        <v>644027</v>
      </c>
      <c r="H711" s="356">
        <f t="shared" ref="H711:AY711" si="1106">SUM(H702:H709)</f>
        <v>246319</v>
      </c>
      <c r="I711" s="356">
        <f t="shared" si="1106"/>
        <v>3568.56</v>
      </c>
      <c r="J711" s="356">
        <f t="shared" si="1106"/>
        <v>0</v>
      </c>
      <c r="K711" s="356">
        <f t="shared" si="1106"/>
        <v>220616</v>
      </c>
      <c r="L711" s="356">
        <f t="shared" si="1106"/>
        <v>0</v>
      </c>
      <c r="M711" s="356">
        <f t="shared" si="1106"/>
        <v>219823</v>
      </c>
      <c r="N711" s="356">
        <f t="shared" si="1106"/>
        <v>151571</v>
      </c>
      <c r="O711" s="356">
        <f t="shared" si="1106"/>
        <v>0</v>
      </c>
      <c r="P711" s="356">
        <f t="shared" si="1106"/>
        <v>160812</v>
      </c>
      <c r="Q711" s="356">
        <f t="shared" si="1106"/>
        <v>160957</v>
      </c>
      <c r="R711" s="356">
        <f t="shared" si="1106"/>
        <v>0</v>
      </c>
      <c r="S711" s="356">
        <f t="shared" si="1106"/>
        <v>0</v>
      </c>
      <c r="T711" s="356">
        <f t="shared" si="1106"/>
        <v>0</v>
      </c>
      <c r="U711" s="356">
        <f t="shared" si="1106"/>
        <v>0</v>
      </c>
      <c r="V711" s="356">
        <f t="shared" si="1106"/>
        <v>0</v>
      </c>
      <c r="W711" s="356">
        <f t="shared" si="1106"/>
        <v>0</v>
      </c>
      <c r="X711" s="356">
        <f t="shared" si="1106"/>
        <v>0</v>
      </c>
      <c r="Y711" s="356">
        <f t="shared" si="1106"/>
        <v>0</v>
      </c>
      <c r="Z711" s="356">
        <f t="shared" si="1106"/>
        <v>0</v>
      </c>
      <c r="AA711" s="356">
        <f t="shared" si="1106"/>
        <v>0</v>
      </c>
      <c r="AB711" s="356">
        <f t="shared" si="1106"/>
        <v>0</v>
      </c>
      <c r="AC711" s="356">
        <f t="shared" si="1106"/>
        <v>0</v>
      </c>
      <c r="AD711" s="356">
        <f t="shared" si="1106"/>
        <v>0</v>
      </c>
      <c r="AE711" s="356">
        <f t="shared" si="1106"/>
        <v>0</v>
      </c>
      <c r="AF711" s="356">
        <f t="shared" si="1106"/>
        <v>0</v>
      </c>
      <c r="AG711" s="356">
        <f t="shared" si="1106"/>
        <v>0</v>
      </c>
      <c r="AH711" s="356">
        <f t="shared" si="1106"/>
        <v>0</v>
      </c>
      <c r="AI711" s="356">
        <f t="shared" si="1106"/>
        <v>0</v>
      </c>
      <c r="AJ711" s="356">
        <f t="shared" si="1106"/>
        <v>0</v>
      </c>
      <c r="AK711" s="356">
        <f t="shared" si="1106"/>
        <v>0</v>
      </c>
      <c r="AL711" s="356">
        <f t="shared" si="1106"/>
        <v>0</v>
      </c>
      <c r="AM711" s="356">
        <f t="shared" si="1106"/>
        <v>0</v>
      </c>
      <c r="AN711" s="456">
        <f t="shared" si="1106"/>
        <v>0</v>
      </c>
      <c r="AO711" s="356">
        <f t="shared" si="1106"/>
        <v>0</v>
      </c>
      <c r="AP711" s="356">
        <f t="shared" si="1106"/>
        <v>0</v>
      </c>
      <c r="AQ711" s="356">
        <f t="shared" si="1106"/>
        <v>0</v>
      </c>
      <c r="AR711" s="356">
        <f t="shared" si="1106"/>
        <v>0</v>
      </c>
      <c r="AS711" s="356">
        <f t="shared" si="1106"/>
        <v>0</v>
      </c>
      <c r="AT711" s="356">
        <f t="shared" si="1106"/>
        <v>0</v>
      </c>
      <c r="AU711" s="356">
        <f t="shared" si="1106"/>
        <v>0</v>
      </c>
      <c r="AV711" s="356">
        <f t="shared" si="1106"/>
        <v>0</v>
      </c>
      <c r="AW711" s="356">
        <f t="shared" si="1106"/>
        <v>0</v>
      </c>
      <c r="AX711" s="356">
        <f t="shared" si="1106"/>
        <v>0</v>
      </c>
      <c r="AY711" s="356">
        <f t="shared" si="1106"/>
        <v>0</v>
      </c>
    </row>
    <row r="712" spans="1:51" x14ac:dyDescent="0.2">
      <c r="A712" s="347"/>
      <c r="B712" s="347"/>
      <c r="C712" s="347" t="s">
        <v>265</v>
      </c>
      <c r="D712" s="347"/>
      <c r="E712" s="455"/>
      <c r="F712" s="355"/>
      <c r="G712" s="350">
        <f t="shared" ref="G712:AY712" si="1107">MIN(G702:G709)</f>
        <v>14909</v>
      </c>
      <c r="H712" s="350">
        <f t="shared" si="1107"/>
        <v>4978</v>
      </c>
      <c r="I712" s="350">
        <f t="shared" si="1107"/>
        <v>356</v>
      </c>
      <c r="J712" s="350">
        <f t="shared" si="1107"/>
        <v>0</v>
      </c>
      <c r="K712" s="350">
        <f t="shared" si="1107"/>
        <v>4415</v>
      </c>
      <c r="L712" s="350">
        <f t="shared" si="1107"/>
        <v>0</v>
      </c>
      <c r="M712" s="350">
        <f t="shared" si="1107"/>
        <v>4344</v>
      </c>
      <c r="N712" s="350">
        <f t="shared" si="1107"/>
        <v>3700</v>
      </c>
      <c r="O712" s="350">
        <f t="shared" si="1107"/>
        <v>0</v>
      </c>
      <c r="P712" s="350">
        <f t="shared" si="1107"/>
        <v>0</v>
      </c>
      <c r="Q712" s="350">
        <f t="shared" si="1107"/>
        <v>0</v>
      </c>
      <c r="R712" s="350">
        <f t="shared" si="1107"/>
        <v>0</v>
      </c>
      <c r="S712" s="350">
        <f t="shared" si="1107"/>
        <v>0</v>
      </c>
      <c r="T712" s="350">
        <f t="shared" si="1107"/>
        <v>0</v>
      </c>
      <c r="U712" s="350">
        <f t="shared" si="1107"/>
        <v>0</v>
      </c>
      <c r="V712" s="350">
        <f t="shared" si="1107"/>
        <v>0</v>
      </c>
      <c r="W712" s="350">
        <f t="shared" si="1107"/>
        <v>0</v>
      </c>
      <c r="X712" s="350">
        <f t="shared" si="1107"/>
        <v>0</v>
      </c>
      <c r="Y712" s="350">
        <f t="shared" si="1107"/>
        <v>0</v>
      </c>
      <c r="Z712" s="350">
        <f t="shared" si="1107"/>
        <v>0</v>
      </c>
      <c r="AA712" s="350">
        <f t="shared" si="1107"/>
        <v>0</v>
      </c>
      <c r="AB712" s="350">
        <f t="shared" si="1107"/>
        <v>0</v>
      </c>
      <c r="AC712" s="350">
        <f t="shared" si="1107"/>
        <v>0</v>
      </c>
      <c r="AD712" s="350">
        <f t="shared" si="1107"/>
        <v>0</v>
      </c>
      <c r="AE712" s="350">
        <f t="shared" si="1107"/>
        <v>0</v>
      </c>
      <c r="AF712" s="350">
        <f t="shared" si="1107"/>
        <v>0</v>
      </c>
      <c r="AG712" s="350">
        <f t="shared" si="1107"/>
        <v>0</v>
      </c>
      <c r="AH712" s="350">
        <f t="shared" si="1107"/>
        <v>0</v>
      </c>
      <c r="AI712" s="350">
        <f t="shared" si="1107"/>
        <v>0</v>
      </c>
      <c r="AJ712" s="350">
        <f t="shared" si="1107"/>
        <v>0</v>
      </c>
      <c r="AK712" s="350">
        <f t="shared" si="1107"/>
        <v>0</v>
      </c>
      <c r="AL712" s="350">
        <f t="shared" si="1107"/>
        <v>0</v>
      </c>
      <c r="AM712" s="350">
        <f t="shared" si="1107"/>
        <v>0</v>
      </c>
      <c r="AN712" s="457">
        <f t="shared" si="1107"/>
        <v>0</v>
      </c>
      <c r="AO712" s="350">
        <f t="shared" si="1107"/>
        <v>0</v>
      </c>
      <c r="AP712" s="350">
        <f t="shared" si="1107"/>
        <v>0</v>
      </c>
      <c r="AQ712" s="350">
        <f t="shared" si="1107"/>
        <v>0</v>
      </c>
      <c r="AR712" s="350">
        <f t="shared" si="1107"/>
        <v>0</v>
      </c>
      <c r="AS712" s="350">
        <f t="shared" si="1107"/>
        <v>0</v>
      </c>
      <c r="AT712" s="350">
        <f t="shared" si="1107"/>
        <v>0</v>
      </c>
      <c r="AU712" s="350">
        <f t="shared" si="1107"/>
        <v>0</v>
      </c>
      <c r="AV712" s="350">
        <f t="shared" si="1107"/>
        <v>0</v>
      </c>
      <c r="AW712" s="350">
        <f t="shared" si="1107"/>
        <v>0</v>
      </c>
      <c r="AX712" s="350">
        <f t="shared" si="1107"/>
        <v>0</v>
      </c>
      <c r="AY712" s="350">
        <f t="shared" si="1107"/>
        <v>0</v>
      </c>
    </row>
    <row r="713" spans="1:51" x14ac:dyDescent="0.2">
      <c r="A713" s="347"/>
      <c r="B713" s="347"/>
      <c r="C713" s="347" t="s">
        <v>266</v>
      </c>
      <c r="D713" s="347"/>
      <c r="E713" s="455"/>
      <c r="F713" s="355"/>
      <c r="G713" s="350">
        <f t="shared" ref="G713:AY713" si="1108">MAX(G702:G709)</f>
        <v>150752</v>
      </c>
      <c r="H713" s="350">
        <f t="shared" si="1108"/>
        <v>51517</v>
      </c>
      <c r="I713" s="350">
        <f t="shared" si="1108"/>
        <v>530</v>
      </c>
      <c r="J713" s="350">
        <f t="shared" si="1108"/>
        <v>0</v>
      </c>
      <c r="K713" s="350">
        <f t="shared" si="1108"/>
        <v>51517</v>
      </c>
      <c r="L713" s="350">
        <f t="shared" si="1108"/>
        <v>0</v>
      </c>
      <c r="M713" s="350">
        <f t="shared" si="1108"/>
        <v>51517</v>
      </c>
      <c r="N713" s="350">
        <f t="shared" si="1108"/>
        <v>39400</v>
      </c>
      <c r="O713" s="350">
        <f t="shared" si="1108"/>
        <v>0</v>
      </c>
      <c r="P713" s="350">
        <f t="shared" si="1108"/>
        <v>51517</v>
      </c>
      <c r="Q713" s="350">
        <f t="shared" si="1108"/>
        <v>51517</v>
      </c>
      <c r="R713" s="350">
        <f t="shared" si="1108"/>
        <v>0</v>
      </c>
      <c r="S713" s="350">
        <f t="shared" si="1108"/>
        <v>0</v>
      </c>
      <c r="T713" s="350">
        <f t="shared" si="1108"/>
        <v>0</v>
      </c>
      <c r="U713" s="350">
        <f t="shared" si="1108"/>
        <v>0</v>
      </c>
      <c r="V713" s="350">
        <f t="shared" si="1108"/>
        <v>0</v>
      </c>
      <c r="W713" s="350">
        <f t="shared" si="1108"/>
        <v>0</v>
      </c>
      <c r="X713" s="350">
        <f t="shared" si="1108"/>
        <v>0</v>
      </c>
      <c r="Y713" s="350">
        <f t="shared" si="1108"/>
        <v>0</v>
      </c>
      <c r="Z713" s="350">
        <f t="shared" si="1108"/>
        <v>0</v>
      </c>
      <c r="AA713" s="350">
        <f t="shared" si="1108"/>
        <v>0</v>
      </c>
      <c r="AB713" s="350">
        <f t="shared" si="1108"/>
        <v>0</v>
      </c>
      <c r="AC713" s="350">
        <f t="shared" si="1108"/>
        <v>0</v>
      </c>
      <c r="AD713" s="350">
        <f t="shared" si="1108"/>
        <v>0</v>
      </c>
      <c r="AE713" s="350">
        <f t="shared" si="1108"/>
        <v>0</v>
      </c>
      <c r="AF713" s="350">
        <f t="shared" si="1108"/>
        <v>0</v>
      </c>
      <c r="AG713" s="350">
        <f t="shared" si="1108"/>
        <v>0</v>
      </c>
      <c r="AH713" s="350">
        <f t="shared" si="1108"/>
        <v>0</v>
      </c>
      <c r="AI713" s="350">
        <f t="shared" si="1108"/>
        <v>0</v>
      </c>
      <c r="AJ713" s="350">
        <f t="shared" si="1108"/>
        <v>0</v>
      </c>
      <c r="AK713" s="350">
        <f t="shared" si="1108"/>
        <v>0</v>
      </c>
      <c r="AL713" s="350">
        <f t="shared" si="1108"/>
        <v>0</v>
      </c>
      <c r="AM713" s="350">
        <f t="shared" si="1108"/>
        <v>0</v>
      </c>
      <c r="AN713" s="457">
        <f t="shared" si="1108"/>
        <v>0</v>
      </c>
      <c r="AO713" s="350">
        <f t="shared" si="1108"/>
        <v>0</v>
      </c>
      <c r="AP713" s="350">
        <f t="shared" si="1108"/>
        <v>0</v>
      </c>
      <c r="AQ713" s="350">
        <f t="shared" si="1108"/>
        <v>0</v>
      </c>
      <c r="AR713" s="350">
        <f t="shared" si="1108"/>
        <v>0</v>
      </c>
      <c r="AS713" s="350">
        <f t="shared" si="1108"/>
        <v>0</v>
      </c>
      <c r="AT713" s="350">
        <f t="shared" si="1108"/>
        <v>0</v>
      </c>
      <c r="AU713" s="350">
        <f t="shared" si="1108"/>
        <v>0</v>
      </c>
      <c r="AV713" s="350">
        <f t="shared" si="1108"/>
        <v>0</v>
      </c>
      <c r="AW713" s="350">
        <f t="shared" si="1108"/>
        <v>0</v>
      </c>
      <c r="AX713" s="350">
        <f t="shared" si="1108"/>
        <v>0</v>
      </c>
      <c r="AY713" s="350">
        <f t="shared" si="1108"/>
        <v>0</v>
      </c>
    </row>
    <row r="714" spans="1:51" x14ac:dyDescent="0.2">
      <c r="A714" s="347"/>
      <c r="B714" s="347"/>
      <c r="C714" s="347" t="s">
        <v>267</v>
      </c>
      <c r="D714" s="347"/>
      <c r="E714" s="455"/>
      <c r="F714" s="355"/>
      <c r="G714" s="350">
        <f t="shared" ref="G714:AY714" si="1109">AVERAGE(G702:G709)</f>
        <v>80503.375</v>
      </c>
      <c r="H714" s="350">
        <f t="shared" si="1109"/>
        <v>30789.875</v>
      </c>
      <c r="I714" s="350">
        <f t="shared" si="1109"/>
        <v>446.07</v>
      </c>
      <c r="J714" s="350" t="e">
        <f t="shared" si="1109"/>
        <v>#DIV/0!</v>
      </c>
      <c r="K714" s="350">
        <f t="shared" si="1109"/>
        <v>27577</v>
      </c>
      <c r="L714" s="350">
        <f t="shared" si="1109"/>
        <v>0</v>
      </c>
      <c r="M714" s="350">
        <f t="shared" si="1109"/>
        <v>27477.875</v>
      </c>
      <c r="N714" s="350">
        <f t="shared" si="1109"/>
        <v>18946.375</v>
      </c>
      <c r="O714" s="350">
        <f t="shared" si="1109"/>
        <v>0</v>
      </c>
      <c r="P714" s="350">
        <f t="shared" si="1109"/>
        <v>20101.5</v>
      </c>
      <c r="Q714" s="350">
        <f t="shared" si="1109"/>
        <v>20119.625</v>
      </c>
      <c r="R714" s="350">
        <f t="shared" si="1109"/>
        <v>0</v>
      </c>
      <c r="S714" s="350">
        <f t="shared" si="1109"/>
        <v>0</v>
      </c>
      <c r="T714" s="350">
        <f t="shared" si="1109"/>
        <v>0</v>
      </c>
      <c r="U714" s="350">
        <f t="shared" si="1109"/>
        <v>0</v>
      </c>
      <c r="V714" s="350">
        <f t="shared" si="1109"/>
        <v>0</v>
      </c>
      <c r="W714" s="350">
        <f t="shared" si="1109"/>
        <v>0</v>
      </c>
      <c r="X714" s="350">
        <f t="shared" si="1109"/>
        <v>0</v>
      </c>
      <c r="Y714" s="350">
        <f t="shared" si="1109"/>
        <v>0</v>
      </c>
      <c r="Z714" s="350">
        <f t="shared" si="1109"/>
        <v>0</v>
      </c>
      <c r="AA714" s="350">
        <f t="shared" si="1109"/>
        <v>0</v>
      </c>
      <c r="AB714" s="350">
        <f t="shared" si="1109"/>
        <v>0</v>
      </c>
      <c r="AC714" s="350">
        <f t="shared" si="1109"/>
        <v>0</v>
      </c>
      <c r="AD714" s="350">
        <f t="shared" si="1109"/>
        <v>0</v>
      </c>
      <c r="AE714" s="350">
        <f t="shared" si="1109"/>
        <v>0</v>
      </c>
      <c r="AF714" s="350">
        <f t="shared" si="1109"/>
        <v>0</v>
      </c>
      <c r="AG714" s="350">
        <f t="shared" si="1109"/>
        <v>0</v>
      </c>
      <c r="AH714" s="350">
        <f t="shared" si="1109"/>
        <v>0</v>
      </c>
      <c r="AI714" s="350">
        <f t="shared" si="1109"/>
        <v>0</v>
      </c>
      <c r="AJ714" s="350">
        <f t="shared" si="1109"/>
        <v>0</v>
      </c>
      <c r="AK714" s="350">
        <f t="shared" si="1109"/>
        <v>0</v>
      </c>
      <c r="AL714" s="350">
        <f t="shared" si="1109"/>
        <v>0</v>
      </c>
      <c r="AM714" s="350">
        <f t="shared" si="1109"/>
        <v>0</v>
      </c>
      <c r="AN714" s="457">
        <f t="shared" si="1109"/>
        <v>0</v>
      </c>
      <c r="AO714" s="350">
        <f t="shared" si="1109"/>
        <v>0</v>
      </c>
      <c r="AP714" s="350">
        <f t="shared" si="1109"/>
        <v>0</v>
      </c>
      <c r="AQ714" s="350">
        <f t="shared" si="1109"/>
        <v>0</v>
      </c>
      <c r="AR714" s="350">
        <f t="shared" si="1109"/>
        <v>0</v>
      </c>
      <c r="AS714" s="350">
        <f t="shared" si="1109"/>
        <v>0</v>
      </c>
      <c r="AT714" s="350">
        <f t="shared" si="1109"/>
        <v>0</v>
      </c>
      <c r="AU714" s="350">
        <f t="shared" si="1109"/>
        <v>0</v>
      </c>
      <c r="AV714" s="350">
        <f t="shared" si="1109"/>
        <v>0</v>
      </c>
      <c r="AW714" s="350">
        <f t="shared" si="1109"/>
        <v>0</v>
      </c>
      <c r="AX714" s="350">
        <f t="shared" si="1109"/>
        <v>0</v>
      </c>
      <c r="AY714" s="350">
        <f t="shared" si="1109"/>
        <v>0</v>
      </c>
    </row>
    <row r="715" spans="1:51" ht="13.5" thickBot="1" x14ac:dyDescent="0.25">
      <c r="A715" s="357"/>
      <c r="B715" s="357"/>
      <c r="C715" s="357" t="s">
        <v>268</v>
      </c>
      <c r="D715" s="357"/>
      <c r="E715" s="458"/>
      <c r="F715" s="355"/>
      <c r="G715" s="359">
        <f t="shared" ref="G715:AY715" si="1110">MEDIAN(G702:G709)</f>
        <v>77255.5</v>
      </c>
      <c r="H715" s="359">
        <f t="shared" si="1110"/>
        <v>32080.5</v>
      </c>
      <c r="I715" s="359">
        <f t="shared" si="1110"/>
        <v>450</v>
      </c>
      <c r="J715" s="359" t="e">
        <f t="shared" si="1110"/>
        <v>#NUM!</v>
      </c>
      <c r="K715" s="359">
        <f t="shared" si="1110"/>
        <v>30304.5</v>
      </c>
      <c r="L715" s="359">
        <f t="shared" si="1110"/>
        <v>0</v>
      </c>
      <c r="M715" s="359">
        <f t="shared" si="1110"/>
        <v>31058</v>
      </c>
      <c r="N715" s="359">
        <f t="shared" si="1110"/>
        <v>14821</v>
      </c>
      <c r="O715" s="359">
        <f t="shared" si="1110"/>
        <v>0</v>
      </c>
      <c r="P715" s="359">
        <f t="shared" si="1110"/>
        <v>14519.5</v>
      </c>
      <c r="Q715" s="359">
        <f t="shared" si="1110"/>
        <v>6847.5</v>
      </c>
      <c r="R715" s="359">
        <f t="shared" si="1110"/>
        <v>0</v>
      </c>
      <c r="S715" s="359">
        <f t="shared" si="1110"/>
        <v>0</v>
      </c>
      <c r="T715" s="359">
        <f t="shared" si="1110"/>
        <v>0</v>
      </c>
      <c r="U715" s="359">
        <f t="shared" si="1110"/>
        <v>0</v>
      </c>
      <c r="V715" s="359">
        <f t="shared" si="1110"/>
        <v>0</v>
      </c>
      <c r="W715" s="359">
        <f t="shared" si="1110"/>
        <v>0</v>
      </c>
      <c r="X715" s="359">
        <f t="shared" si="1110"/>
        <v>0</v>
      </c>
      <c r="Y715" s="359">
        <f t="shared" si="1110"/>
        <v>0</v>
      </c>
      <c r="Z715" s="359">
        <f t="shared" si="1110"/>
        <v>0</v>
      </c>
      <c r="AA715" s="359">
        <f t="shared" si="1110"/>
        <v>0</v>
      </c>
      <c r="AB715" s="359">
        <f t="shared" si="1110"/>
        <v>0</v>
      </c>
      <c r="AC715" s="359">
        <f t="shared" si="1110"/>
        <v>0</v>
      </c>
      <c r="AD715" s="359">
        <f t="shared" si="1110"/>
        <v>0</v>
      </c>
      <c r="AE715" s="359">
        <f t="shared" si="1110"/>
        <v>0</v>
      </c>
      <c r="AF715" s="359">
        <f t="shared" si="1110"/>
        <v>0</v>
      </c>
      <c r="AG715" s="359">
        <f t="shared" si="1110"/>
        <v>0</v>
      </c>
      <c r="AH715" s="359">
        <f t="shared" si="1110"/>
        <v>0</v>
      </c>
      <c r="AI715" s="359">
        <f t="shared" si="1110"/>
        <v>0</v>
      </c>
      <c r="AJ715" s="359">
        <f t="shared" si="1110"/>
        <v>0</v>
      </c>
      <c r="AK715" s="359">
        <f t="shared" si="1110"/>
        <v>0</v>
      </c>
      <c r="AL715" s="359">
        <f t="shared" si="1110"/>
        <v>0</v>
      </c>
      <c r="AM715" s="359">
        <f t="shared" si="1110"/>
        <v>0</v>
      </c>
      <c r="AN715" s="459">
        <f t="shared" si="1110"/>
        <v>0</v>
      </c>
      <c r="AO715" s="359">
        <f t="shared" si="1110"/>
        <v>0</v>
      </c>
      <c r="AP715" s="359">
        <f t="shared" si="1110"/>
        <v>0</v>
      </c>
      <c r="AQ715" s="359">
        <f t="shared" si="1110"/>
        <v>0</v>
      </c>
      <c r="AR715" s="359">
        <f t="shared" si="1110"/>
        <v>0</v>
      </c>
      <c r="AS715" s="359">
        <f t="shared" si="1110"/>
        <v>0</v>
      </c>
      <c r="AT715" s="359">
        <f t="shared" si="1110"/>
        <v>0</v>
      </c>
      <c r="AU715" s="359">
        <f t="shared" si="1110"/>
        <v>0</v>
      </c>
      <c r="AV715" s="359">
        <f t="shared" si="1110"/>
        <v>0</v>
      </c>
      <c r="AW715" s="359">
        <f t="shared" si="1110"/>
        <v>0</v>
      </c>
      <c r="AX715" s="359">
        <f t="shared" si="1110"/>
        <v>0</v>
      </c>
      <c r="AY715" s="359">
        <f t="shared" si="1110"/>
        <v>0</v>
      </c>
    </row>
    <row r="716" spans="1:51" ht="13.5" thickTop="1" x14ac:dyDescent="0.2">
      <c r="B716"/>
      <c r="C716" s="254"/>
      <c r="D716" s="254"/>
      <c r="E716" s="474"/>
    </row>
    <row r="717" spans="1:51" ht="13.5" thickBot="1" x14ac:dyDescent="0.25">
      <c r="A717" s="371"/>
      <c r="B717" s="371"/>
      <c r="C717" s="373" t="s">
        <v>128</v>
      </c>
      <c r="D717" s="373"/>
      <c r="E717" s="470"/>
    </row>
    <row r="718" spans="1:51" ht="13.5" thickTop="1" x14ac:dyDescent="0.2">
      <c r="A718" s="347">
        <v>10750</v>
      </c>
      <c r="B718" s="349" t="str">
        <f t="shared" ref="B718:B726" si="1111">VLOOKUP($A718,$A$5:$L$133,2,FALSE)</f>
        <v>Blacktown (C)</v>
      </c>
      <c r="C718" s="348" t="str">
        <f t="shared" ref="C718:C726" si="1112">VLOOKUP($A718,$A$5:$L$133,3,FALSE)</f>
        <v>WSROC</v>
      </c>
      <c r="D718" s="470" t="str">
        <f t="shared" ref="D718:D726" si="1113">VLOOKUP($A718,$A$5:$L$133,4,FALSE)</f>
        <v>S</v>
      </c>
      <c r="E718" s="470"/>
      <c r="F718"/>
      <c r="G718" s="350">
        <f t="shared" ref="G718:G726" si="1114">VLOOKUP($A718,$A$5:$AY$132,7,FALSE)</f>
        <v>366534</v>
      </c>
      <c r="H718" s="350">
        <f t="shared" ref="H718:H726" si="1115">VLOOKUP($A718,$A$5:$AY$132,8,FALSE)</f>
        <v>131950</v>
      </c>
      <c r="I718" s="350">
        <f t="shared" ref="I718:I726" si="1116">VLOOKUP($A718,$A$5:$AY$132,9,FALSE)</f>
        <v>520</v>
      </c>
      <c r="J718" s="350" t="str">
        <f t="shared" ref="J718:J726" si="1117">VLOOKUP($A718,$A$5:$AY$132,10,FALSE)</f>
        <v>Y</v>
      </c>
      <c r="K718" s="350">
        <f t="shared" ref="K718:K726" si="1118">VLOOKUP($A718,$A$5:$AY$132,11,FALSE)</f>
        <v>111559</v>
      </c>
      <c r="L718" s="350">
        <f t="shared" ref="L718:L726" si="1119">VLOOKUP($A718,$A$5:$AY$132,12,FALSE)</f>
        <v>0</v>
      </c>
      <c r="M718" s="350">
        <f t="shared" ref="M718:M726" si="1120">VLOOKUP($A718,$A$4:$AY$132,13,FALSE)</f>
        <v>111559</v>
      </c>
      <c r="N718" s="350">
        <f t="shared" ref="N718:N726" si="1121">VLOOKUP($A718,$A$4:$AY$132,14,FALSE)</f>
        <v>0</v>
      </c>
      <c r="O718" s="350">
        <f t="shared" ref="O718:O726" si="1122">VLOOKUP($A718,$A$4:$AY$132,15,FALSE)</f>
        <v>0</v>
      </c>
      <c r="P718" s="350">
        <f t="shared" ref="P718:P726" si="1123">VLOOKUP($A718,$A$4:$AY$132,16,FALSE)</f>
        <v>123243</v>
      </c>
      <c r="Q718" s="350">
        <f t="shared" ref="Q718:Q726" si="1124">VLOOKUP($A718,$A$4:$AY$132,17,FALSE)</f>
        <v>0</v>
      </c>
      <c r="R718" s="350" t="str">
        <f t="shared" ref="R718:R726" si="1125">VLOOKUP($A718,$A$4:$AY$132,18,FALSE)</f>
        <v>Chemical Cleanout - Depot</v>
      </c>
      <c r="S718" s="350">
        <f t="shared" ref="S718:S726" si="1126">VLOOKUP($A718,$A$4:$AY$132,19,FALSE)</f>
        <v>0</v>
      </c>
      <c r="T718" s="350">
        <f t="shared" ref="T718:T726" si="1127">VLOOKUP($A718,$A$4:$AY$132,20,FALSE)</f>
        <v>0</v>
      </c>
      <c r="U718" s="350">
        <f t="shared" ref="U718:U726" si="1128">VLOOKUP($A718,$A$4:$AY$132,21,FALSE)</f>
        <v>0</v>
      </c>
      <c r="V718" s="350">
        <f t="shared" ref="V718:V726" si="1129">VLOOKUP($A718,$A$4:$AY$132,22,FALSE)</f>
        <v>0</v>
      </c>
      <c r="W718" s="350">
        <f t="shared" ref="W718:W726" si="1130">VLOOKUP($A718,$A$4:$AY$132,23,FALSE)</f>
        <v>0</v>
      </c>
      <c r="X718" s="350">
        <f t="shared" ref="X718:X726" si="1131">VLOOKUP($A718,$A$4:$AY$132,24,FALSE)</f>
        <v>0</v>
      </c>
      <c r="Y718" s="350">
        <f t="shared" ref="Y718:Y726" si="1132">VLOOKUP($A718,$A$4:$AY$132,25,FALSE)</f>
        <v>0</v>
      </c>
      <c r="Z718" s="350">
        <f t="shared" ref="Z718:Z726" si="1133">VLOOKUP($A718,$A$4:$AY$132,26,FALSE)</f>
        <v>0</v>
      </c>
      <c r="AA718" s="350">
        <f t="shared" ref="AA718:AA726" si="1134">VLOOKUP($A718,$A$4:$AY$132,27,FALSE)</f>
        <v>0</v>
      </c>
      <c r="AB718" s="350">
        <f t="shared" ref="AB718:AB726" si="1135">VLOOKUP($A718,$A$4:$AY$132,28,FALSE)</f>
        <v>0</v>
      </c>
      <c r="AC718" s="350">
        <f t="shared" ref="AC718:AC726" si="1136">VLOOKUP($A718,$A$4:$AY$132,29,FALSE)</f>
        <v>0</v>
      </c>
      <c r="AD718" s="350">
        <f t="shared" ref="AD718:AD726" si="1137">VLOOKUP($A718,$A$4:$AY$132,30,FALSE)</f>
        <v>0</v>
      </c>
      <c r="AE718" s="350">
        <f t="shared" ref="AE718:AE726" si="1138">VLOOKUP($A718,$A$4:$AY$132,31,FALSE)</f>
        <v>0</v>
      </c>
      <c r="AF718" s="350">
        <f t="shared" ref="AF718:AF726" si="1139">VLOOKUP($A718,$A$4:$AY$132,32,FALSE)</f>
        <v>0</v>
      </c>
      <c r="AG718" s="350">
        <f t="shared" ref="AG718:AG726" si="1140">VLOOKUP($A718,$A$4:$AY$132,33,FALSE)</f>
        <v>0</v>
      </c>
      <c r="AH718" s="350">
        <f t="shared" ref="AH718:AH726" si="1141">VLOOKUP($A718,$A$4:$AY$132,34,FALSE)</f>
        <v>0</v>
      </c>
      <c r="AI718" s="350">
        <f t="shared" ref="AI718:AI726" si="1142">VLOOKUP($A718,$A$4:$AY$132,35,FALSE)</f>
        <v>0</v>
      </c>
      <c r="AJ718" s="350">
        <f t="shared" ref="AJ718:AJ726" si="1143">VLOOKUP($A718,$A$4:$AY$132,36,FALSE)</f>
        <v>0</v>
      </c>
      <c r="AK718" s="350">
        <f t="shared" ref="AK718:AK726" si="1144">VLOOKUP($A718,$A$4:$AY$132,37,FALSE)</f>
        <v>0</v>
      </c>
      <c r="AL718" s="350">
        <f t="shared" ref="AL718:AL726" si="1145">VLOOKUP($A718,$A$4:$AY$132,38,FALSE)</f>
        <v>0</v>
      </c>
      <c r="AM718" s="350">
        <f t="shared" ref="AM718:AM726" si="1146">VLOOKUP($A718,$A$4:$AY$132,39,FALSE)</f>
        <v>0</v>
      </c>
      <c r="AN718" s="457">
        <f t="shared" ref="AN718:AN726" si="1147">VLOOKUP($A718,$A$4:$AY$132,40,FALSE)</f>
        <v>0</v>
      </c>
      <c r="AO718" s="350">
        <f t="shared" ref="AO718:AO726" si="1148">VLOOKUP($A718,$A$4:$AY$132,41,FALSE)</f>
        <v>0</v>
      </c>
      <c r="AP718" s="350">
        <f t="shared" ref="AP718:AP726" si="1149">VLOOKUP($A718,$A$4:$AY$132,42,FALSE)</f>
        <v>0</v>
      </c>
      <c r="AQ718" s="350">
        <f t="shared" ref="AQ718:AQ726" si="1150">VLOOKUP($A718,$A$4:$AY$132,43,FALSE)</f>
        <v>0</v>
      </c>
      <c r="AR718" s="350">
        <f t="shared" ref="AR718:AR726" si="1151">VLOOKUP($A718,$A$4:$AY$132,44,FALSE)</f>
        <v>0</v>
      </c>
      <c r="AS718" s="350">
        <f t="shared" ref="AS718:AS726" si="1152">VLOOKUP($A718,$A$4:$AY$132,45,FALSE)</f>
        <v>0</v>
      </c>
      <c r="AT718" s="350">
        <f t="shared" ref="AT718:AT726" si="1153">VLOOKUP($A718,$A$4:$AY$132,46,FALSE)</f>
        <v>0</v>
      </c>
      <c r="AU718" s="350">
        <f t="shared" ref="AU718:AU726" si="1154">VLOOKUP($A718,$A$4:$AY$132,47,FALSE)</f>
        <v>0</v>
      </c>
      <c r="AV718" s="350">
        <f t="shared" ref="AV718:AV726" si="1155">VLOOKUP($A718,$A$4:$AY$132,48,FALSE)</f>
        <v>0</v>
      </c>
      <c r="AW718" s="350">
        <f t="shared" ref="AW718:AW726" si="1156">VLOOKUP($A718,$A$4:$AY$132,49,FALSE)</f>
        <v>0</v>
      </c>
      <c r="AX718" s="350">
        <f t="shared" ref="AX718:AX726" si="1157">VLOOKUP($A718,$A$4:$AY$132,50,FALSE)</f>
        <v>0</v>
      </c>
      <c r="AY718" s="350">
        <f t="shared" ref="AY718:AY726" si="1158">VLOOKUP($A718,$A$4:$AY$132,51,FALSE)</f>
        <v>0</v>
      </c>
    </row>
    <row r="719" spans="1:51" x14ac:dyDescent="0.2">
      <c r="A719" s="347">
        <v>10900</v>
      </c>
      <c r="B719" s="349" t="str">
        <f t="shared" si="1111"/>
        <v>Blue Mountains (C)</v>
      </c>
      <c r="C719" s="348" t="str">
        <f t="shared" si="1112"/>
        <v>WSROC</v>
      </c>
      <c r="D719" s="470" t="str">
        <f t="shared" si="1113"/>
        <v>R</v>
      </c>
      <c r="E719" s="470"/>
      <c r="F719"/>
      <c r="G719" s="350">
        <f t="shared" si="1114"/>
        <v>79260</v>
      </c>
      <c r="H719" s="350">
        <f t="shared" si="1115"/>
        <v>38285</v>
      </c>
      <c r="I719" s="350">
        <f t="shared" si="1116"/>
        <v>401.5</v>
      </c>
      <c r="J719" s="350" t="str">
        <f t="shared" si="1117"/>
        <v>Y</v>
      </c>
      <c r="K719" s="350">
        <f t="shared" si="1118"/>
        <v>33336</v>
      </c>
      <c r="L719" s="350">
        <f t="shared" si="1119"/>
        <v>0</v>
      </c>
      <c r="M719" s="350">
        <f t="shared" si="1120"/>
        <v>33336</v>
      </c>
      <c r="N719" s="350">
        <f t="shared" si="1121"/>
        <v>33336</v>
      </c>
      <c r="O719" s="350">
        <f t="shared" si="1122"/>
        <v>0</v>
      </c>
      <c r="P719" s="350">
        <f t="shared" si="1123"/>
        <v>34749</v>
      </c>
      <c r="Q719" s="350">
        <f t="shared" si="1124"/>
        <v>38285</v>
      </c>
      <c r="R719" s="350" t="str">
        <f t="shared" si="1125"/>
        <v xml:space="preserve">Katoomba Waste and Resource Recovery Facility  </v>
      </c>
      <c r="S719" s="350" t="str">
        <f t="shared" si="1126"/>
        <v>Blaxland Waste and Resource Recovery Facility</v>
      </c>
      <c r="T719" s="350">
        <f t="shared" si="1127"/>
        <v>0</v>
      </c>
      <c r="U719" s="350">
        <f t="shared" si="1128"/>
        <v>0</v>
      </c>
      <c r="V719" s="350">
        <f t="shared" si="1129"/>
        <v>0</v>
      </c>
      <c r="W719" s="350">
        <f t="shared" si="1130"/>
        <v>0</v>
      </c>
      <c r="X719" s="350">
        <f t="shared" si="1131"/>
        <v>0</v>
      </c>
      <c r="Y719" s="350">
        <f t="shared" si="1132"/>
        <v>0</v>
      </c>
      <c r="Z719" s="350">
        <f t="shared" si="1133"/>
        <v>0</v>
      </c>
      <c r="AA719" s="350">
        <f t="shared" si="1134"/>
        <v>0</v>
      </c>
      <c r="AB719" s="350">
        <f t="shared" si="1135"/>
        <v>0</v>
      </c>
      <c r="AC719" s="350">
        <f t="shared" si="1136"/>
        <v>0</v>
      </c>
      <c r="AD719" s="350">
        <f t="shared" si="1137"/>
        <v>0</v>
      </c>
      <c r="AE719" s="350">
        <f t="shared" si="1138"/>
        <v>0</v>
      </c>
      <c r="AF719" s="350">
        <f t="shared" si="1139"/>
        <v>0</v>
      </c>
      <c r="AG719" s="350">
        <f t="shared" si="1140"/>
        <v>0</v>
      </c>
      <c r="AH719" s="350">
        <f t="shared" si="1141"/>
        <v>0</v>
      </c>
      <c r="AI719" s="350">
        <f t="shared" si="1142"/>
        <v>0</v>
      </c>
      <c r="AJ719" s="350">
        <f t="shared" si="1143"/>
        <v>0</v>
      </c>
      <c r="AK719" s="350">
        <f t="shared" si="1144"/>
        <v>0</v>
      </c>
      <c r="AL719" s="350">
        <f t="shared" si="1145"/>
        <v>0</v>
      </c>
      <c r="AM719" s="350">
        <f t="shared" si="1146"/>
        <v>0</v>
      </c>
      <c r="AN719" s="457">
        <f t="shared" si="1147"/>
        <v>0</v>
      </c>
      <c r="AO719" s="350">
        <f t="shared" si="1148"/>
        <v>0</v>
      </c>
      <c r="AP719" s="350">
        <f t="shared" si="1149"/>
        <v>0</v>
      </c>
      <c r="AQ719" s="350">
        <f t="shared" si="1150"/>
        <v>0</v>
      </c>
      <c r="AR719" s="350">
        <f t="shared" si="1151"/>
        <v>0</v>
      </c>
      <c r="AS719" s="350">
        <f t="shared" si="1152"/>
        <v>0</v>
      </c>
      <c r="AT719" s="350">
        <f t="shared" si="1153"/>
        <v>0</v>
      </c>
      <c r="AU719" s="350">
        <f t="shared" si="1154"/>
        <v>0</v>
      </c>
      <c r="AV719" s="350">
        <f t="shared" si="1155"/>
        <v>0</v>
      </c>
      <c r="AW719" s="350">
        <f t="shared" si="1156"/>
        <v>0</v>
      </c>
      <c r="AX719" s="350">
        <f t="shared" si="1157"/>
        <v>0</v>
      </c>
      <c r="AY719" s="350">
        <f t="shared" si="1158"/>
        <v>0</v>
      </c>
    </row>
    <row r="720" spans="1:51" x14ac:dyDescent="0.2">
      <c r="A720" s="347">
        <v>12380</v>
      </c>
      <c r="B720" s="349" t="str">
        <f t="shared" si="1111"/>
        <v>Cumberland (A)</v>
      </c>
      <c r="C720" s="348" t="str">
        <f t="shared" si="1112"/>
        <v>WSROC</v>
      </c>
      <c r="D720" s="470" t="str">
        <f t="shared" si="1113"/>
        <v>S</v>
      </c>
      <c r="E720" s="470"/>
      <c r="F720"/>
      <c r="G720" s="350">
        <f t="shared" si="1114"/>
        <v>236893</v>
      </c>
      <c r="H720" s="350">
        <f t="shared" si="1115"/>
        <v>73765</v>
      </c>
      <c r="I720" s="350">
        <f t="shared" si="1116"/>
        <v>446</v>
      </c>
      <c r="J720" s="350" t="str">
        <f t="shared" si="1117"/>
        <v>Y</v>
      </c>
      <c r="K720" s="350">
        <f t="shared" si="1118"/>
        <v>68304</v>
      </c>
      <c r="L720" s="350">
        <f t="shared" si="1119"/>
        <v>0</v>
      </c>
      <c r="M720" s="350">
        <f t="shared" si="1120"/>
        <v>68405</v>
      </c>
      <c r="N720" s="350">
        <f t="shared" si="1121"/>
        <v>29454</v>
      </c>
      <c r="O720" s="350">
        <f t="shared" si="1122"/>
        <v>0</v>
      </c>
      <c r="P720" s="350">
        <f t="shared" si="1123"/>
        <v>68029</v>
      </c>
      <c r="Q720" s="350">
        <f t="shared" si="1124"/>
        <v>73765</v>
      </c>
      <c r="R720" s="350" t="str">
        <f t="shared" si="1125"/>
        <v>Holroyd Depot</v>
      </c>
      <c r="S720" s="350">
        <f t="shared" si="1126"/>
        <v>0</v>
      </c>
      <c r="T720" s="350">
        <f t="shared" si="1127"/>
        <v>0</v>
      </c>
      <c r="U720" s="350">
        <f t="shared" si="1128"/>
        <v>0</v>
      </c>
      <c r="V720" s="350">
        <f t="shared" si="1129"/>
        <v>0</v>
      </c>
      <c r="W720" s="350">
        <f t="shared" si="1130"/>
        <v>0</v>
      </c>
      <c r="X720" s="350">
        <f t="shared" si="1131"/>
        <v>0</v>
      </c>
      <c r="Y720" s="350">
        <f t="shared" si="1132"/>
        <v>0</v>
      </c>
      <c r="Z720" s="350">
        <f t="shared" si="1133"/>
        <v>0</v>
      </c>
      <c r="AA720" s="350">
        <f t="shared" si="1134"/>
        <v>0</v>
      </c>
      <c r="AB720" s="350">
        <f t="shared" si="1135"/>
        <v>0</v>
      </c>
      <c r="AC720" s="350">
        <f t="shared" si="1136"/>
        <v>0</v>
      </c>
      <c r="AD720" s="350">
        <f t="shared" si="1137"/>
        <v>0</v>
      </c>
      <c r="AE720" s="350">
        <f t="shared" si="1138"/>
        <v>0</v>
      </c>
      <c r="AF720" s="350">
        <f t="shared" si="1139"/>
        <v>0</v>
      </c>
      <c r="AG720" s="350">
        <f t="shared" si="1140"/>
        <v>0</v>
      </c>
      <c r="AH720" s="350">
        <f t="shared" si="1141"/>
        <v>0</v>
      </c>
      <c r="AI720" s="350">
        <f t="shared" si="1142"/>
        <v>0</v>
      </c>
      <c r="AJ720" s="350">
        <f t="shared" si="1143"/>
        <v>0</v>
      </c>
      <c r="AK720" s="350">
        <f t="shared" si="1144"/>
        <v>0</v>
      </c>
      <c r="AL720" s="350">
        <f t="shared" si="1145"/>
        <v>0</v>
      </c>
      <c r="AM720" s="350">
        <f t="shared" si="1146"/>
        <v>0</v>
      </c>
      <c r="AN720" s="457">
        <f t="shared" si="1147"/>
        <v>0</v>
      </c>
      <c r="AO720" s="350">
        <f t="shared" si="1148"/>
        <v>0</v>
      </c>
      <c r="AP720" s="350">
        <f t="shared" si="1149"/>
        <v>0</v>
      </c>
      <c r="AQ720" s="350">
        <f t="shared" si="1150"/>
        <v>0</v>
      </c>
      <c r="AR720" s="350">
        <f t="shared" si="1151"/>
        <v>0</v>
      </c>
      <c r="AS720" s="350">
        <f t="shared" si="1152"/>
        <v>0</v>
      </c>
      <c r="AT720" s="350">
        <f t="shared" si="1153"/>
        <v>0</v>
      </c>
      <c r="AU720" s="350">
        <f t="shared" si="1154"/>
        <v>0</v>
      </c>
      <c r="AV720" s="350">
        <f t="shared" si="1155"/>
        <v>0</v>
      </c>
      <c r="AW720" s="350">
        <f t="shared" si="1156"/>
        <v>0</v>
      </c>
      <c r="AX720" s="350">
        <f t="shared" si="1157"/>
        <v>0</v>
      </c>
      <c r="AY720" s="350">
        <f t="shared" si="1158"/>
        <v>0</v>
      </c>
    </row>
    <row r="721" spans="1:51" x14ac:dyDescent="0.2">
      <c r="A721" s="347">
        <v>12850</v>
      </c>
      <c r="B721" s="349" t="str">
        <f t="shared" si="1111"/>
        <v>Fairfield (C)</v>
      </c>
      <c r="C721" s="348" t="str">
        <f t="shared" si="1112"/>
        <v>WSROC</v>
      </c>
      <c r="D721" s="470" t="str">
        <f t="shared" si="1113"/>
        <v>S</v>
      </c>
      <c r="E721" s="470"/>
      <c r="F721"/>
      <c r="G721" s="350">
        <f t="shared" si="1114"/>
        <v>210612</v>
      </c>
      <c r="H721" s="350">
        <f t="shared" si="1115"/>
        <v>64780</v>
      </c>
      <c r="I721" s="350">
        <f t="shared" si="1116"/>
        <v>494.57</v>
      </c>
      <c r="J721" s="350" t="str">
        <f t="shared" si="1117"/>
        <v>Y</v>
      </c>
      <c r="K721" s="350">
        <f t="shared" si="1118"/>
        <v>62357</v>
      </c>
      <c r="L721" s="350">
        <f t="shared" si="1119"/>
        <v>0</v>
      </c>
      <c r="M721" s="350">
        <f t="shared" si="1120"/>
        <v>62357</v>
      </c>
      <c r="N721" s="350">
        <f t="shared" si="1121"/>
        <v>0</v>
      </c>
      <c r="O721" s="350">
        <f t="shared" si="1122"/>
        <v>0</v>
      </c>
      <c r="P721" s="350">
        <f t="shared" si="1123"/>
        <v>63007</v>
      </c>
      <c r="Q721" s="350">
        <f t="shared" si="1124"/>
        <v>64780</v>
      </c>
      <c r="R721" s="350" t="str">
        <f t="shared" si="1125"/>
        <v>Recycling Drop Off Centre</v>
      </c>
      <c r="S721" s="350">
        <f t="shared" si="1126"/>
        <v>0</v>
      </c>
      <c r="T721" s="350">
        <f t="shared" si="1127"/>
        <v>0</v>
      </c>
      <c r="U721" s="350">
        <f t="shared" si="1128"/>
        <v>0</v>
      </c>
      <c r="V721" s="350">
        <f t="shared" si="1129"/>
        <v>0</v>
      </c>
      <c r="W721" s="350">
        <f t="shared" si="1130"/>
        <v>0</v>
      </c>
      <c r="X721" s="350">
        <f t="shared" si="1131"/>
        <v>0</v>
      </c>
      <c r="Y721" s="350">
        <f t="shared" si="1132"/>
        <v>0</v>
      </c>
      <c r="Z721" s="350">
        <f t="shared" si="1133"/>
        <v>0</v>
      </c>
      <c r="AA721" s="350">
        <f t="shared" si="1134"/>
        <v>0</v>
      </c>
      <c r="AB721" s="350">
        <f t="shared" si="1135"/>
        <v>0</v>
      </c>
      <c r="AC721" s="350">
        <f t="shared" si="1136"/>
        <v>0</v>
      </c>
      <c r="AD721" s="350">
        <f t="shared" si="1137"/>
        <v>0</v>
      </c>
      <c r="AE721" s="350">
        <f t="shared" si="1138"/>
        <v>0</v>
      </c>
      <c r="AF721" s="350">
        <f t="shared" si="1139"/>
        <v>0</v>
      </c>
      <c r="AG721" s="350">
        <f t="shared" si="1140"/>
        <v>0</v>
      </c>
      <c r="AH721" s="350">
        <f t="shared" si="1141"/>
        <v>0</v>
      </c>
      <c r="AI721" s="350">
        <f t="shared" si="1142"/>
        <v>0</v>
      </c>
      <c r="AJ721" s="350">
        <f t="shared" si="1143"/>
        <v>0</v>
      </c>
      <c r="AK721" s="350">
        <f t="shared" si="1144"/>
        <v>0</v>
      </c>
      <c r="AL721" s="350">
        <f t="shared" si="1145"/>
        <v>0</v>
      </c>
      <c r="AM721" s="350">
        <f t="shared" si="1146"/>
        <v>0</v>
      </c>
      <c r="AN721" s="457">
        <f t="shared" si="1147"/>
        <v>0</v>
      </c>
      <c r="AO721" s="350">
        <f t="shared" si="1148"/>
        <v>0</v>
      </c>
      <c r="AP721" s="350">
        <f t="shared" si="1149"/>
        <v>0</v>
      </c>
      <c r="AQ721" s="350">
        <f t="shared" si="1150"/>
        <v>0</v>
      </c>
      <c r="AR721" s="350">
        <f t="shared" si="1151"/>
        <v>0</v>
      </c>
      <c r="AS721" s="350">
        <f t="shared" si="1152"/>
        <v>0</v>
      </c>
      <c r="AT721" s="350">
        <f t="shared" si="1153"/>
        <v>0</v>
      </c>
      <c r="AU721" s="350">
        <f t="shared" si="1154"/>
        <v>0</v>
      </c>
      <c r="AV721" s="350">
        <f t="shared" si="1155"/>
        <v>0</v>
      </c>
      <c r="AW721" s="350">
        <f t="shared" si="1156"/>
        <v>0</v>
      </c>
      <c r="AX721" s="350">
        <f t="shared" si="1157"/>
        <v>0</v>
      </c>
      <c r="AY721" s="350">
        <f t="shared" si="1158"/>
        <v>0</v>
      </c>
    </row>
    <row r="722" spans="1:51" x14ac:dyDescent="0.2">
      <c r="A722" s="347">
        <v>13800</v>
      </c>
      <c r="B722" s="349" t="str">
        <f t="shared" si="1111"/>
        <v>Hawkesbury (C)</v>
      </c>
      <c r="C722" s="348" t="str">
        <f t="shared" si="1112"/>
        <v>WSROC</v>
      </c>
      <c r="D722" s="470" t="str">
        <f t="shared" si="1113"/>
        <v>E</v>
      </c>
      <c r="E722" s="470"/>
      <c r="F722"/>
      <c r="G722" s="350">
        <f t="shared" si="1114"/>
        <v>67083</v>
      </c>
      <c r="H722" s="350">
        <f t="shared" si="1115"/>
        <v>25667</v>
      </c>
      <c r="I722" s="350">
        <f t="shared" si="1116"/>
        <v>639.51</v>
      </c>
      <c r="J722" s="350" t="str">
        <f t="shared" si="1117"/>
        <v>Y</v>
      </c>
      <c r="K722" s="350">
        <f t="shared" si="1118"/>
        <v>24329</v>
      </c>
      <c r="L722" s="350">
        <f t="shared" si="1119"/>
        <v>0</v>
      </c>
      <c r="M722" s="350">
        <f t="shared" si="1120"/>
        <v>24329</v>
      </c>
      <c r="N722" s="350">
        <f t="shared" si="1121"/>
        <v>13910</v>
      </c>
      <c r="O722" s="350">
        <f t="shared" si="1122"/>
        <v>0</v>
      </c>
      <c r="P722" s="350">
        <f t="shared" si="1123"/>
        <v>23771</v>
      </c>
      <c r="Q722" s="350">
        <f t="shared" si="1124"/>
        <v>25667</v>
      </c>
      <c r="R722" s="350" t="str">
        <f t="shared" si="1125"/>
        <v>Hawkesbury City Waste Management Facility</v>
      </c>
      <c r="S722" s="350">
        <f t="shared" si="1126"/>
        <v>0</v>
      </c>
      <c r="T722" s="350">
        <f t="shared" si="1127"/>
        <v>0</v>
      </c>
      <c r="U722" s="350">
        <f t="shared" si="1128"/>
        <v>0</v>
      </c>
      <c r="V722" s="350">
        <f t="shared" si="1129"/>
        <v>0</v>
      </c>
      <c r="W722" s="350">
        <f t="shared" si="1130"/>
        <v>0</v>
      </c>
      <c r="X722" s="350">
        <f t="shared" si="1131"/>
        <v>0</v>
      </c>
      <c r="Y722" s="350">
        <f t="shared" si="1132"/>
        <v>0</v>
      </c>
      <c r="Z722" s="350">
        <f t="shared" si="1133"/>
        <v>0</v>
      </c>
      <c r="AA722" s="350">
        <f t="shared" si="1134"/>
        <v>0</v>
      </c>
      <c r="AB722" s="350">
        <f t="shared" si="1135"/>
        <v>0</v>
      </c>
      <c r="AC722" s="350">
        <f t="shared" si="1136"/>
        <v>0</v>
      </c>
      <c r="AD722" s="350">
        <f t="shared" si="1137"/>
        <v>0</v>
      </c>
      <c r="AE722" s="350">
        <f t="shared" si="1138"/>
        <v>0</v>
      </c>
      <c r="AF722" s="350">
        <f t="shared" si="1139"/>
        <v>0</v>
      </c>
      <c r="AG722" s="350">
        <f t="shared" si="1140"/>
        <v>0</v>
      </c>
      <c r="AH722" s="350">
        <f t="shared" si="1141"/>
        <v>0</v>
      </c>
      <c r="AI722" s="350">
        <f t="shared" si="1142"/>
        <v>0</v>
      </c>
      <c r="AJ722" s="350">
        <f t="shared" si="1143"/>
        <v>0</v>
      </c>
      <c r="AK722" s="350">
        <f t="shared" si="1144"/>
        <v>0</v>
      </c>
      <c r="AL722" s="350">
        <f t="shared" si="1145"/>
        <v>0</v>
      </c>
      <c r="AM722" s="350">
        <f t="shared" si="1146"/>
        <v>0</v>
      </c>
      <c r="AN722" s="457">
        <f t="shared" si="1147"/>
        <v>0</v>
      </c>
      <c r="AO722" s="350">
        <f t="shared" si="1148"/>
        <v>0</v>
      </c>
      <c r="AP722" s="350">
        <f t="shared" si="1149"/>
        <v>0</v>
      </c>
      <c r="AQ722" s="350">
        <f t="shared" si="1150"/>
        <v>0</v>
      </c>
      <c r="AR722" s="350">
        <f t="shared" si="1151"/>
        <v>0</v>
      </c>
      <c r="AS722" s="350">
        <f t="shared" si="1152"/>
        <v>0</v>
      </c>
      <c r="AT722" s="350">
        <f t="shared" si="1153"/>
        <v>0</v>
      </c>
      <c r="AU722" s="350">
        <f t="shared" si="1154"/>
        <v>0</v>
      </c>
      <c r="AV722" s="350">
        <f t="shared" si="1155"/>
        <v>0</v>
      </c>
      <c r="AW722" s="350">
        <f t="shared" si="1156"/>
        <v>0</v>
      </c>
      <c r="AX722" s="350">
        <f t="shared" si="1157"/>
        <v>0</v>
      </c>
      <c r="AY722" s="350">
        <f t="shared" si="1158"/>
        <v>0</v>
      </c>
    </row>
    <row r="723" spans="1:51" x14ac:dyDescent="0.2">
      <c r="A723" s="347">
        <v>14900</v>
      </c>
      <c r="B723" s="349" t="str">
        <f t="shared" si="1111"/>
        <v>Liverpool (C)</v>
      </c>
      <c r="C723" s="348" t="str">
        <f t="shared" si="1112"/>
        <v>WSROC</v>
      </c>
      <c r="D723" s="470" t="str">
        <f t="shared" si="1113"/>
        <v>S</v>
      </c>
      <c r="E723" s="470"/>
      <c r="F723"/>
      <c r="G723" s="350">
        <f t="shared" si="1114"/>
        <v>223304</v>
      </c>
      <c r="H723" s="350">
        <f t="shared" si="1115"/>
        <v>59136</v>
      </c>
      <c r="I723" s="350">
        <f t="shared" si="1116"/>
        <v>444</v>
      </c>
      <c r="J723" s="350" t="str">
        <f t="shared" si="1117"/>
        <v>Y</v>
      </c>
      <c r="K723" s="350">
        <f t="shared" si="1118"/>
        <v>59136</v>
      </c>
      <c r="L723" s="350">
        <f t="shared" si="1119"/>
        <v>0</v>
      </c>
      <c r="M723" s="350">
        <f t="shared" si="1120"/>
        <v>59136</v>
      </c>
      <c r="N723" s="350">
        <f t="shared" si="1121"/>
        <v>54744</v>
      </c>
      <c r="O723" s="350">
        <f t="shared" si="1122"/>
        <v>0</v>
      </c>
      <c r="P723" s="350">
        <f t="shared" si="1123"/>
        <v>58804</v>
      </c>
      <c r="Q723" s="350">
        <f t="shared" si="1124"/>
        <v>59136</v>
      </c>
      <c r="R723" s="350" t="str">
        <f t="shared" si="1125"/>
        <v>Liverpool CRC</v>
      </c>
      <c r="S723" s="350">
        <f t="shared" si="1126"/>
        <v>0</v>
      </c>
      <c r="T723" s="350">
        <f t="shared" si="1127"/>
        <v>0</v>
      </c>
      <c r="U723" s="350">
        <f t="shared" si="1128"/>
        <v>0</v>
      </c>
      <c r="V723" s="350">
        <f t="shared" si="1129"/>
        <v>0</v>
      </c>
      <c r="W723" s="350">
        <f t="shared" si="1130"/>
        <v>0</v>
      </c>
      <c r="X723" s="350">
        <f t="shared" si="1131"/>
        <v>0</v>
      </c>
      <c r="Y723" s="350">
        <f t="shared" si="1132"/>
        <v>0</v>
      </c>
      <c r="Z723" s="350">
        <f t="shared" si="1133"/>
        <v>0</v>
      </c>
      <c r="AA723" s="350">
        <f t="shared" si="1134"/>
        <v>0</v>
      </c>
      <c r="AB723" s="350">
        <f t="shared" si="1135"/>
        <v>0</v>
      </c>
      <c r="AC723" s="350">
        <f t="shared" si="1136"/>
        <v>0</v>
      </c>
      <c r="AD723" s="350">
        <f t="shared" si="1137"/>
        <v>0</v>
      </c>
      <c r="AE723" s="350">
        <f t="shared" si="1138"/>
        <v>0</v>
      </c>
      <c r="AF723" s="350">
        <f t="shared" si="1139"/>
        <v>0</v>
      </c>
      <c r="AG723" s="350">
        <f t="shared" si="1140"/>
        <v>0</v>
      </c>
      <c r="AH723" s="350">
        <f t="shared" si="1141"/>
        <v>0</v>
      </c>
      <c r="AI723" s="350">
        <f t="shared" si="1142"/>
        <v>0</v>
      </c>
      <c r="AJ723" s="350">
        <f t="shared" si="1143"/>
        <v>0</v>
      </c>
      <c r="AK723" s="350">
        <f t="shared" si="1144"/>
        <v>0</v>
      </c>
      <c r="AL723" s="350">
        <f t="shared" si="1145"/>
        <v>0</v>
      </c>
      <c r="AM723" s="350">
        <f t="shared" si="1146"/>
        <v>0</v>
      </c>
      <c r="AN723" s="457">
        <f t="shared" si="1147"/>
        <v>0</v>
      </c>
      <c r="AO723" s="350">
        <f t="shared" si="1148"/>
        <v>0</v>
      </c>
      <c r="AP723" s="350">
        <f t="shared" si="1149"/>
        <v>0</v>
      </c>
      <c r="AQ723" s="350">
        <f t="shared" si="1150"/>
        <v>0</v>
      </c>
      <c r="AR723" s="350">
        <f t="shared" si="1151"/>
        <v>0</v>
      </c>
      <c r="AS723" s="350">
        <f t="shared" si="1152"/>
        <v>0</v>
      </c>
      <c r="AT723" s="350">
        <f t="shared" si="1153"/>
        <v>0</v>
      </c>
      <c r="AU723" s="350">
        <f t="shared" si="1154"/>
        <v>0</v>
      </c>
      <c r="AV723" s="350">
        <f t="shared" si="1155"/>
        <v>0</v>
      </c>
      <c r="AW723" s="350">
        <f t="shared" si="1156"/>
        <v>0</v>
      </c>
      <c r="AX723" s="350">
        <f t="shared" si="1157"/>
        <v>0</v>
      </c>
      <c r="AY723" s="350">
        <f t="shared" si="1158"/>
        <v>0</v>
      </c>
    </row>
    <row r="724" spans="1:51" x14ac:dyDescent="0.2">
      <c r="A724" s="347">
        <v>16260</v>
      </c>
      <c r="B724" s="349" t="str">
        <f t="shared" si="1111"/>
        <v>Parramatta (C)</v>
      </c>
      <c r="C724" s="348" t="str">
        <f t="shared" si="1112"/>
        <v>WSROC</v>
      </c>
      <c r="D724" s="470" t="str">
        <f t="shared" si="1113"/>
        <v>S</v>
      </c>
      <c r="E724" s="470"/>
      <c r="F724"/>
      <c r="G724" s="350">
        <f t="shared" si="1114"/>
        <v>251311</v>
      </c>
      <c r="H724" s="350">
        <f t="shared" si="1115"/>
        <v>94984</v>
      </c>
      <c r="I724" s="350">
        <f t="shared" si="1116"/>
        <v>415.6</v>
      </c>
      <c r="J724" s="350" t="str">
        <f t="shared" si="1117"/>
        <v>Y</v>
      </c>
      <c r="K724" s="350">
        <f t="shared" si="1118"/>
        <v>84083</v>
      </c>
      <c r="L724" s="350">
        <f t="shared" si="1119"/>
        <v>0</v>
      </c>
      <c r="M724" s="350">
        <f t="shared" si="1120"/>
        <v>48955</v>
      </c>
      <c r="N724" s="350">
        <f t="shared" si="1121"/>
        <v>47603</v>
      </c>
      <c r="O724" s="350">
        <f t="shared" si="1122"/>
        <v>0</v>
      </c>
      <c r="P724" s="350">
        <f t="shared" si="1123"/>
        <v>94328</v>
      </c>
      <c r="Q724" s="350">
        <f t="shared" si="1124"/>
        <v>0</v>
      </c>
      <c r="R724" s="350">
        <f t="shared" si="1125"/>
        <v>0</v>
      </c>
      <c r="S724" s="350">
        <f t="shared" si="1126"/>
        <v>0</v>
      </c>
      <c r="T724" s="350">
        <f t="shared" si="1127"/>
        <v>0</v>
      </c>
      <c r="U724" s="350">
        <f t="shared" si="1128"/>
        <v>0</v>
      </c>
      <c r="V724" s="350">
        <f t="shared" si="1129"/>
        <v>0</v>
      </c>
      <c r="W724" s="350">
        <f t="shared" si="1130"/>
        <v>0</v>
      </c>
      <c r="X724" s="350">
        <f t="shared" si="1131"/>
        <v>0</v>
      </c>
      <c r="Y724" s="350">
        <f t="shared" si="1132"/>
        <v>0</v>
      </c>
      <c r="Z724" s="350">
        <f t="shared" si="1133"/>
        <v>0</v>
      </c>
      <c r="AA724" s="350">
        <f t="shared" si="1134"/>
        <v>0</v>
      </c>
      <c r="AB724" s="350">
        <f t="shared" si="1135"/>
        <v>0</v>
      </c>
      <c r="AC724" s="350">
        <f t="shared" si="1136"/>
        <v>0</v>
      </c>
      <c r="AD724" s="350">
        <f t="shared" si="1137"/>
        <v>0</v>
      </c>
      <c r="AE724" s="350">
        <f t="shared" si="1138"/>
        <v>0</v>
      </c>
      <c r="AF724" s="350">
        <f t="shared" si="1139"/>
        <v>0</v>
      </c>
      <c r="AG724" s="350">
        <f t="shared" si="1140"/>
        <v>0</v>
      </c>
      <c r="AH724" s="350">
        <f t="shared" si="1141"/>
        <v>0</v>
      </c>
      <c r="AI724" s="350">
        <f t="shared" si="1142"/>
        <v>0</v>
      </c>
      <c r="AJ724" s="350">
        <f t="shared" si="1143"/>
        <v>0</v>
      </c>
      <c r="AK724" s="350">
        <f t="shared" si="1144"/>
        <v>0</v>
      </c>
      <c r="AL724" s="350">
        <f t="shared" si="1145"/>
        <v>0</v>
      </c>
      <c r="AM724" s="350">
        <f t="shared" si="1146"/>
        <v>0</v>
      </c>
      <c r="AN724" s="457">
        <f t="shared" si="1147"/>
        <v>0</v>
      </c>
      <c r="AO724" s="350">
        <f t="shared" si="1148"/>
        <v>0</v>
      </c>
      <c r="AP724" s="350">
        <f t="shared" si="1149"/>
        <v>0</v>
      </c>
      <c r="AQ724" s="350">
        <f t="shared" si="1150"/>
        <v>0</v>
      </c>
      <c r="AR724" s="350">
        <f t="shared" si="1151"/>
        <v>0</v>
      </c>
      <c r="AS724" s="350">
        <f t="shared" si="1152"/>
        <v>0</v>
      </c>
      <c r="AT724" s="350">
        <f t="shared" si="1153"/>
        <v>0</v>
      </c>
      <c r="AU724" s="350">
        <f t="shared" si="1154"/>
        <v>0</v>
      </c>
      <c r="AV724" s="350">
        <f t="shared" si="1155"/>
        <v>0</v>
      </c>
      <c r="AW724" s="350">
        <f t="shared" si="1156"/>
        <v>0</v>
      </c>
      <c r="AX724" s="350">
        <f t="shared" si="1157"/>
        <v>0</v>
      </c>
      <c r="AY724" s="350">
        <f t="shared" si="1158"/>
        <v>0</v>
      </c>
    </row>
    <row r="725" spans="1:51" x14ac:dyDescent="0.2">
      <c r="A725" s="347">
        <v>16350</v>
      </c>
      <c r="B725" s="349" t="str">
        <f t="shared" si="1111"/>
        <v>Penrith (C)</v>
      </c>
      <c r="C725" s="348" t="str">
        <f t="shared" si="1112"/>
        <v>WSROC</v>
      </c>
      <c r="D725" s="470" t="str">
        <f t="shared" si="1113"/>
        <v>S</v>
      </c>
      <c r="E725" s="470"/>
      <c r="F725"/>
      <c r="G725" s="350">
        <f t="shared" si="1114"/>
        <v>209210</v>
      </c>
      <c r="H725" s="350">
        <f t="shared" si="1115"/>
        <v>78710</v>
      </c>
      <c r="I725" s="350">
        <f t="shared" si="1116"/>
        <v>399</v>
      </c>
      <c r="J725" s="350" t="str">
        <f t="shared" si="1117"/>
        <v>Y</v>
      </c>
      <c r="K725" s="350">
        <f t="shared" si="1118"/>
        <v>76634</v>
      </c>
      <c r="L725" s="350">
        <f t="shared" si="1119"/>
        <v>0</v>
      </c>
      <c r="M725" s="350">
        <f t="shared" si="1120"/>
        <v>76634</v>
      </c>
      <c r="N725" s="350">
        <f t="shared" si="1121"/>
        <v>0</v>
      </c>
      <c r="O725" s="350">
        <f t="shared" si="1122"/>
        <v>60836</v>
      </c>
      <c r="P725" s="350">
        <f t="shared" si="1123"/>
        <v>76734</v>
      </c>
      <c r="Q725" s="350">
        <f t="shared" si="1124"/>
        <v>78710</v>
      </c>
      <c r="R725" s="350" t="str">
        <f t="shared" si="1125"/>
        <v>Libraries</v>
      </c>
      <c r="S725" s="350">
        <f t="shared" si="1126"/>
        <v>0</v>
      </c>
      <c r="T725" s="350">
        <f t="shared" si="1127"/>
        <v>0</v>
      </c>
      <c r="U725" s="350">
        <f t="shared" si="1128"/>
        <v>0</v>
      </c>
      <c r="V725" s="350">
        <f t="shared" si="1129"/>
        <v>0</v>
      </c>
      <c r="W725" s="350">
        <f t="shared" si="1130"/>
        <v>0</v>
      </c>
      <c r="X725" s="350">
        <f t="shared" si="1131"/>
        <v>0</v>
      </c>
      <c r="Y725" s="350">
        <f t="shared" si="1132"/>
        <v>0</v>
      </c>
      <c r="Z725" s="350">
        <f t="shared" si="1133"/>
        <v>0</v>
      </c>
      <c r="AA725" s="350">
        <f t="shared" si="1134"/>
        <v>0</v>
      </c>
      <c r="AB725" s="350">
        <f t="shared" si="1135"/>
        <v>0</v>
      </c>
      <c r="AC725" s="350">
        <f t="shared" si="1136"/>
        <v>0</v>
      </c>
      <c r="AD725" s="350">
        <f t="shared" si="1137"/>
        <v>0</v>
      </c>
      <c r="AE725" s="350">
        <f t="shared" si="1138"/>
        <v>0</v>
      </c>
      <c r="AF725" s="350">
        <f t="shared" si="1139"/>
        <v>0</v>
      </c>
      <c r="AG725" s="350">
        <f t="shared" si="1140"/>
        <v>0</v>
      </c>
      <c r="AH725" s="350">
        <f t="shared" si="1141"/>
        <v>0</v>
      </c>
      <c r="AI725" s="350">
        <f t="shared" si="1142"/>
        <v>0</v>
      </c>
      <c r="AJ725" s="350">
        <f t="shared" si="1143"/>
        <v>0</v>
      </c>
      <c r="AK725" s="350">
        <f t="shared" si="1144"/>
        <v>0</v>
      </c>
      <c r="AL725" s="350">
        <f t="shared" si="1145"/>
        <v>0</v>
      </c>
      <c r="AM725" s="350">
        <f t="shared" si="1146"/>
        <v>0</v>
      </c>
      <c r="AN725" s="457">
        <f t="shared" si="1147"/>
        <v>0</v>
      </c>
      <c r="AO725" s="350">
        <f t="shared" si="1148"/>
        <v>0</v>
      </c>
      <c r="AP725" s="350">
        <f t="shared" si="1149"/>
        <v>0</v>
      </c>
      <c r="AQ725" s="350">
        <f t="shared" si="1150"/>
        <v>0</v>
      </c>
      <c r="AR725" s="350">
        <f t="shared" si="1151"/>
        <v>0</v>
      </c>
      <c r="AS725" s="350">
        <f t="shared" si="1152"/>
        <v>0</v>
      </c>
      <c r="AT725" s="350">
        <f t="shared" si="1153"/>
        <v>0</v>
      </c>
      <c r="AU725" s="350">
        <f t="shared" si="1154"/>
        <v>0</v>
      </c>
      <c r="AV725" s="350">
        <f t="shared" si="1155"/>
        <v>0</v>
      </c>
      <c r="AW725" s="350">
        <f t="shared" si="1156"/>
        <v>0</v>
      </c>
      <c r="AX725" s="350">
        <f t="shared" si="1157"/>
        <v>0</v>
      </c>
      <c r="AY725" s="350">
        <f t="shared" si="1158"/>
        <v>0</v>
      </c>
    </row>
    <row r="726" spans="1:51" ht="13.5" thickBot="1" x14ac:dyDescent="0.25">
      <c r="A726" s="347">
        <v>17420</v>
      </c>
      <c r="B726" s="349" t="str">
        <f t="shared" si="1111"/>
        <v>The Hills Shire (A)</v>
      </c>
      <c r="C726" s="348" t="str">
        <f t="shared" si="1112"/>
        <v>WSROC</v>
      </c>
      <c r="D726" s="470" t="str">
        <f t="shared" si="1113"/>
        <v>S</v>
      </c>
      <c r="E726" s="470"/>
      <c r="F726"/>
      <c r="G726" s="350">
        <f t="shared" si="1114"/>
        <v>172473</v>
      </c>
      <c r="H726" s="350">
        <f t="shared" si="1115"/>
        <v>63053</v>
      </c>
      <c r="I726" s="350">
        <f t="shared" si="1116"/>
        <v>465</v>
      </c>
      <c r="J726" s="350" t="str">
        <f t="shared" si="1117"/>
        <v>Y</v>
      </c>
      <c r="K726" s="350">
        <f t="shared" si="1118"/>
        <v>52043</v>
      </c>
      <c r="L726" s="350">
        <f t="shared" si="1119"/>
        <v>0</v>
      </c>
      <c r="M726" s="350">
        <f t="shared" si="1120"/>
        <v>54438</v>
      </c>
      <c r="N726" s="350">
        <f t="shared" si="1121"/>
        <v>44484</v>
      </c>
      <c r="O726" s="350">
        <f t="shared" si="1122"/>
        <v>0</v>
      </c>
      <c r="P726" s="350">
        <f t="shared" si="1123"/>
        <v>0</v>
      </c>
      <c r="Q726" s="350">
        <f t="shared" si="1124"/>
        <v>0</v>
      </c>
      <c r="R726" s="350" t="str">
        <f t="shared" si="1125"/>
        <v>SUEZ Seven Hills</v>
      </c>
      <c r="S726" s="350">
        <f t="shared" si="1126"/>
        <v>0</v>
      </c>
      <c r="T726" s="350">
        <f t="shared" si="1127"/>
        <v>0</v>
      </c>
      <c r="U726" s="350">
        <f t="shared" si="1128"/>
        <v>0</v>
      </c>
      <c r="V726" s="350">
        <f t="shared" si="1129"/>
        <v>0</v>
      </c>
      <c r="W726" s="350">
        <f t="shared" si="1130"/>
        <v>0</v>
      </c>
      <c r="X726" s="350">
        <f t="shared" si="1131"/>
        <v>0</v>
      </c>
      <c r="Y726" s="350">
        <f t="shared" si="1132"/>
        <v>0</v>
      </c>
      <c r="Z726" s="350">
        <f t="shared" si="1133"/>
        <v>0</v>
      </c>
      <c r="AA726" s="350">
        <f t="shared" si="1134"/>
        <v>0</v>
      </c>
      <c r="AB726" s="350">
        <f t="shared" si="1135"/>
        <v>0</v>
      </c>
      <c r="AC726" s="350">
        <f t="shared" si="1136"/>
        <v>0</v>
      </c>
      <c r="AD726" s="350">
        <f t="shared" si="1137"/>
        <v>0</v>
      </c>
      <c r="AE726" s="350">
        <f t="shared" si="1138"/>
        <v>0</v>
      </c>
      <c r="AF726" s="350">
        <f t="shared" si="1139"/>
        <v>0</v>
      </c>
      <c r="AG726" s="350">
        <f t="shared" si="1140"/>
        <v>0</v>
      </c>
      <c r="AH726" s="350">
        <f t="shared" si="1141"/>
        <v>0</v>
      </c>
      <c r="AI726" s="350">
        <f t="shared" si="1142"/>
        <v>0</v>
      </c>
      <c r="AJ726" s="350">
        <f t="shared" si="1143"/>
        <v>0</v>
      </c>
      <c r="AK726" s="350">
        <f t="shared" si="1144"/>
        <v>0</v>
      </c>
      <c r="AL726" s="350">
        <f t="shared" si="1145"/>
        <v>0</v>
      </c>
      <c r="AM726" s="350">
        <f t="shared" si="1146"/>
        <v>0</v>
      </c>
      <c r="AN726" s="457">
        <f t="shared" si="1147"/>
        <v>0</v>
      </c>
      <c r="AO726" s="350">
        <f t="shared" si="1148"/>
        <v>0</v>
      </c>
      <c r="AP726" s="350">
        <f t="shared" si="1149"/>
        <v>0</v>
      </c>
      <c r="AQ726" s="350">
        <f t="shared" si="1150"/>
        <v>0</v>
      </c>
      <c r="AR726" s="350">
        <f t="shared" si="1151"/>
        <v>0</v>
      </c>
      <c r="AS726" s="350">
        <f t="shared" si="1152"/>
        <v>0</v>
      </c>
      <c r="AT726" s="350">
        <f t="shared" si="1153"/>
        <v>0</v>
      </c>
      <c r="AU726" s="350">
        <f t="shared" si="1154"/>
        <v>0</v>
      </c>
      <c r="AV726" s="350">
        <f t="shared" si="1155"/>
        <v>0</v>
      </c>
      <c r="AW726" s="350">
        <f t="shared" si="1156"/>
        <v>0</v>
      </c>
      <c r="AX726" s="350">
        <f t="shared" si="1157"/>
        <v>0</v>
      </c>
      <c r="AY726" s="350">
        <f t="shared" si="1158"/>
        <v>0</v>
      </c>
    </row>
    <row r="727" spans="1:51" ht="13.5" thickTop="1" x14ac:dyDescent="0.2">
      <c r="A727" s="351"/>
      <c r="B727" s="351"/>
      <c r="C727" s="351" t="s">
        <v>263</v>
      </c>
      <c r="D727" s="351"/>
      <c r="E727" s="451"/>
      <c r="F727" s="352"/>
      <c r="G727" s="353">
        <f t="shared" ref="G727:AY727" si="1159">COUNTIF(G718:G726,"&gt;0")</f>
        <v>9</v>
      </c>
      <c r="H727" s="353">
        <f t="shared" si="1159"/>
        <v>9</v>
      </c>
      <c r="I727" s="353">
        <f t="shared" si="1159"/>
        <v>9</v>
      </c>
      <c r="J727" s="353">
        <f t="shared" si="1159"/>
        <v>0</v>
      </c>
      <c r="K727" s="353">
        <f t="shared" si="1159"/>
        <v>9</v>
      </c>
      <c r="L727" s="353">
        <f t="shared" si="1159"/>
        <v>0</v>
      </c>
      <c r="M727" s="353">
        <f t="shared" si="1159"/>
        <v>9</v>
      </c>
      <c r="N727" s="353">
        <f t="shared" si="1159"/>
        <v>6</v>
      </c>
      <c r="O727" s="353">
        <f t="shared" si="1159"/>
        <v>1</v>
      </c>
      <c r="P727" s="353">
        <f t="shared" si="1159"/>
        <v>8</v>
      </c>
      <c r="Q727" s="353">
        <f t="shared" si="1159"/>
        <v>6</v>
      </c>
      <c r="R727" s="353">
        <f t="shared" si="1159"/>
        <v>0</v>
      </c>
      <c r="S727" s="353">
        <f t="shared" si="1159"/>
        <v>0</v>
      </c>
      <c r="T727" s="353">
        <f t="shared" si="1159"/>
        <v>0</v>
      </c>
      <c r="U727" s="353">
        <f t="shared" si="1159"/>
        <v>0</v>
      </c>
      <c r="V727" s="353">
        <f t="shared" si="1159"/>
        <v>0</v>
      </c>
      <c r="W727" s="353">
        <f t="shared" si="1159"/>
        <v>0</v>
      </c>
      <c r="X727" s="353">
        <f t="shared" si="1159"/>
        <v>0</v>
      </c>
      <c r="Y727" s="353">
        <f t="shared" si="1159"/>
        <v>0</v>
      </c>
      <c r="Z727" s="353">
        <f t="shared" si="1159"/>
        <v>0</v>
      </c>
      <c r="AA727" s="353">
        <f t="shared" si="1159"/>
        <v>0</v>
      </c>
      <c r="AB727" s="353">
        <f t="shared" si="1159"/>
        <v>0</v>
      </c>
      <c r="AC727" s="353">
        <f t="shared" si="1159"/>
        <v>0</v>
      </c>
      <c r="AD727" s="353">
        <f t="shared" si="1159"/>
        <v>0</v>
      </c>
      <c r="AE727" s="353">
        <f t="shared" si="1159"/>
        <v>0</v>
      </c>
      <c r="AF727" s="353">
        <f t="shared" si="1159"/>
        <v>0</v>
      </c>
      <c r="AG727" s="353">
        <f t="shared" si="1159"/>
        <v>0</v>
      </c>
      <c r="AH727" s="353">
        <f t="shared" si="1159"/>
        <v>0</v>
      </c>
      <c r="AI727" s="353">
        <f t="shared" si="1159"/>
        <v>0</v>
      </c>
      <c r="AJ727" s="353">
        <f t="shared" si="1159"/>
        <v>0</v>
      </c>
      <c r="AK727" s="353">
        <f t="shared" si="1159"/>
        <v>0</v>
      </c>
      <c r="AL727" s="353">
        <f t="shared" si="1159"/>
        <v>0</v>
      </c>
      <c r="AM727" s="353">
        <f t="shared" si="1159"/>
        <v>0</v>
      </c>
      <c r="AN727" s="452">
        <f t="shared" si="1159"/>
        <v>0</v>
      </c>
      <c r="AO727" s="353">
        <f t="shared" si="1159"/>
        <v>0</v>
      </c>
      <c r="AP727" s="353">
        <f t="shared" si="1159"/>
        <v>0</v>
      </c>
      <c r="AQ727" s="353">
        <f t="shared" si="1159"/>
        <v>0</v>
      </c>
      <c r="AR727" s="353">
        <f t="shared" si="1159"/>
        <v>0</v>
      </c>
      <c r="AS727" s="353">
        <f t="shared" si="1159"/>
        <v>0</v>
      </c>
      <c r="AT727" s="353">
        <f t="shared" si="1159"/>
        <v>0</v>
      </c>
      <c r="AU727" s="353">
        <f t="shared" si="1159"/>
        <v>0</v>
      </c>
      <c r="AV727" s="353">
        <f t="shared" si="1159"/>
        <v>0</v>
      </c>
      <c r="AW727" s="353">
        <f t="shared" si="1159"/>
        <v>0</v>
      </c>
      <c r="AX727" s="353">
        <f t="shared" si="1159"/>
        <v>0</v>
      </c>
      <c r="AY727" s="353">
        <f t="shared" si="1159"/>
        <v>0</v>
      </c>
    </row>
    <row r="728" spans="1:51" x14ac:dyDescent="0.2">
      <c r="A728" s="347"/>
      <c r="B728" s="347"/>
      <c r="C728" s="347" t="s">
        <v>264</v>
      </c>
      <c r="D728" s="347"/>
      <c r="E728" s="455"/>
      <c r="F728" s="355"/>
      <c r="G728" s="356">
        <f>SUM(G718:G726)</f>
        <v>1816680</v>
      </c>
      <c r="H728" s="356">
        <f t="shared" ref="H728:AY728" si="1160">SUM(H718:H726)</f>
        <v>630330</v>
      </c>
      <c r="I728" s="356">
        <f t="shared" si="1160"/>
        <v>4225.18</v>
      </c>
      <c r="J728" s="356">
        <f t="shared" si="1160"/>
        <v>0</v>
      </c>
      <c r="K728" s="356">
        <f t="shared" si="1160"/>
        <v>571781</v>
      </c>
      <c r="L728" s="356">
        <f t="shared" si="1160"/>
        <v>0</v>
      </c>
      <c r="M728" s="356">
        <f t="shared" si="1160"/>
        <v>539149</v>
      </c>
      <c r="N728" s="356">
        <f t="shared" si="1160"/>
        <v>223531</v>
      </c>
      <c r="O728" s="356">
        <f t="shared" si="1160"/>
        <v>60836</v>
      </c>
      <c r="P728" s="356">
        <f t="shared" si="1160"/>
        <v>542665</v>
      </c>
      <c r="Q728" s="356">
        <f t="shared" si="1160"/>
        <v>340343</v>
      </c>
      <c r="R728" s="356">
        <f t="shared" si="1160"/>
        <v>0</v>
      </c>
      <c r="S728" s="356">
        <f t="shared" si="1160"/>
        <v>0</v>
      </c>
      <c r="T728" s="356">
        <f t="shared" si="1160"/>
        <v>0</v>
      </c>
      <c r="U728" s="356">
        <f t="shared" si="1160"/>
        <v>0</v>
      </c>
      <c r="V728" s="356">
        <f t="shared" si="1160"/>
        <v>0</v>
      </c>
      <c r="W728" s="356">
        <f t="shared" si="1160"/>
        <v>0</v>
      </c>
      <c r="X728" s="356">
        <f t="shared" si="1160"/>
        <v>0</v>
      </c>
      <c r="Y728" s="356">
        <f t="shared" si="1160"/>
        <v>0</v>
      </c>
      <c r="Z728" s="356">
        <f t="shared" si="1160"/>
        <v>0</v>
      </c>
      <c r="AA728" s="356">
        <f t="shared" si="1160"/>
        <v>0</v>
      </c>
      <c r="AB728" s="356">
        <f t="shared" si="1160"/>
        <v>0</v>
      </c>
      <c r="AC728" s="356">
        <f t="shared" si="1160"/>
        <v>0</v>
      </c>
      <c r="AD728" s="356">
        <f t="shared" si="1160"/>
        <v>0</v>
      </c>
      <c r="AE728" s="356">
        <f t="shared" si="1160"/>
        <v>0</v>
      </c>
      <c r="AF728" s="356">
        <f t="shared" si="1160"/>
        <v>0</v>
      </c>
      <c r="AG728" s="356">
        <f t="shared" si="1160"/>
        <v>0</v>
      </c>
      <c r="AH728" s="356">
        <f t="shared" si="1160"/>
        <v>0</v>
      </c>
      <c r="AI728" s="356">
        <f t="shared" si="1160"/>
        <v>0</v>
      </c>
      <c r="AJ728" s="356">
        <f t="shared" si="1160"/>
        <v>0</v>
      </c>
      <c r="AK728" s="356">
        <f t="shared" si="1160"/>
        <v>0</v>
      </c>
      <c r="AL728" s="356">
        <f t="shared" si="1160"/>
        <v>0</v>
      </c>
      <c r="AM728" s="356">
        <f t="shared" si="1160"/>
        <v>0</v>
      </c>
      <c r="AN728" s="456">
        <f t="shared" si="1160"/>
        <v>0</v>
      </c>
      <c r="AO728" s="356">
        <f t="shared" si="1160"/>
        <v>0</v>
      </c>
      <c r="AP728" s="356">
        <f t="shared" si="1160"/>
        <v>0</v>
      </c>
      <c r="AQ728" s="356">
        <f t="shared" si="1160"/>
        <v>0</v>
      </c>
      <c r="AR728" s="356">
        <f t="shared" si="1160"/>
        <v>0</v>
      </c>
      <c r="AS728" s="356">
        <f t="shared" si="1160"/>
        <v>0</v>
      </c>
      <c r="AT728" s="356">
        <f t="shared" si="1160"/>
        <v>0</v>
      </c>
      <c r="AU728" s="356">
        <f t="shared" si="1160"/>
        <v>0</v>
      </c>
      <c r="AV728" s="356">
        <f t="shared" si="1160"/>
        <v>0</v>
      </c>
      <c r="AW728" s="356">
        <f t="shared" si="1160"/>
        <v>0</v>
      </c>
      <c r="AX728" s="356">
        <f t="shared" si="1160"/>
        <v>0</v>
      </c>
      <c r="AY728" s="356">
        <f t="shared" si="1160"/>
        <v>0</v>
      </c>
    </row>
    <row r="729" spans="1:51" x14ac:dyDescent="0.2">
      <c r="A729" s="347"/>
      <c r="B729" s="347"/>
      <c r="C729" s="347" t="s">
        <v>265</v>
      </c>
      <c r="D729" s="347"/>
      <c r="E729" s="455"/>
      <c r="F729" s="355"/>
      <c r="G729" s="350">
        <f t="shared" ref="G729:AY729" si="1161">MIN(G718:G726)</f>
        <v>67083</v>
      </c>
      <c r="H729" s="350">
        <f t="shared" si="1161"/>
        <v>25667</v>
      </c>
      <c r="I729" s="350">
        <f t="shared" si="1161"/>
        <v>399</v>
      </c>
      <c r="J729" s="350">
        <f t="shared" si="1161"/>
        <v>0</v>
      </c>
      <c r="K729" s="350">
        <f t="shared" si="1161"/>
        <v>24329</v>
      </c>
      <c r="L729" s="350">
        <f t="shared" si="1161"/>
        <v>0</v>
      </c>
      <c r="M729" s="350">
        <f t="shared" si="1161"/>
        <v>24329</v>
      </c>
      <c r="N729" s="350">
        <f t="shared" si="1161"/>
        <v>0</v>
      </c>
      <c r="O729" s="350">
        <f t="shared" si="1161"/>
        <v>0</v>
      </c>
      <c r="P729" s="350">
        <f t="shared" si="1161"/>
        <v>0</v>
      </c>
      <c r="Q729" s="350">
        <f t="shared" si="1161"/>
        <v>0</v>
      </c>
      <c r="R729" s="350">
        <f t="shared" si="1161"/>
        <v>0</v>
      </c>
      <c r="S729" s="350">
        <f t="shared" si="1161"/>
        <v>0</v>
      </c>
      <c r="T729" s="350">
        <f t="shared" si="1161"/>
        <v>0</v>
      </c>
      <c r="U729" s="350">
        <f t="shared" si="1161"/>
        <v>0</v>
      </c>
      <c r="V729" s="350">
        <f t="shared" si="1161"/>
        <v>0</v>
      </c>
      <c r="W729" s="350">
        <f t="shared" si="1161"/>
        <v>0</v>
      </c>
      <c r="X729" s="350">
        <f t="shared" si="1161"/>
        <v>0</v>
      </c>
      <c r="Y729" s="350">
        <f t="shared" si="1161"/>
        <v>0</v>
      </c>
      <c r="Z729" s="350">
        <f t="shared" si="1161"/>
        <v>0</v>
      </c>
      <c r="AA729" s="350">
        <f t="shared" si="1161"/>
        <v>0</v>
      </c>
      <c r="AB729" s="350">
        <f t="shared" si="1161"/>
        <v>0</v>
      </c>
      <c r="AC729" s="350">
        <f t="shared" si="1161"/>
        <v>0</v>
      </c>
      <c r="AD729" s="350">
        <f t="shared" si="1161"/>
        <v>0</v>
      </c>
      <c r="AE729" s="350">
        <f t="shared" si="1161"/>
        <v>0</v>
      </c>
      <c r="AF729" s="350">
        <f t="shared" si="1161"/>
        <v>0</v>
      </c>
      <c r="AG729" s="350">
        <f t="shared" si="1161"/>
        <v>0</v>
      </c>
      <c r="AH729" s="350">
        <f t="shared" si="1161"/>
        <v>0</v>
      </c>
      <c r="AI729" s="350">
        <f t="shared" si="1161"/>
        <v>0</v>
      </c>
      <c r="AJ729" s="350">
        <f t="shared" si="1161"/>
        <v>0</v>
      </c>
      <c r="AK729" s="350">
        <f t="shared" si="1161"/>
        <v>0</v>
      </c>
      <c r="AL729" s="350">
        <f t="shared" si="1161"/>
        <v>0</v>
      </c>
      <c r="AM729" s="350">
        <f t="shared" si="1161"/>
        <v>0</v>
      </c>
      <c r="AN729" s="457">
        <f t="shared" si="1161"/>
        <v>0</v>
      </c>
      <c r="AO729" s="350">
        <f t="shared" si="1161"/>
        <v>0</v>
      </c>
      <c r="AP729" s="350">
        <f t="shared" si="1161"/>
        <v>0</v>
      </c>
      <c r="AQ729" s="350">
        <f t="shared" si="1161"/>
        <v>0</v>
      </c>
      <c r="AR729" s="350">
        <f t="shared" si="1161"/>
        <v>0</v>
      </c>
      <c r="AS729" s="350">
        <f t="shared" si="1161"/>
        <v>0</v>
      </c>
      <c r="AT729" s="350">
        <f t="shared" si="1161"/>
        <v>0</v>
      </c>
      <c r="AU729" s="350">
        <f t="shared" si="1161"/>
        <v>0</v>
      </c>
      <c r="AV729" s="350">
        <f t="shared" si="1161"/>
        <v>0</v>
      </c>
      <c r="AW729" s="350">
        <f t="shared" si="1161"/>
        <v>0</v>
      </c>
      <c r="AX729" s="350">
        <f t="shared" si="1161"/>
        <v>0</v>
      </c>
      <c r="AY729" s="350">
        <f t="shared" si="1161"/>
        <v>0</v>
      </c>
    </row>
    <row r="730" spans="1:51" x14ac:dyDescent="0.2">
      <c r="A730" s="347"/>
      <c r="B730" s="347"/>
      <c r="C730" s="347" t="s">
        <v>266</v>
      </c>
      <c r="D730" s="347"/>
      <c r="E730" s="455"/>
      <c r="F730" s="355"/>
      <c r="G730" s="350">
        <f t="shared" ref="G730:AY730" si="1162">MAX(G718:G726)</f>
        <v>366534</v>
      </c>
      <c r="H730" s="350">
        <f t="shared" si="1162"/>
        <v>131950</v>
      </c>
      <c r="I730" s="350">
        <f t="shared" si="1162"/>
        <v>639.51</v>
      </c>
      <c r="J730" s="350">
        <f t="shared" si="1162"/>
        <v>0</v>
      </c>
      <c r="K730" s="350">
        <f t="shared" si="1162"/>
        <v>111559</v>
      </c>
      <c r="L730" s="350">
        <f t="shared" si="1162"/>
        <v>0</v>
      </c>
      <c r="M730" s="350">
        <f t="shared" si="1162"/>
        <v>111559</v>
      </c>
      <c r="N730" s="350">
        <f t="shared" si="1162"/>
        <v>54744</v>
      </c>
      <c r="O730" s="350">
        <f t="shared" si="1162"/>
        <v>60836</v>
      </c>
      <c r="P730" s="350">
        <f t="shared" si="1162"/>
        <v>123243</v>
      </c>
      <c r="Q730" s="350">
        <f t="shared" si="1162"/>
        <v>78710</v>
      </c>
      <c r="R730" s="350">
        <f t="shared" si="1162"/>
        <v>0</v>
      </c>
      <c r="S730" s="350">
        <f t="shared" si="1162"/>
        <v>0</v>
      </c>
      <c r="T730" s="350">
        <f t="shared" si="1162"/>
        <v>0</v>
      </c>
      <c r="U730" s="350">
        <f t="shared" si="1162"/>
        <v>0</v>
      </c>
      <c r="V730" s="350">
        <f t="shared" si="1162"/>
        <v>0</v>
      </c>
      <c r="W730" s="350">
        <f t="shared" si="1162"/>
        <v>0</v>
      </c>
      <c r="X730" s="350">
        <f t="shared" si="1162"/>
        <v>0</v>
      </c>
      <c r="Y730" s="350">
        <f t="shared" si="1162"/>
        <v>0</v>
      </c>
      <c r="Z730" s="350">
        <f t="shared" si="1162"/>
        <v>0</v>
      </c>
      <c r="AA730" s="350">
        <f t="shared" si="1162"/>
        <v>0</v>
      </c>
      <c r="AB730" s="350">
        <f t="shared" si="1162"/>
        <v>0</v>
      </c>
      <c r="AC730" s="350">
        <f t="shared" si="1162"/>
        <v>0</v>
      </c>
      <c r="AD730" s="350">
        <f t="shared" si="1162"/>
        <v>0</v>
      </c>
      <c r="AE730" s="350">
        <f t="shared" si="1162"/>
        <v>0</v>
      </c>
      <c r="AF730" s="350">
        <f t="shared" si="1162"/>
        <v>0</v>
      </c>
      <c r="AG730" s="350">
        <f t="shared" si="1162"/>
        <v>0</v>
      </c>
      <c r="AH730" s="350">
        <f t="shared" si="1162"/>
        <v>0</v>
      </c>
      <c r="AI730" s="350">
        <f t="shared" si="1162"/>
        <v>0</v>
      </c>
      <c r="AJ730" s="350">
        <f t="shared" si="1162"/>
        <v>0</v>
      </c>
      <c r="AK730" s="350">
        <f t="shared" si="1162"/>
        <v>0</v>
      </c>
      <c r="AL730" s="350">
        <f t="shared" si="1162"/>
        <v>0</v>
      </c>
      <c r="AM730" s="350">
        <f t="shared" si="1162"/>
        <v>0</v>
      </c>
      <c r="AN730" s="457">
        <f t="shared" si="1162"/>
        <v>0</v>
      </c>
      <c r="AO730" s="350">
        <f t="shared" si="1162"/>
        <v>0</v>
      </c>
      <c r="AP730" s="350">
        <f t="shared" si="1162"/>
        <v>0</v>
      </c>
      <c r="AQ730" s="350">
        <f t="shared" si="1162"/>
        <v>0</v>
      </c>
      <c r="AR730" s="350">
        <f t="shared" si="1162"/>
        <v>0</v>
      </c>
      <c r="AS730" s="350">
        <f t="shared" si="1162"/>
        <v>0</v>
      </c>
      <c r="AT730" s="350">
        <f t="shared" si="1162"/>
        <v>0</v>
      </c>
      <c r="AU730" s="350">
        <f t="shared" si="1162"/>
        <v>0</v>
      </c>
      <c r="AV730" s="350">
        <f t="shared" si="1162"/>
        <v>0</v>
      </c>
      <c r="AW730" s="350">
        <f t="shared" si="1162"/>
        <v>0</v>
      </c>
      <c r="AX730" s="350">
        <f t="shared" si="1162"/>
        <v>0</v>
      </c>
      <c r="AY730" s="350">
        <f t="shared" si="1162"/>
        <v>0</v>
      </c>
    </row>
    <row r="731" spans="1:51" x14ac:dyDescent="0.2">
      <c r="A731" s="347"/>
      <c r="B731" s="347"/>
      <c r="C731" s="347" t="s">
        <v>267</v>
      </c>
      <c r="D731" s="347"/>
      <c r="E731" s="455"/>
      <c r="F731" s="355"/>
      <c r="G731" s="350">
        <f t="shared" ref="G731:AY731" si="1163">AVERAGE(G718:G726)</f>
        <v>201853.33333333334</v>
      </c>
      <c r="H731" s="350">
        <f t="shared" si="1163"/>
        <v>70036.666666666672</v>
      </c>
      <c r="I731" s="350">
        <f t="shared" si="1163"/>
        <v>469.4644444444445</v>
      </c>
      <c r="J731" s="350" t="e">
        <f t="shared" si="1163"/>
        <v>#DIV/0!</v>
      </c>
      <c r="K731" s="350">
        <f t="shared" si="1163"/>
        <v>63531.222222222219</v>
      </c>
      <c r="L731" s="350">
        <f t="shared" si="1163"/>
        <v>0</v>
      </c>
      <c r="M731" s="350">
        <f t="shared" si="1163"/>
        <v>59905.444444444445</v>
      </c>
      <c r="N731" s="350">
        <f t="shared" si="1163"/>
        <v>24836.777777777777</v>
      </c>
      <c r="O731" s="350">
        <f t="shared" si="1163"/>
        <v>6759.5555555555557</v>
      </c>
      <c r="P731" s="350">
        <f t="shared" si="1163"/>
        <v>60296.111111111109</v>
      </c>
      <c r="Q731" s="350">
        <f t="shared" si="1163"/>
        <v>37815.888888888891</v>
      </c>
      <c r="R731" s="350">
        <f t="shared" si="1163"/>
        <v>0</v>
      </c>
      <c r="S731" s="350">
        <f t="shared" si="1163"/>
        <v>0</v>
      </c>
      <c r="T731" s="350">
        <f t="shared" si="1163"/>
        <v>0</v>
      </c>
      <c r="U731" s="350">
        <f t="shared" si="1163"/>
        <v>0</v>
      </c>
      <c r="V731" s="350">
        <f t="shared" si="1163"/>
        <v>0</v>
      </c>
      <c r="W731" s="350">
        <f t="shared" si="1163"/>
        <v>0</v>
      </c>
      <c r="X731" s="350">
        <f t="shared" si="1163"/>
        <v>0</v>
      </c>
      <c r="Y731" s="350">
        <f t="shared" si="1163"/>
        <v>0</v>
      </c>
      <c r="Z731" s="350">
        <f t="shared" si="1163"/>
        <v>0</v>
      </c>
      <c r="AA731" s="350">
        <f t="shared" si="1163"/>
        <v>0</v>
      </c>
      <c r="AB731" s="350">
        <f t="shared" si="1163"/>
        <v>0</v>
      </c>
      <c r="AC731" s="350">
        <f t="shared" si="1163"/>
        <v>0</v>
      </c>
      <c r="AD731" s="350">
        <f t="shared" si="1163"/>
        <v>0</v>
      </c>
      <c r="AE731" s="350">
        <f t="shared" si="1163"/>
        <v>0</v>
      </c>
      <c r="AF731" s="350">
        <f t="shared" si="1163"/>
        <v>0</v>
      </c>
      <c r="AG731" s="350">
        <f t="shared" si="1163"/>
        <v>0</v>
      </c>
      <c r="AH731" s="350">
        <f t="shared" si="1163"/>
        <v>0</v>
      </c>
      <c r="AI731" s="350">
        <f t="shared" si="1163"/>
        <v>0</v>
      </c>
      <c r="AJ731" s="350">
        <f t="shared" si="1163"/>
        <v>0</v>
      </c>
      <c r="AK731" s="350">
        <f t="shared" si="1163"/>
        <v>0</v>
      </c>
      <c r="AL731" s="350">
        <f t="shared" si="1163"/>
        <v>0</v>
      </c>
      <c r="AM731" s="350">
        <f t="shared" si="1163"/>
        <v>0</v>
      </c>
      <c r="AN731" s="457">
        <f t="shared" si="1163"/>
        <v>0</v>
      </c>
      <c r="AO731" s="350">
        <f t="shared" si="1163"/>
        <v>0</v>
      </c>
      <c r="AP731" s="350">
        <f t="shared" si="1163"/>
        <v>0</v>
      </c>
      <c r="AQ731" s="350">
        <f t="shared" si="1163"/>
        <v>0</v>
      </c>
      <c r="AR731" s="350">
        <f t="shared" si="1163"/>
        <v>0</v>
      </c>
      <c r="AS731" s="350">
        <f t="shared" si="1163"/>
        <v>0</v>
      </c>
      <c r="AT731" s="350">
        <f t="shared" si="1163"/>
        <v>0</v>
      </c>
      <c r="AU731" s="350">
        <f t="shared" si="1163"/>
        <v>0</v>
      </c>
      <c r="AV731" s="350">
        <f t="shared" si="1163"/>
        <v>0</v>
      </c>
      <c r="AW731" s="350">
        <f t="shared" si="1163"/>
        <v>0</v>
      </c>
      <c r="AX731" s="350">
        <f t="shared" si="1163"/>
        <v>0</v>
      </c>
      <c r="AY731" s="350">
        <f t="shared" si="1163"/>
        <v>0</v>
      </c>
    </row>
    <row r="732" spans="1:51" ht="13.5" thickBot="1" x14ac:dyDescent="0.25">
      <c r="A732" s="357"/>
      <c r="B732" s="357"/>
      <c r="C732" s="357" t="s">
        <v>268</v>
      </c>
      <c r="D732" s="357"/>
      <c r="E732" s="458"/>
      <c r="F732" s="355"/>
      <c r="G732" s="359">
        <f t="shared" ref="G732:AY732" si="1164">MEDIAN(G718:G726)</f>
        <v>210612</v>
      </c>
      <c r="H732" s="359">
        <f t="shared" si="1164"/>
        <v>64780</v>
      </c>
      <c r="I732" s="359">
        <f t="shared" si="1164"/>
        <v>446</v>
      </c>
      <c r="J732" s="359" t="e">
        <f t="shared" si="1164"/>
        <v>#NUM!</v>
      </c>
      <c r="K732" s="359">
        <f t="shared" si="1164"/>
        <v>62357</v>
      </c>
      <c r="L732" s="359">
        <f t="shared" si="1164"/>
        <v>0</v>
      </c>
      <c r="M732" s="359">
        <f t="shared" si="1164"/>
        <v>59136</v>
      </c>
      <c r="N732" s="359">
        <f t="shared" si="1164"/>
        <v>29454</v>
      </c>
      <c r="O732" s="359">
        <f t="shared" si="1164"/>
        <v>0</v>
      </c>
      <c r="P732" s="359">
        <f t="shared" si="1164"/>
        <v>63007</v>
      </c>
      <c r="Q732" s="359">
        <f t="shared" si="1164"/>
        <v>38285</v>
      </c>
      <c r="R732" s="359">
        <f t="shared" si="1164"/>
        <v>0</v>
      </c>
      <c r="S732" s="359">
        <f t="shared" si="1164"/>
        <v>0</v>
      </c>
      <c r="T732" s="359">
        <f t="shared" si="1164"/>
        <v>0</v>
      </c>
      <c r="U732" s="359">
        <f t="shared" si="1164"/>
        <v>0</v>
      </c>
      <c r="V732" s="359">
        <f t="shared" si="1164"/>
        <v>0</v>
      </c>
      <c r="W732" s="359">
        <f t="shared" si="1164"/>
        <v>0</v>
      </c>
      <c r="X732" s="359">
        <f t="shared" si="1164"/>
        <v>0</v>
      </c>
      <c r="Y732" s="359">
        <f t="shared" si="1164"/>
        <v>0</v>
      </c>
      <c r="Z732" s="359">
        <f t="shared" si="1164"/>
        <v>0</v>
      </c>
      <c r="AA732" s="359">
        <f t="shared" si="1164"/>
        <v>0</v>
      </c>
      <c r="AB732" s="359">
        <f t="shared" si="1164"/>
        <v>0</v>
      </c>
      <c r="AC732" s="359">
        <f t="shared" si="1164"/>
        <v>0</v>
      </c>
      <c r="AD732" s="359">
        <f t="shared" si="1164"/>
        <v>0</v>
      </c>
      <c r="AE732" s="359">
        <f t="shared" si="1164"/>
        <v>0</v>
      </c>
      <c r="AF732" s="359">
        <f t="shared" si="1164"/>
        <v>0</v>
      </c>
      <c r="AG732" s="359">
        <f t="shared" si="1164"/>
        <v>0</v>
      </c>
      <c r="AH732" s="359">
        <f t="shared" si="1164"/>
        <v>0</v>
      </c>
      <c r="AI732" s="359">
        <f t="shared" si="1164"/>
        <v>0</v>
      </c>
      <c r="AJ732" s="359">
        <f t="shared" si="1164"/>
        <v>0</v>
      </c>
      <c r="AK732" s="359">
        <f t="shared" si="1164"/>
        <v>0</v>
      </c>
      <c r="AL732" s="359">
        <f t="shared" si="1164"/>
        <v>0</v>
      </c>
      <c r="AM732" s="359">
        <f t="shared" si="1164"/>
        <v>0</v>
      </c>
      <c r="AN732" s="459">
        <f t="shared" si="1164"/>
        <v>0</v>
      </c>
      <c r="AO732" s="359">
        <f t="shared" si="1164"/>
        <v>0</v>
      </c>
      <c r="AP732" s="359">
        <f t="shared" si="1164"/>
        <v>0</v>
      </c>
      <c r="AQ732" s="359">
        <f t="shared" si="1164"/>
        <v>0</v>
      </c>
      <c r="AR732" s="359">
        <f t="shared" si="1164"/>
        <v>0</v>
      </c>
      <c r="AS732" s="359">
        <f t="shared" si="1164"/>
        <v>0</v>
      </c>
      <c r="AT732" s="359">
        <f t="shared" si="1164"/>
        <v>0</v>
      </c>
      <c r="AU732" s="359">
        <f t="shared" si="1164"/>
        <v>0</v>
      </c>
      <c r="AV732" s="359">
        <f t="shared" si="1164"/>
        <v>0</v>
      </c>
      <c r="AW732" s="359">
        <f t="shared" si="1164"/>
        <v>0</v>
      </c>
      <c r="AX732" s="359">
        <f t="shared" si="1164"/>
        <v>0</v>
      </c>
      <c r="AY732" s="359">
        <f t="shared" si="1164"/>
        <v>0</v>
      </c>
    </row>
    <row r="733" spans="1:51" ht="13.5" thickTop="1" x14ac:dyDescent="0.2">
      <c r="B733"/>
      <c r="C733" s="254"/>
      <c r="D733" s="254"/>
      <c r="E733" s="474"/>
    </row>
    <row r="734" spans="1:51" ht="13.5" thickBot="1" x14ac:dyDescent="0.25">
      <c r="A734" s="371"/>
      <c r="B734" s="371"/>
      <c r="C734" s="373" t="s">
        <v>270</v>
      </c>
      <c r="D734" s="373"/>
      <c r="E734" s="470"/>
    </row>
    <row r="735" spans="1:51" ht="13.5" thickTop="1" x14ac:dyDescent="0.2"/>
    <row r="736" spans="1:51" x14ac:dyDescent="0.2">
      <c r="A736" s="347">
        <v>15990</v>
      </c>
      <c r="B736" s="349" t="str">
        <f>VLOOKUP($A736,$A$5:$L$133,2,FALSE)</f>
        <v>Northern Beaches (A)</v>
      </c>
      <c r="C736" s="348">
        <f>VLOOKUP($A736,$A$5:$L$133,3,FALSE)</f>
        <v>0</v>
      </c>
      <c r="D736" s="470" t="str">
        <f>VLOOKUP($A736,$A$5:$L$133,4,FALSE)</f>
        <v>S</v>
      </c>
      <c r="E736" s="470"/>
      <c r="F736"/>
      <c r="G736" s="350">
        <f>VLOOKUP($A736,$A$5:$AY$132,7,FALSE)</f>
        <v>271278</v>
      </c>
      <c r="H736" s="350">
        <f>VLOOKUP($A736,$A$5:$AY$132,8,FALSE)</f>
        <v>97017</v>
      </c>
      <c r="I736" s="350">
        <f>VLOOKUP($A736,$A$5:$AY$132,9,FALSE)</f>
        <v>405</v>
      </c>
      <c r="J736" s="350" t="str">
        <f>VLOOKUP($A736,$A$5:$AY$132,10,FALSE)</f>
        <v>Y</v>
      </c>
      <c r="K736" s="350">
        <f>VLOOKUP($A736,$A$5:$AY$132,11,FALSE)</f>
        <v>96567</v>
      </c>
      <c r="L736" s="350">
        <f>VLOOKUP($A736,$A$5:$AY$132,12,FALSE)</f>
        <v>0</v>
      </c>
      <c r="M736" s="350">
        <f>VLOOKUP($A736,$A$4:$AY$132,13,FALSE)</f>
        <v>96567</v>
      </c>
      <c r="N736" s="350">
        <f>VLOOKUP($A736,$A$4:$AY$132,14,FALSE)</f>
        <v>96567</v>
      </c>
      <c r="O736" s="350">
        <f>VLOOKUP($A736,$A$4:$AY$132,15,FALSE)</f>
        <v>0</v>
      </c>
      <c r="P736" s="350">
        <f>VLOOKUP($A736,$A$4:$AY$132,16,FALSE)</f>
        <v>96567</v>
      </c>
      <c r="Q736" s="350">
        <f>VLOOKUP($A736,$A$4:$AY$132,17,FALSE)</f>
        <v>97017</v>
      </c>
      <c r="R736" s="350" t="str">
        <f>VLOOKUP($A736,$A$4:$AY$132,18,FALSE)</f>
        <v>Kimbriki - Vegetation</v>
      </c>
      <c r="S736" s="350" t="str">
        <f>VLOOKUP($A736,$A$4:$AY$132,19,FALSE)</f>
        <v>Kimbriki - eWaste</v>
      </c>
      <c r="T736" s="350" t="str">
        <f>VLOOKUP($A736,$A$4:$AY$132,20,FALSE)</f>
        <v>Kimbriki - Charity</v>
      </c>
      <c r="U736" s="350">
        <f>VLOOKUP($A736,$A$4:$AY$132,21,FALSE)</f>
        <v>0</v>
      </c>
      <c r="V736" s="350">
        <f>VLOOKUP($A736,$A$4:$AY$132,22,FALSE)</f>
        <v>0</v>
      </c>
      <c r="W736" s="350">
        <f>VLOOKUP($A736,$A$4:$AY$132,23,FALSE)</f>
        <v>0</v>
      </c>
      <c r="X736" s="350">
        <f>VLOOKUP($A736,$A$4:$AY$132,24,FALSE)</f>
        <v>0</v>
      </c>
      <c r="Y736" s="350">
        <f>VLOOKUP($A736,$A$4:$AY$132,25,FALSE)</f>
        <v>0</v>
      </c>
      <c r="Z736" s="350">
        <f>VLOOKUP($A736,$A$4:$AY$132,26,FALSE)</f>
        <v>0</v>
      </c>
      <c r="AA736" s="350">
        <f>VLOOKUP($A736,$A$4:$AY$132,27,FALSE)</f>
        <v>0</v>
      </c>
      <c r="AB736" s="350">
        <f>VLOOKUP($A736,$A$4:$AY$132,28,FALSE)</f>
        <v>0</v>
      </c>
      <c r="AC736" s="350">
        <f>VLOOKUP($A736,$A$4:$AY$132,29,FALSE)</f>
        <v>0</v>
      </c>
      <c r="AD736" s="350">
        <f>VLOOKUP($A736,$A$4:$AY$132,30,FALSE)</f>
        <v>0</v>
      </c>
      <c r="AE736" s="350">
        <f>VLOOKUP($A736,$A$4:$AY$132,31,FALSE)</f>
        <v>0</v>
      </c>
      <c r="AF736" s="350">
        <f>VLOOKUP($A736,$A$4:$AY$132,32,FALSE)</f>
        <v>0</v>
      </c>
      <c r="AG736" s="350">
        <f>VLOOKUP($A736,$A$4:$AY$132,33,FALSE)</f>
        <v>0</v>
      </c>
      <c r="AH736" s="350">
        <f>VLOOKUP($A736,$A$4:$AY$132,34,FALSE)</f>
        <v>0</v>
      </c>
      <c r="AI736" s="350">
        <f>VLOOKUP($A736,$A$4:$AY$132,35,FALSE)</f>
        <v>0</v>
      </c>
      <c r="AJ736" s="350">
        <f>VLOOKUP($A736,$A$4:$AY$132,36,FALSE)</f>
        <v>0</v>
      </c>
      <c r="AK736" s="350">
        <f>VLOOKUP($A736,$A$4:$AY$132,37,FALSE)</f>
        <v>0</v>
      </c>
      <c r="AL736" s="350">
        <f>VLOOKUP($A736,$A$4:$AY$132,38,FALSE)</f>
        <v>0</v>
      </c>
      <c r="AM736" s="350">
        <f>VLOOKUP($A736,$A$4:$AY$132,39,FALSE)</f>
        <v>0</v>
      </c>
      <c r="AN736" s="457">
        <f>VLOOKUP($A736,$A$4:$AY$132,40,FALSE)</f>
        <v>0</v>
      </c>
      <c r="AO736" s="350">
        <f>VLOOKUP($A736,$A$4:$AY$132,41,FALSE)</f>
        <v>0</v>
      </c>
      <c r="AP736" s="350">
        <f>VLOOKUP($A736,$A$4:$AY$132,42,FALSE)</f>
        <v>0</v>
      </c>
      <c r="AQ736" s="350">
        <f>VLOOKUP($A736,$A$4:$AY$132,43,FALSE)</f>
        <v>0</v>
      </c>
      <c r="AR736" s="350">
        <f>VLOOKUP($A736,$A$4:$AY$132,44,FALSE)</f>
        <v>0</v>
      </c>
      <c r="AS736" s="350">
        <f>VLOOKUP($A736,$A$4:$AY$132,45,FALSE)</f>
        <v>0</v>
      </c>
      <c r="AT736" s="350">
        <f>VLOOKUP($A736,$A$4:$AY$132,46,FALSE)</f>
        <v>0</v>
      </c>
      <c r="AU736" s="350">
        <f>VLOOKUP($A736,$A$4:$AY$132,47,FALSE)</f>
        <v>0</v>
      </c>
      <c r="AV736" s="350">
        <f>VLOOKUP($A736,$A$4:$AY$132,48,FALSE)</f>
        <v>0</v>
      </c>
      <c r="AW736" s="350">
        <f>VLOOKUP($A736,$A$4:$AY$132,49,FALSE)</f>
        <v>0</v>
      </c>
      <c r="AX736" s="350">
        <f>VLOOKUP($A736,$A$4:$AY$132,50,FALSE)</f>
        <v>0</v>
      </c>
      <c r="AY736" s="350">
        <f>VLOOKUP($A736,$A$4:$AY$132,51,FALSE)</f>
        <v>0</v>
      </c>
    </row>
    <row r="737" spans="1:51" ht="13.5" thickBot="1" x14ac:dyDescent="0.25">
      <c r="A737" s="347">
        <v>17100</v>
      </c>
      <c r="B737" s="349" t="str">
        <f>VLOOKUP($A737,$A$5:$L$133,2,FALSE)</f>
        <v>Strathfield (A)</v>
      </c>
      <c r="C737" s="348">
        <f>VLOOKUP($A737,$A$5:$L$133,3,FALSE)</f>
        <v>0</v>
      </c>
      <c r="D737" s="470" t="str">
        <f>VLOOKUP($A737,$A$5:$L$133,4,FALSE)</f>
        <v>S</v>
      </c>
      <c r="E737" s="470"/>
      <c r="F737"/>
      <c r="G737" s="350">
        <f>VLOOKUP($A737,$A$5:$AY$132,7,FALSE)</f>
        <v>45143</v>
      </c>
      <c r="H737" s="350">
        <f>VLOOKUP($A737,$A$5:$AY$132,8,FALSE)</f>
        <v>15984</v>
      </c>
      <c r="I737" s="350">
        <f>VLOOKUP($A737,$A$5:$AY$132,9,FALSE)</f>
        <v>740</v>
      </c>
      <c r="J737" s="350" t="str">
        <f>VLOOKUP($A737,$A$5:$AY$132,10,FALSE)</f>
        <v>Y</v>
      </c>
      <c r="K737" s="350">
        <f>VLOOKUP($A737,$A$5:$AY$132,11,FALSE)</f>
        <v>9087</v>
      </c>
      <c r="L737" s="350">
        <f>VLOOKUP($A737,$A$5:$AY$132,12,FALSE)</f>
        <v>0</v>
      </c>
      <c r="M737" s="350">
        <f>VLOOKUP($A737,$A$4:$AY$132,13,FALSE)</f>
        <v>7777</v>
      </c>
      <c r="N737" s="350">
        <f>VLOOKUP($A737,$A$4:$AY$132,14,FALSE)</f>
        <v>4000</v>
      </c>
      <c r="O737" s="350">
        <f>VLOOKUP($A737,$A$4:$AY$132,15,FALSE)</f>
        <v>0</v>
      </c>
      <c r="P737" s="350">
        <f>VLOOKUP($A737,$A$4:$AY$132,16,FALSE)</f>
        <v>0</v>
      </c>
      <c r="Q737" s="350">
        <f>VLOOKUP($A737,$A$4:$AY$132,17,FALSE)</f>
        <v>15984</v>
      </c>
      <c r="R737" s="350">
        <f>VLOOKUP($A737,$A$4:$AY$132,18,FALSE)</f>
        <v>0</v>
      </c>
      <c r="S737" s="350">
        <f>VLOOKUP($A737,$A$4:$AY$132,19,FALSE)</f>
        <v>0</v>
      </c>
      <c r="T737" s="350">
        <f>VLOOKUP($A737,$A$4:$AY$132,20,FALSE)</f>
        <v>0</v>
      </c>
      <c r="U737" s="350">
        <f>VLOOKUP($A737,$A$4:$AY$132,21,FALSE)</f>
        <v>0</v>
      </c>
      <c r="V737" s="350">
        <f>VLOOKUP($A737,$A$4:$AY$132,22,FALSE)</f>
        <v>0</v>
      </c>
      <c r="W737" s="350">
        <f>VLOOKUP($A737,$A$4:$AY$132,23,FALSE)</f>
        <v>0</v>
      </c>
      <c r="X737" s="350">
        <f>VLOOKUP($A737,$A$4:$AY$132,24,FALSE)</f>
        <v>0</v>
      </c>
      <c r="Y737" s="350">
        <f>VLOOKUP($A737,$A$4:$AY$132,25,FALSE)</f>
        <v>0</v>
      </c>
      <c r="Z737" s="350">
        <f>VLOOKUP($A737,$A$4:$AY$132,26,FALSE)</f>
        <v>0</v>
      </c>
      <c r="AA737" s="350">
        <f>VLOOKUP($A737,$A$4:$AY$132,27,FALSE)</f>
        <v>0</v>
      </c>
      <c r="AB737" s="350">
        <f>VLOOKUP($A737,$A$4:$AY$132,28,FALSE)</f>
        <v>0</v>
      </c>
      <c r="AC737" s="350">
        <f>VLOOKUP($A737,$A$4:$AY$132,29,FALSE)</f>
        <v>0</v>
      </c>
      <c r="AD737" s="350">
        <f>VLOOKUP($A737,$A$4:$AY$132,30,FALSE)</f>
        <v>0</v>
      </c>
      <c r="AE737" s="350">
        <f>VLOOKUP($A737,$A$4:$AY$132,31,FALSE)</f>
        <v>0</v>
      </c>
      <c r="AF737" s="350">
        <f>VLOOKUP($A737,$A$4:$AY$132,32,FALSE)</f>
        <v>0</v>
      </c>
      <c r="AG737" s="350">
        <f>VLOOKUP($A737,$A$4:$AY$132,33,FALSE)</f>
        <v>0</v>
      </c>
      <c r="AH737" s="350">
        <f>VLOOKUP($A737,$A$4:$AY$132,34,FALSE)</f>
        <v>0</v>
      </c>
      <c r="AI737" s="350">
        <f>VLOOKUP($A737,$A$4:$AY$132,35,FALSE)</f>
        <v>0</v>
      </c>
      <c r="AJ737" s="350">
        <f>VLOOKUP($A737,$A$4:$AY$132,36,FALSE)</f>
        <v>0</v>
      </c>
      <c r="AK737" s="350">
        <f>VLOOKUP($A737,$A$4:$AY$132,37,FALSE)</f>
        <v>0</v>
      </c>
      <c r="AL737" s="350">
        <f>VLOOKUP($A737,$A$4:$AY$132,38,FALSE)</f>
        <v>0</v>
      </c>
      <c r="AM737" s="350">
        <f>VLOOKUP($A737,$A$4:$AY$132,39,FALSE)</f>
        <v>0</v>
      </c>
      <c r="AN737" s="457">
        <f>VLOOKUP($A737,$A$4:$AY$132,40,FALSE)</f>
        <v>0</v>
      </c>
      <c r="AO737" s="350">
        <f>VLOOKUP($A737,$A$4:$AY$132,41,FALSE)</f>
        <v>0</v>
      </c>
      <c r="AP737" s="350">
        <f>VLOOKUP($A737,$A$4:$AY$132,42,FALSE)</f>
        <v>0</v>
      </c>
      <c r="AQ737" s="350">
        <f>VLOOKUP($A737,$A$4:$AY$132,43,FALSE)</f>
        <v>0</v>
      </c>
      <c r="AR737" s="350">
        <f>VLOOKUP($A737,$A$4:$AY$132,44,FALSE)</f>
        <v>0</v>
      </c>
      <c r="AS737" s="350">
        <f>VLOOKUP($A737,$A$4:$AY$132,45,FALSE)</f>
        <v>0</v>
      </c>
      <c r="AT737" s="350">
        <f>VLOOKUP($A737,$A$4:$AY$132,46,FALSE)</f>
        <v>0</v>
      </c>
      <c r="AU737" s="350">
        <f>VLOOKUP($A737,$A$4:$AY$132,47,FALSE)</f>
        <v>0</v>
      </c>
      <c r="AV737" s="350">
        <f>VLOOKUP($A737,$A$4:$AY$132,48,FALSE)</f>
        <v>0</v>
      </c>
      <c r="AW737" s="350">
        <f>VLOOKUP($A737,$A$4:$AY$132,49,FALSE)</f>
        <v>0</v>
      </c>
      <c r="AX737" s="350">
        <f>VLOOKUP($A737,$A$4:$AY$132,50,FALSE)</f>
        <v>0</v>
      </c>
      <c r="AY737" s="350">
        <f>VLOOKUP($A737,$A$4:$AY$132,51,FALSE)</f>
        <v>0</v>
      </c>
    </row>
    <row r="738" spans="1:51" ht="13.5" thickTop="1" x14ac:dyDescent="0.2">
      <c r="A738" s="351"/>
      <c r="B738" s="351"/>
      <c r="C738" s="351" t="s">
        <v>263</v>
      </c>
      <c r="D738" s="351"/>
      <c r="E738" s="451"/>
      <c r="F738" s="352"/>
      <c r="G738" s="353">
        <f>COUNTIF(G736:G737,"&gt;0")</f>
        <v>2</v>
      </c>
      <c r="H738" s="353">
        <f t="shared" ref="H738:AY738" si="1165">COUNTIF(H736:H737,"&gt;0")</f>
        <v>2</v>
      </c>
      <c r="I738" s="353">
        <f t="shared" si="1165"/>
        <v>2</v>
      </c>
      <c r="J738" s="353">
        <f t="shared" si="1165"/>
        <v>0</v>
      </c>
      <c r="K738" s="353">
        <f t="shared" si="1165"/>
        <v>2</v>
      </c>
      <c r="L738" s="353">
        <f t="shared" si="1165"/>
        <v>0</v>
      </c>
      <c r="M738" s="353">
        <f t="shared" si="1165"/>
        <v>2</v>
      </c>
      <c r="N738" s="353">
        <f t="shared" si="1165"/>
        <v>2</v>
      </c>
      <c r="O738" s="353">
        <f t="shared" si="1165"/>
        <v>0</v>
      </c>
      <c r="P738" s="353">
        <f t="shared" si="1165"/>
        <v>1</v>
      </c>
      <c r="Q738" s="353">
        <f t="shared" si="1165"/>
        <v>2</v>
      </c>
      <c r="R738" s="353">
        <f t="shared" si="1165"/>
        <v>0</v>
      </c>
      <c r="S738" s="353">
        <f t="shared" si="1165"/>
        <v>0</v>
      </c>
      <c r="T738" s="353">
        <f t="shared" si="1165"/>
        <v>0</v>
      </c>
      <c r="U738" s="353">
        <f t="shared" si="1165"/>
        <v>0</v>
      </c>
      <c r="V738" s="353">
        <f t="shared" si="1165"/>
        <v>0</v>
      </c>
      <c r="W738" s="353">
        <f t="shared" si="1165"/>
        <v>0</v>
      </c>
      <c r="X738" s="353">
        <f t="shared" si="1165"/>
        <v>0</v>
      </c>
      <c r="Y738" s="353">
        <f t="shared" si="1165"/>
        <v>0</v>
      </c>
      <c r="Z738" s="353">
        <f t="shared" si="1165"/>
        <v>0</v>
      </c>
      <c r="AA738" s="353">
        <f t="shared" si="1165"/>
        <v>0</v>
      </c>
      <c r="AB738" s="353">
        <f t="shared" si="1165"/>
        <v>0</v>
      </c>
      <c r="AC738" s="353">
        <f t="shared" si="1165"/>
        <v>0</v>
      </c>
      <c r="AD738" s="353">
        <f t="shared" si="1165"/>
        <v>0</v>
      </c>
      <c r="AE738" s="353">
        <f t="shared" si="1165"/>
        <v>0</v>
      </c>
      <c r="AF738" s="353">
        <f t="shared" si="1165"/>
        <v>0</v>
      </c>
      <c r="AG738" s="353">
        <f t="shared" si="1165"/>
        <v>0</v>
      </c>
      <c r="AH738" s="353">
        <f t="shared" si="1165"/>
        <v>0</v>
      </c>
      <c r="AI738" s="353">
        <f t="shared" si="1165"/>
        <v>0</v>
      </c>
      <c r="AJ738" s="353">
        <f t="shared" si="1165"/>
        <v>0</v>
      </c>
      <c r="AK738" s="353">
        <f t="shared" si="1165"/>
        <v>0</v>
      </c>
      <c r="AL738" s="353">
        <f t="shared" si="1165"/>
        <v>0</v>
      </c>
      <c r="AM738" s="353">
        <f t="shared" si="1165"/>
        <v>0</v>
      </c>
      <c r="AN738" s="452">
        <f t="shared" si="1165"/>
        <v>0</v>
      </c>
      <c r="AO738" s="353">
        <f t="shared" si="1165"/>
        <v>0</v>
      </c>
      <c r="AP738" s="353">
        <f t="shared" si="1165"/>
        <v>0</v>
      </c>
      <c r="AQ738" s="353">
        <f t="shared" si="1165"/>
        <v>0</v>
      </c>
      <c r="AR738" s="353">
        <f t="shared" si="1165"/>
        <v>0</v>
      </c>
      <c r="AS738" s="353">
        <f t="shared" si="1165"/>
        <v>0</v>
      </c>
      <c r="AT738" s="353">
        <f t="shared" si="1165"/>
        <v>0</v>
      </c>
      <c r="AU738" s="353">
        <f t="shared" si="1165"/>
        <v>0</v>
      </c>
      <c r="AV738" s="353">
        <f t="shared" si="1165"/>
        <v>0</v>
      </c>
      <c r="AW738" s="353">
        <f t="shared" si="1165"/>
        <v>0</v>
      </c>
      <c r="AX738" s="353">
        <f t="shared" si="1165"/>
        <v>0</v>
      </c>
      <c r="AY738" s="353">
        <f t="shared" si="1165"/>
        <v>0</v>
      </c>
    </row>
    <row r="739" spans="1:51" x14ac:dyDescent="0.2">
      <c r="A739" s="347"/>
      <c r="B739" s="347"/>
      <c r="C739" s="347" t="s">
        <v>264</v>
      </c>
      <c r="D739" s="347"/>
      <c r="E739" s="455"/>
      <c r="F739" s="355"/>
      <c r="G739" s="356">
        <f>SUM(G736:G737)</f>
        <v>316421</v>
      </c>
      <c r="H739" s="356">
        <f t="shared" ref="H739:AY739" si="1166">SUM(H736:H737)</f>
        <v>113001</v>
      </c>
      <c r="I739" s="356">
        <f t="shared" si="1166"/>
        <v>1145</v>
      </c>
      <c r="J739" s="356">
        <f t="shared" si="1166"/>
        <v>0</v>
      </c>
      <c r="K739" s="356">
        <f t="shared" si="1166"/>
        <v>105654</v>
      </c>
      <c r="L739" s="356">
        <f t="shared" si="1166"/>
        <v>0</v>
      </c>
      <c r="M739" s="356">
        <f t="shared" si="1166"/>
        <v>104344</v>
      </c>
      <c r="N739" s="356">
        <f t="shared" si="1166"/>
        <v>100567</v>
      </c>
      <c r="O739" s="356">
        <f t="shared" si="1166"/>
        <v>0</v>
      </c>
      <c r="P739" s="356">
        <f t="shared" si="1166"/>
        <v>96567</v>
      </c>
      <c r="Q739" s="356">
        <f t="shared" si="1166"/>
        <v>113001</v>
      </c>
      <c r="R739" s="356">
        <f t="shared" si="1166"/>
        <v>0</v>
      </c>
      <c r="S739" s="356">
        <f t="shared" si="1166"/>
        <v>0</v>
      </c>
      <c r="T739" s="356">
        <f t="shared" si="1166"/>
        <v>0</v>
      </c>
      <c r="U739" s="356">
        <f t="shared" si="1166"/>
        <v>0</v>
      </c>
      <c r="V739" s="356">
        <f t="shared" si="1166"/>
        <v>0</v>
      </c>
      <c r="W739" s="356">
        <f t="shared" si="1166"/>
        <v>0</v>
      </c>
      <c r="X739" s="356">
        <f t="shared" si="1166"/>
        <v>0</v>
      </c>
      <c r="Y739" s="356">
        <f t="shared" si="1166"/>
        <v>0</v>
      </c>
      <c r="Z739" s="356">
        <f t="shared" si="1166"/>
        <v>0</v>
      </c>
      <c r="AA739" s="356">
        <f t="shared" si="1166"/>
        <v>0</v>
      </c>
      <c r="AB739" s="356">
        <f t="shared" si="1166"/>
        <v>0</v>
      </c>
      <c r="AC739" s="356">
        <f t="shared" si="1166"/>
        <v>0</v>
      </c>
      <c r="AD739" s="356">
        <f t="shared" si="1166"/>
        <v>0</v>
      </c>
      <c r="AE739" s="356">
        <f t="shared" si="1166"/>
        <v>0</v>
      </c>
      <c r="AF739" s="356">
        <f t="shared" si="1166"/>
        <v>0</v>
      </c>
      <c r="AG739" s="356">
        <f t="shared" si="1166"/>
        <v>0</v>
      </c>
      <c r="AH739" s="356">
        <f t="shared" si="1166"/>
        <v>0</v>
      </c>
      <c r="AI739" s="356">
        <f t="shared" si="1166"/>
        <v>0</v>
      </c>
      <c r="AJ739" s="356">
        <f t="shared" si="1166"/>
        <v>0</v>
      </c>
      <c r="AK739" s="356">
        <f t="shared" si="1166"/>
        <v>0</v>
      </c>
      <c r="AL739" s="356">
        <f t="shared" si="1166"/>
        <v>0</v>
      </c>
      <c r="AM739" s="356">
        <f t="shared" si="1166"/>
        <v>0</v>
      </c>
      <c r="AN739" s="456">
        <f t="shared" si="1166"/>
        <v>0</v>
      </c>
      <c r="AO739" s="356">
        <f t="shared" si="1166"/>
        <v>0</v>
      </c>
      <c r="AP739" s="356">
        <f t="shared" si="1166"/>
        <v>0</v>
      </c>
      <c r="AQ739" s="356">
        <f t="shared" si="1166"/>
        <v>0</v>
      </c>
      <c r="AR739" s="356">
        <f t="shared" si="1166"/>
        <v>0</v>
      </c>
      <c r="AS739" s="356">
        <f t="shared" si="1166"/>
        <v>0</v>
      </c>
      <c r="AT739" s="356">
        <f t="shared" si="1166"/>
        <v>0</v>
      </c>
      <c r="AU739" s="356">
        <f t="shared" si="1166"/>
        <v>0</v>
      </c>
      <c r="AV739" s="356">
        <f t="shared" si="1166"/>
        <v>0</v>
      </c>
      <c r="AW739" s="356">
        <f t="shared" si="1166"/>
        <v>0</v>
      </c>
      <c r="AX739" s="356">
        <f t="shared" si="1166"/>
        <v>0</v>
      </c>
      <c r="AY739" s="356">
        <f t="shared" si="1166"/>
        <v>0</v>
      </c>
    </row>
    <row r="740" spans="1:51" x14ac:dyDescent="0.2">
      <c r="A740" s="347"/>
      <c r="B740" s="347"/>
      <c r="C740" s="347" t="s">
        <v>265</v>
      </c>
      <c r="D740" s="347"/>
      <c r="E740" s="455"/>
      <c r="F740" s="355"/>
      <c r="G740" s="350">
        <f>MIN(G736:G737)</f>
        <v>45143</v>
      </c>
      <c r="H740" s="350">
        <f t="shared" ref="H740:AY740" si="1167">MIN(H736:H737)</f>
        <v>15984</v>
      </c>
      <c r="I740" s="350">
        <f t="shared" si="1167"/>
        <v>405</v>
      </c>
      <c r="J740" s="350">
        <f t="shared" si="1167"/>
        <v>0</v>
      </c>
      <c r="K740" s="350">
        <f t="shared" si="1167"/>
        <v>9087</v>
      </c>
      <c r="L740" s="350">
        <f t="shared" si="1167"/>
        <v>0</v>
      </c>
      <c r="M740" s="350">
        <f t="shared" si="1167"/>
        <v>7777</v>
      </c>
      <c r="N740" s="350">
        <f t="shared" si="1167"/>
        <v>4000</v>
      </c>
      <c r="O740" s="350">
        <f t="shared" si="1167"/>
        <v>0</v>
      </c>
      <c r="P740" s="350">
        <f t="shared" si="1167"/>
        <v>0</v>
      </c>
      <c r="Q740" s="350">
        <f t="shared" si="1167"/>
        <v>15984</v>
      </c>
      <c r="R740" s="350">
        <f t="shared" si="1167"/>
        <v>0</v>
      </c>
      <c r="S740" s="350">
        <f t="shared" si="1167"/>
        <v>0</v>
      </c>
      <c r="T740" s="350">
        <f t="shared" si="1167"/>
        <v>0</v>
      </c>
      <c r="U740" s="350">
        <f t="shared" si="1167"/>
        <v>0</v>
      </c>
      <c r="V740" s="350">
        <f t="shared" si="1167"/>
        <v>0</v>
      </c>
      <c r="W740" s="350">
        <f t="shared" si="1167"/>
        <v>0</v>
      </c>
      <c r="X740" s="350">
        <f t="shared" si="1167"/>
        <v>0</v>
      </c>
      <c r="Y740" s="350">
        <f t="shared" si="1167"/>
        <v>0</v>
      </c>
      <c r="Z740" s="350">
        <f t="shared" si="1167"/>
        <v>0</v>
      </c>
      <c r="AA740" s="350">
        <f t="shared" si="1167"/>
        <v>0</v>
      </c>
      <c r="AB740" s="350">
        <f t="shared" si="1167"/>
        <v>0</v>
      </c>
      <c r="AC740" s="350">
        <f t="shared" si="1167"/>
        <v>0</v>
      </c>
      <c r="AD740" s="350">
        <f t="shared" si="1167"/>
        <v>0</v>
      </c>
      <c r="AE740" s="350">
        <f t="shared" si="1167"/>
        <v>0</v>
      </c>
      <c r="AF740" s="350">
        <f t="shared" si="1167"/>
        <v>0</v>
      </c>
      <c r="AG740" s="350">
        <f t="shared" si="1167"/>
        <v>0</v>
      </c>
      <c r="AH740" s="350">
        <f t="shared" si="1167"/>
        <v>0</v>
      </c>
      <c r="AI740" s="350">
        <f t="shared" si="1167"/>
        <v>0</v>
      </c>
      <c r="AJ740" s="350">
        <f t="shared" si="1167"/>
        <v>0</v>
      </c>
      <c r="AK740" s="350">
        <f t="shared" si="1167"/>
        <v>0</v>
      </c>
      <c r="AL740" s="350">
        <f t="shared" si="1167"/>
        <v>0</v>
      </c>
      <c r="AM740" s="350">
        <f t="shared" si="1167"/>
        <v>0</v>
      </c>
      <c r="AN740" s="457">
        <f t="shared" si="1167"/>
        <v>0</v>
      </c>
      <c r="AO740" s="350">
        <f t="shared" si="1167"/>
        <v>0</v>
      </c>
      <c r="AP740" s="350">
        <f t="shared" si="1167"/>
        <v>0</v>
      </c>
      <c r="AQ740" s="350">
        <f t="shared" si="1167"/>
        <v>0</v>
      </c>
      <c r="AR740" s="350">
        <f t="shared" si="1167"/>
        <v>0</v>
      </c>
      <c r="AS740" s="350">
        <f t="shared" si="1167"/>
        <v>0</v>
      </c>
      <c r="AT740" s="350">
        <f t="shared" si="1167"/>
        <v>0</v>
      </c>
      <c r="AU740" s="350">
        <f t="shared" si="1167"/>
        <v>0</v>
      </c>
      <c r="AV740" s="350">
        <f t="shared" si="1167"/>
        <v>0</v>
      </c>
      <c r="AW740" s="350">
        <f t="shared" si="1167"/>
        <v>0</v>
      </c>
      <c r="AX740" s="350">
        <f t="shared" si="1167"/>
        <v>0</v>
      </c>
      <c r="AY740" s="350">
        <f t="shared" si="1167"/>
        <v>0</v>
      </c>
    </row>
    <row r="741" spans="1:51" x14ac:dyDescent="0.2">
      <c r="A741" s="347"/>
      <c r="B741" s="347"/>
      <c r="C741" s="347" t="s">
        <v>266</v>
      </c>
      <c r="D741" s="347"/>
      <c r="E741" s="455"/>
      <c r="F741" s="355"/>
      <c r="G741" s="350">
        <f>MAX(G736:G737)</f>
        <v>271278</v>
      </c>
      <c r="H741" s="350">
        <f t="shared" ref="H741:AY741" si="1168">MAX(H736:H737)</f>
        <v>97017</v>
      </c>
      <c r="I741" s="350">
        <f t="shared" si="1168"/>
        <v>740</v>
      </c>
      <c r="J741" s="350">
        <f t="shared" si="1168"/>
        <v>0</v>
      </c>
      <c r="K741" s="350">
        <f t="shared" si="1168"/>
        <v>96567</v>
      </c>
      <c r="L741" s="350">
        <f t="shared" si="1168"/>
        <v>0</v>
      </c>
      <c r="M741" s="350">
        <f t="shared" si="1168"/>
        <v>96567</v>
      </c>
      <c r="N741" s="350">
        <f t="shared" si="1168"/>
        <v>96567</v>
      </c>
      <c r="O741" s="350">
        <f t="shared" si="1168"/>
        <v>0</v>
      </c>
      <c r="P741" s="350">
        <f t="shared" si="1168"/>
        <v>96567</v>
      </c>
      <c r="Q741" s="350">
        <f t="shared" si="1168"/>
        <v>97017</v>
      </c>
      <c r="R741" s="350">
        <f t="shared" si="1168"/>
        <v>0</v>
      </c>
      <c r="S741" s="350">
        <f t="shared" si="1168"/>
        <v>0</v>
      </c>
      <c r="T741" s="350">
        <f t="shared" si="1168"/>
        <v>0</v>
      </c>
      <c r="U741" s="350">
        <f t="shared" si="1168"/>
        <v>0</v>
      </c>
      <c r="V741" s="350">
        <f t="shared" si="1168"/>
        <v>0</v>
      </c>
      <c r="W741" s="350">
        <f t="shared" si="1168"/>
        <v>0</v>
      </c>
      <c r="X741" s="350">
        <f t="shared" si="1168"/>
        <v>0</v>
      </c>
      <c r="Y741" s="350">
        <f t="shared" si="1168"/>
        <v>0</v>
      </c>
      <c r="Z741" s="350">
        <f t="shared" si="1168"/>
        <v>0</v>
      </c>
      <c r="AA741" s="350">
        <f t="shared" si="1168"/>
        <v>0</v>
      </c>
      <c r="AB741" s="350">
        <f t="shared" si="1168"/>
        <v>0</v>
      </c>
      <c r="AC741" s="350">
        <f t="shared" si="1168"/>
        <v>0</v>
      </c>
      <c r="AD741" s="350">
        <f t="shared" si="1168"/>
        <v>0</v>
      </c>
      <c r="AE741" s="350">
        <f t="shared" si="1168"/>
        <v>0</v>
      </c>
      <c r="AF741" s="350">
        <f t="shared" si="1168"/>
        <v>0</v>
      </c>
      <c r="AG741" s="350">
        <f t="shared" si="1168"/>
        <v>0</v>
      </c>
      <c r="AH741" s="350">
        <f t="shared" si="1168"/>
        <v>0</v>
      </c>
      <c r="AI741" s="350">
        <f t="shared" si="1168"/>
        <v>0</v>
      </c>
      <c r="AJ741" s="350">
        <f t="shared" si="1168"/>
        <v>0</v>
      </c>
      <c r="AK741" s="350">
        <f t="shared" si="1168"/>
        <v>0</v>
      </c>
      <c r="AL741" s="350">
        <f t="shared" si="1168"/>
        <v>0</v>
      </c>
      <c r="AM741" s="350">
        <f t="shared" si="1168"/>
        <v>0</v>
      </c>
      <c r="AN741" s="457">
        <f t="shared" si="1168"/>
        <v>0</v>
      </c>
      <c r="AO741" s="350">
        <f t="shared" si="1168"/>
        <v>0</v>
      </c>
      <c r="AP741" s="350">
        <f t="shared" si="1168"/>
        <v>0</v>
      </c>
      <c r="AQ741" s="350">
        <f t="shared" si="1168"/>
        <v>0</v>
      </c>
      <c r="AR741" s="350">
        <f t="shared" si="1168"/>
        <v>0</v>
      </c>
      <c r="AS741" s="350">
        <f t="shared" si="1168"/>
        <v>0</v>
      </c>
      <c r="AT741" s="350">
        <f t="shared" si="1168"/>
        <v>0</v>
      </c>
      <c r="AU741" s="350">
        <f t="shared" si="1168"/>
        <v>0</v>
      </c>
      <c r="AV741" s="350">
        <f t="shared" si="1168"/>
        <v>0</v>
      </c>
      <c r="AW741" s="350">
        <f t="shared" si="1168"/>
        <v>0</v>
      </c>
      <c r="AX741" s="350">
        <f t="shared" si="1168"/>
        <v>0</v>
      </c>
      <c r="AY741" s="350">
        <f t="shared" si="1168"/>
        <v>0</v>
      </c>
    </row>
    <row r="742" spans="1:51" x14ac:dyDescent="0.2">
      <c r="A742" s="347"/>
      <c r="B742" s="347"/>
      <c r="C742" s="347" t="s">
        <v>267</v>
      </c>
      <c r="D742" s="347"/>
      <c r="E742" s="455"/>
      <c r="F742" s="355"/>
      <c r="G742" s="350">
        <f>AVERAGE(G736:G737)</f>
        <v>158210.5</v>
      </c>
      <c r="H742" s="350">
        <f t="shared" ref="H742:AY742" si="1169">AVERAGE(H736:H737)</f>
        <v>56500.5</v>
      </c>
      <c r="I742" s="350">
        <f t="shared" si="1169"/>
        <v>572.5</v>
      </c>
      <c r="J742" s="350" t="e">
        <f t="shared" si="1169"/>
        <v>#DIV/0!</v>
      </c>
      <c r="K742" s="350">
        <f t="shared" si="1169"/>
        <v>52827</v>
      </c>
      <c r="L742" s="350">
        <f t="shared" si="1169"/>
        <v>0</v>
      </c>
      <c r="M742" s="350">
        <f t="shared" si="1169"/>
        <v>52172</v>
      </c>
      <c r="N742" s="350">
        <f t="shared" si="1169"/>
        <v>50283.5</v>
      </c>
      <c r="O742" s="350">
        <f t="shared" si="1169"/>
        <v>0</v>
      </c>
      <c r="P742" s="350">
        <f t="shared" si="1169"/>
        <v>48283.5</v>
      </c>
      <c r="Q742" s="350">
        <f t="shared" si="1169"/>
        <v>56500.5</v>
      </c>
      <c r="R742" s="350">
        <f t="shared" si="1169"/>
        <v>0</v>
      </c>
      <c r="S742" s="350">
        <f t="shared" si="1169"/>
        <v>0</v>
      </c>
      <c r="T742" s="350">
        <f t="shared" si="1169"/>
        <v>0</v>
      </c>
      <c r="U742" s="350">
        <f t="shared" si="1169"/>
        <v>0</v>
      </c>
      <c r="V742" s="350">
        <f t="shared" si="1169"/>
        <v>0</v>
      </c>
      <c r="W742" s="350">
        <f t="shared" si="1169"/>
        <v>0</v>
      </c>
      <c r="X742" s="350">
        <f t="shared" si="1169"/>
        <v>0</v>
      </c>
      <c r="Y742" s="350">
        <f t="shared" si="1169"/>
        <v>0</v>
      </c>
      <c r="Z742" s="350">
        <f t="shared" si="1169"/>
        <v>0</v>
      </c>
      <c r="AA742" s="350">
        <f t="shared" si="1169"/>
        <v>0</v>
      </c>
      <c r="AB742" s="350">
        <f t="shared" si="1169"/>
        <v>0</v>
      </c>
      <c r="AC742" s="350">
        <f t="shared" si="1169"/>
        <v>0</v>
      </c>
      <c r="AD742" s="350">
        <f t="shared" si="1169"/>
        <v>0</v>
      </c>
      <c r="AE742" s="350">
        <f t="shared" si="1169"/>
        <v>0</v>
      </c>
      <c r="AF742" s="350">
        <f t="shared" si="1169"/>
        <v>0</v>
      </c>
      <c r="AG742" s="350">
        <f t="shared" si="1169"/>
        <v>0</v>
      </c>
      <c r="AH742" s="350">
        <f t="shared" si="1169"/>
        <v>0</v>
      </c>
      <c r="AI742" s="350">
        <f t="shared" si="1169"/>
        <v>0</v>
      </c>
      <c r="AJ742" s="350">
        <f t="shared" si="1169"/>
        <v>0</v>
      </c>
      <c r="AK742" s="350">
        <f t="shared" si="1169"/>
        <v>0</v>
      </c>
      <c r="AL742" s="350">
        <f t="shared" si="1169"/>
        <v>0</v>
      </c>
      <c r="AM742" s="350">
        <f t="shared" si="1169"/>
        <v>0</v>
      </c>
      <c r="AN742" s="457">
        <f t="shared" si="1169"/>
        <v>0</v>
      </c>
      <c r="AO742" s="350">
        <f t="shared" si="1169"/>
        <v>0</v>
      </c>
      <c r="AP742" s="350">
        <f t="shared" si="1169"/>
        <v>0</v>
      </c>
      <c r="AQ742" s="350">
        <f t="shared" si="1169"/>
        <v>0</v>
      </c>
      <c r="AR742" s="350">
        <f t="shared" si="1169"/>
        <v>0</v>
      </c>
      <c r="AS742" s="350">
        <f t="shared" si="1169"/>
        <v>0</v>
      </c>
      <c r="AT742" s="350">
        <f t="shared" si="1169"/>
        <v>0</v>
      </c>
      <c r="AU742" s="350">
        <f t="shared" si="1169"/>
        <v>0</v>
      </c>
      <c r="AV742" s="350">
        <f t="shared" si="1169"/>
        <v>0</v>
      </c>
      <c r="AW742" s="350">
        <f t="shared" si="1169"/>
        <v>0</v>
      </c>
      <c r="AX742" s="350">
        <f t="shared" si="1169"/>
        <v>0</v>
      </c>
      <c r="AY742" s="350">
        <f t="shared" si="1169"/>
        <v>0</v>
      </c>
    </row>
    <row r="743" spans="1:51" ht="13.5" thickBot="1" x14ac:dyDescent="0.25">
      <c r="A743" s="357"/>
      <c r="B743" s="357"/>
      <c r="C743" s="357" t="s">
        <v>268</v>
      </c>
      <c r="D743" s="357"/>
      <c r="E743" s="458"/>
      <c r="F743" s="355"/>
      <c r="G743" s="359">
        <f>MEDIAN(G736:G737)</f>
        <v>158210.5</v>
      </c>
      <c r="H743" s="359">
        <f t="shared" ref="H743:AY743" si="1170">MEDIAN(H736:H737)</f>
        <v>56500.5</v>
      </c>
      <c r="I743" s="359">
        <f t="shared" si="1170"/>
        <v>572.5</v>
      </c>
      <c r="J743" s="359" t="e">
        <f t="shared" si="1170"/>
        <v>#NUM!</v>
      </c>
      <c r="K743" s="359">
        <f t="shared" si="1170"/>
        <v>52827</v>
      </c>
      <c r="L743" s="359">
        <f t="shared" si="1170"/>
        <v>0</v>
      </c>
      <c r="M743" s="359">
        <f t="shared" si="1170"/>
        <v>52172</v>
      </c>
      <c r="N743" s="359">
        <f t="shared" si="1170"/>
        <v>50283.5</v>
      </c>
      <c r="O743" s="359">
        <f t="shared" si="1170"/>
        <v>0</v>
      </c>
      <c r="P743" s="359">
        <f t="shared" si="1170"/>
        <v>48283.5</v>
      </c>
      <c r="Q743" s="359">
        <f t="shared" si="1170"/>
        <v>56500.5</v>
      </c>
      <c r="R743" s="359">
        <f t="shared" si="1170"/>
        <v>0</v>
      </c>
      <c r="S743" s="359">
        <f t="shared" si="1170"/>
        <v>0</v>
      </c>
      <c r="T743" s="359">
        <f t="shared" si="1170"/>
        <v>0</v>
      </c>
      <c r="U743" s="359">
        <f t="shared" si="1170"/>
        <v>0</v>
      </c>
      <c r="V743" s="359">
        <f t="shared" si="1170"/>
        <v>0</v>
      </c>
      <c r="W743" s="359">
        <f t="shared" si="1170"/>
        <v>0</v>
      </c>
      <c r="X743" s="359">
        <f t="shared" si="1170"/>
        <v>0</v>
      </c>
      <c r="Y743" s="359">
        <f t="shared" si="1170"/>
        <v>0</v>
      </c>
      <c r="Z743" s="359">
        <f t="shared" si="1170"/>
        <v>0</v>
      </c>
      <c r="AA743" s="359">
        <f t="shared" si="1170"/>
        <v>0</v>
      </c>
      <c r="AB743" s="359">
        <f t="shared" si="1170"/>
        <v>0</v>
      </c>
      <c r="AC743" s="359">
        <f t="shared" si="1170"/>
        <v>0</v>
      </c>
      <c r="AD743" s="359">
        <f t="shared" si="1170"/>
        <v>0</v>
      </c>
      <c r="AE743" s="359">
        <f t="shared" si="1170"/>
        <v>0</v>
      </c>
      <c r="AF743" s="359">
        <f t="shared" si="1170"/>
        <v>0</v>
      </c>
      <c r="AG743" s="359">
        <f t="shared" si="1170"/>
        <v>0</v>
      </c>
      <c r="AH743" s="359">
        <f t="shared" si="1170"/>
        <v>0</v>
      </c>
      <c r="AI743" s="359">
        <f t="shared" si="1170"/>
        <v>0</v>
      </c>
      <c r="AJ743" s="359">
        <f t="shared" si="1170"/>
        <v>0</v>
      </c>
      <c r="AK743" s="359">
        <f t="shared" si="1170"/>
        <v>0</v>
      </c>
      <c r="AL743" s="359">
        <f t="shared" si="1170"/>
        <v>0</v>
      </c>
      <c r="AM743" s="359">
        <f t="shared" si="1170"/>
        <v>0</v>
      </c>
      <c r="AN743" s="459">
        <f t="shared" si="1170"/>
        <v>0</v>
      </c>
      <c r="AO743" s="359">
        <f t="shared" si="1170"/>
        <v>0</v>
      </c>
      <c r="AP743" s="359">
        <f t="shared" si="1170"/>
        <v>0</v>
      </c>
      <c r="AQ743" s="359">
        <f t="shared" si="1170"/>
        <v>0</v>
      </c>
      <c r="AR743" s="359">
        <f t="shared" si="1170"/>
        <v>0</v>
      </c>
      <c r="AS743" s="359">
        <f t="shared" si="1170"/>
        <v>0</v>
      </c>
      <c r="AT743" s="359">
        <f t="shared" si="1170"/>
        <v>0</v>
      </c>
      <c r="AU743" s="359">
        <f t="shared" si="1170"/>
        <v>0</v>
      </c>
      <c r="AV743" s="359">
        <f t="shared" si="1170"/>
        <v>0</v>
      </c>
      <c r="AW743" s="359">
        <f t="shared" si="1170"/>
        <v>0</v>
      </c>
      <c r="AX743" s="359">
        <f t="shared" si="1170"/>
        <v>0</v>
      </c>
      <c r="AY743" s="359">
        <f t="shared" si="1170"/>
        <v>0</v>
      </c>
    </row>
    <row r="744" spans="1:51" ht="13.5" thickTop="1" x14ac:dyDescent="0.2"/>
  </sheetData>
  <sortState xmlns:xlrd2="http://schemas.microsoft.com/office/spreadsheetml/2017/richdata2" ref="A5:BA132">
    <sortCondition ref="A5:A132"/>
  </sortState>
  <hyperlinks>
    <hyperlink ref="B139" location="NSW!A8" display="Top" xr:uid="{00000000-0004-0000-0000-000000000000}"/>
    <hyperlink ref="B180" location="'2008-09'!A7" display="Top" xr:uid="{00000000-0004-0000-0000-000001000000}"/>
    <hyperlink ref="B202" location="'2008-09'!A7" display="Top" xr:uid="{00000000-0004-0000-0000-000002000000}"/>
    <hyperlink ref="B403" location="'2008-09'!A7" display="Top" xr:uid="{00000000-0004-0000-0000-000003000000}"/>
    <hyperlink ref="B231" location="'2008-09'!A7" display="Top" xr:uid="{00000000-0004-0000-0000-000004000000}"/>
    <hyperlink ref="B308" location="'2008-09'!A7" display="Top" xr:uid="{00000000-0004-0000-0000-000005000000}"/>
    <hyperlink ref="B455" location="'2008-09'!A7" display="Top" xr:uid="{00000000-0004-0000-0000-000006000000}"/>
    <hyperlink ref="D62" location="'2009-10'!A160" display="Bottom" xr:uid="{00000000-0004-0000-0000-000007000000}"/>
  </hyperlinks>
  <printOptions horizontalCentered="1"/>
  <pageMargins left="0.23622047244094488" right="0.23622047244094488" top="0.74803149606299213" bottom="0.74803149606299213" header="0.31496062992125984" footer="0.31496062992125984"/>
  <pageSetup paperSize="9" scale="73" fitToHeight="0" orientation="portrait" r:id="rId1"/>
  <headerFooter alignWithMargins="0"/>
  <ignoredErrors>
    <ignoredError sqref="P225:P230" formulaRange="1"/>
  </ignoredError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72"/>
  <sheetViews>
    <sheetView topLeftCell="A7" workbookViewId="0">
      <selection activeCell="B27" sqref="B27"/>
    </sheetView>
  </sheetViews>
  <sheetFormatPr defaultColWidth="9.140625" defaultRowHeight="11.25" x14ac:dyDescent="0.2"/>
  <cols>
    <col min="1" max="1" width="12.85546875" style="20" bestFit="1" customWidth="1"/>
    <col min="2" max="2" width="11.140625" style="20" bestFit="1" customWidth="1"/>
    <col min="3" max="3" width="10.7109375" style="20" bestFit="1" customWidth="1"/>
    <col min="4" max="4" width="9" style="20" bestFit="1" customWidth="1"/>
    <col min="5" max="5" width="15" style="20" bestFit="1" customWidth="1"/>
    <col min="6" max="6" width="1.7109375" style="20" customWidth="1"/>
    <col min="7" max="7" width="20.42578125" style="20" bestFit="1" customWidth="1"/>
    <col min="8" max="10" width="9" style="20" bestFit="1" customWidth="1"/>
    <col min="11" max="11" width="7.7109375" style="20" bestFit="1" customWidth="1"/>
    <col min="12" max="12" width="10.85546875" style="20" bestFit="1" customWidth="1"/>
    <col min="13" max="16384" width="9.140625" style="20"/>
  </cols>
  <sheetData>
    <row r="1" spans="1:18" s="19" customFormat="1" ht="33.75" customHeight="1" x14ac:dyDescent="0.2">
      <c r="A1" s="700" t="s">
        <v>747</v>
      </c>
      <c r="B1" s="700"/>
      <c r="C1" s="700"/>
      <c r="D1" s="700"/>
      <c r="E1" s="700"/>
      <c r="F1" s="700"/>
      <c r="G1" s="700" t="s">
        <v>747</v>
      </c>
      <c r="H1" s="700"/>
      <c r="I1" s="700"/>
      <c r="J1" s="700"/>
      <c r="K1" s="700"/>
      <c r="L1" s="701"/>
    </row>
    <row r="2" spans="1:18" ht="5.25" customHeight="1" x14ac:dyDescent="0.2"/>
    <row r="3" spans="1:18" ht="12.75" x14ac:dyDescent="0.2">
      <c r="A3" s="702" t="s">
        <v>13</v>
      </c>
      <c r="B3" s="702"/>
      <c r="C3" s="702"/>
      <c r="D3" s="702"/>
      <c r="E3" s="702"/>
      <c r="F3" s="702"/>
      <c r="G3" s="702" t="s">
        <v>14</v>
      </c>
      <c r="H3" s="702"/>
      <c r="I3" s="702"/>
      <c r="J3" s="702"/>
      <c r="K3" s="702"/>
      <c r="L3" s="702"/>
    </row>
    <row r="4" spans="1:18" ht="12" x14ac:dyDescent="0.2">
      <c r="G4" s="21"/>
      <c r="H4" s="22" t="s">
        <v>15</v>
      </c>
      <c r="I4" s="22" t="s">
        <v>16</v>
      </c>
      <c r="J4" s="22" t="s">
        <v>17</v>
      </c>
      <c r="K4" s="22" t="s">
        <v>18</v>
      </c>
      <c r="L4" s="22" t="s">
        <v>116</v>
      </c>
    </row>
    <row r="5" spans="1:18" ht="12" x14ac:dyDescent="0.2">
      <c r="A5" s="23" t="s">
        <v>20</v>
      </c>
      <c r="B5" s="24" t="s">
        <v>21</v>
      </c>
      <c r="C5" s="24" t="s">
        <v>87</v>
      </c>
      <c r="D5" s="24" t="s">
        <v>23</v>
      </c>
      <c r="E5" s="25" t="s">
        <v>24</v>
      </c>
      <c r="G5" s="198" t="s">
        <v>25</v>
      </c>
      <c r="H5" s="26">
        <v>152</v>
      </c>
      <c r="I5" s="26">
        <v>38</v>
      </c>
      <c r="J5" s="26">
        <v>13</v>
      </c>
      <c r="K5" s="26">
        <v>21</v>
      </c>
      <c r="L5" s="26">
        <v>80</v>
      </c>
    </row>
    <row r="6" spans="1:18" ht="3" customHeight="1" x14ac:dyDescent="0.2">
      <c r="A6" s="27"/>
      <c r="B6" s="27"/>
      <c r="C6" s="27"/>
      <c r="D6" s="27"/>
      <c r="E6" s="27"/>
      <c r="G6" s="28" t="s">
        <v>25</v>
      </c>
      <c r="H6" s="28">
        <v>152</v>
      </c>
      <c r="I6" s="28">
        <v>38</v>
      </c>
      <c r="J6" s="28">
        <v>13</v>
      </c>
      <c r="K6" s="28">
        <v>21</v>
      </c>
      <c r="L6" s="28">
        <v>80</v>
      </c>
    </row>
    <row r="7" spans="1:18" ht="12" x14ac:dyDescent="0.2">
      <c r="A7" s="23" t="s">
        <v>26</v>
      </c>
      <c r="B7" s="24">
        <f>SUM(B8:B11)</f>
        <v>797119.60784433782</v>
      </c>
      <c r="C7" s="24">
        <f>SUM(C8:C11)</f>
        <v>732011.80784433789</v>
      </c>
      <c r="D7" s="24">
        <f>SUM(D8:D11)</f>
        <v>65107.8</v>
      </c>
      <c r="E7" s="25">
        <f>C7/B7</f>
        <v>0.91832116615965342</v>
      </c>
      <c r="G7" s="28" t="s">
        <v>27</v>
      </c>
      <c r="H7" s="238">
        <f>'App 1-Services'!G134</f>
        <v>7987161</v>
      </c>
      <c r="I7" s="29">
        <f>'App 1-Services'!G456</f>
        <v>4689657</v>
      </c>
      <c r="J7" s="29">
        <f>'App 1-Services'!G457</f>
        <v>1459328</v>
      </c>
      <c r="K7" s="29">
        <f>'App 1-Services'!G458</f>
        <v>812881</v>
      </c>
      <c r="L7" s="29">
        <f>'App 1-Services'!G459</f>
        <v>1025295</v>
      </c>
      <c r="O7" s="379" t="s">
        <v>275</v>
      </c>
      <c r="P7" s="379" t="s">
        <v>274</v>
      </c>
      <c r="Q7" s="379" t="s">
        <v>31</v>
      </c>
      <c r="R7" s="379" t="s">
        <v>0</v>
      </c>
    </row>
    <row r="8" spans="1:18" ht="12" x14ac:dyDescent="0.2">
      <c r="A8" s="30" t="s">
        <v>16</v>
      </c>
      <c r="B8" s="31">
        <f>'App 3-Recycling Rate'!F137</f>
        <v>380808.94754379877</v>
      </c>
      <c r="C8" s="31">
        <f>'App 3-Recycling Rate'!G137</f>
        <v>341219.97754379874</v>
      </c>
      <c r="D8" s="31">
        <f>'App 3-Recycling Rate'!H137</f>
        <v>39588.969999999994</v>
      </c>
      <c r="E8" s="32">
        <f>C8/B8</f>
        <v>0.89603981141896172</v>
      </c>
      <c r="G8" s="28" t="s">
        <v>28</v>
      </c>
      <c r="H8" s="238">
        <f>'App 1-Services'!H134</f>
        <v>3232559</v>
      </c>
      <c r="I8" s="29">
        <f>'App 1-Services'!H456</f>
        <v>1733134</v>
      </c>
      <c r="J8" s="29">
        <f>'App 1-Services'!H457</f>
        <v>603375</v>
      </c>
      <c r="K8" s="29">
        <f>'App 1-Services'!H458</f>
        <v>381801</v>
      </c>
      <c r="L8" s="29">
        <f>'App 1-Services'!H459</f>
        <v>514249</v>
      </c>
      <c r="O8" s="380">
        <f>B19</f>
        <v>2080441.0799999996</v>
      </c>
      <c r="P8" s="380">
        <f>B7</f>
        <v>797119.60784433782</v>
      </c>
      <c r="Q8" s="380">
        <f>B13</f>
        <v>778877.75</v>
      </c>
      <c r="R8" s="380">
        <f>B25</f>
        <v>3656438.4378443379</v>
      </c>
    </row>
    <row r="9" spans="1:18" ht="12" x14ac:dyDescent="0.2">
      <c r="A9" s="30" t="s">
        <v>17</v>
      </c>
      <c r="B9" s="31">
        <f>'App 3-Recycling Rate'!F138</f>
        <v>173477.81545757598</v>
      </c>
      <c r="C9" s="31">
        <f>'App 3-Recycling Rate'!G138</f>
        <v>164952.59545757601</v>
      </c>
      <c r="D9" s="31">
        <f>'App 3-Recycling Rate'!H138</f>
        <v>8525.2200000000012</v>
      </c>
      <c r="E9" s="32">
        <f>C9/B9</f>
        <v>0.95085700164304399</v>
      </c>
      <c r="G9" s="613" t="s">
        <v>736</v>
      </c>
      <c r="H9" s="614">
        <f>'App 7-Household and Capita'!W134</f>
        <v>2884668</v>
      </c>
      <c r="I9" s="615">
        <f>'App 7-Household and Capita'!W139</f>
        <v>1594929</v>
      </c>
      <c r="J9" s="615">
        <f>'App 7-Household and Capita'!W140</f>
        <v>583599</v>
      </c>
      <c r="K9" s="615">
        <f>'App 7-Household and Capita'!W141</f>
        <v>320368</v>
      </c>
      <c r="L9" s="615">
        <f>'App 7-Household and Capita'!W142</f>
        <v>385772</v>
      </c>
    </row>
    <row r="10" spans="1:18" ht="12.75" x14ac:dyDescent="0.2">
      <c r="A10" s="30" t="s">
        <v>18</v>
      </c>
      <c r="B10" s="31">
        <f>'App 3-Recycling Rate'!F139</f>
        <v>123529.86061449163</v>
      </c>
      <c r="C10" s="31">
        <f>'App 3-Recycling Rate'!G139</f>
        <v>116162.95061449165</v>
      </c>
      <c r="D10" s="31">
        <f>'App 3-Recycling Rate'!H139</f>
        <v>7366.9100000000008</v>
      </c>
      <c r="E10" s="32">
        <f>C10/B10</f>
        <v>0.94036332621640029</v>
      </c>
      <c r="G10" s="702" t="s">
        <v>29</v>
      </c>
      <c r="H10" s="702"/>
      <c r="I10" s="702"/>
      <c r="J10" s="702"/>
      <c r="K10" s="702"/>
      <c r="L10" s="702"/>
    </row>
    <row r="11" spans="1:18" ht="12" x14ac:dyDescent="0.2">
      <c r="A11" s="30" t="s">
        <v>116</v>
      </c>
      <c r="B11" s="31">
        <f>'App 3-Recycling Rate'!F140</f>
        <v>119302.9842284714</v>
      </c>
      <c r="C11" s="31">
        <f>'App 3-Recycling Rate'!G140</f>
        <v>109676.28422847143</v>
      </c>
      <c r="D11" s="31">
        <f>'App 3-Recycling Rate'!H140</f>
        <v>9626.7000000000025</v>
      </c>
      <c r="E11" s="32">
        <f>C11/B11</f>
        <v>0.91930880805492399</v>
      </c>
      <c r="G11" s="53" t="s">
        <v>80</v>
      </c>
      <c r="H11" s="45"/>
      <c r="I11" s="33"/>
      <c r="J11" s="33"/>
      <c r="K11" s="33"/>
      <c r="L11" s="33"/>
    </row>
    <row r="12" spans="1:18" ht="12" x14ac:dyDescent="0.2">
      <c r="A12" s="34"/>
      <c r="B12" s="35"/>
      <c r="C12" s="35"/>
      <c r="D12" s="35"/>
      <c r="E12" s="36"/>
      <c r="G12" s="37" t="s">
        <v>30</v>
      </c>
      <c r="H12" s="55">
        <f>SUM(I12:L12)</f>
        <v>581232.79</v>
      </c>
      <c r="I12" s="38">
        <f>'App 4-Recyclables'!F137</f>
        <v>316013.97000000003</v>
      </c>
      <c r="J12" s="38">
        <f>'App 4-Recyclables'!F138</f>
        <v>122256.95999999999</v>
      </c>
      <c r="K12" s="38">
        <f>'App 4-Recyclables'!F139</f>
        <v>76086.569999999992</v>
      </c>
      <c r="L12" s="38">
        <f>'App 4-Recyclables'!F140</f>
        <v>66875.290000000008</v>
      </c>
    </row>
    <row r="13" spans="1:18" ht="12" x14ac:dyDescent="0.2">
      <c r="A13" s="23" t="s">
        <v>31</v>
      </c>
      <c r="B13" s="24">
        <f>SUM(B14:B17)</f>
        <v>778877.75</v>
      </c>
      <c r="C13" s="24">
        <f>SUM(C14:C17)</f>
        <v>759561.57000000007</v>
      </c>
      <c r="D13" s="24">
        <f>SUM(D14:D17)</f>
        <v>19310.919999999998</v>
      </c>
      <c r="E13" s="25">
        <f>C13/B13</f>
        <v>0.97519998484999737</v>
      </c>
      <c r="G13" s="37" t="s">
        <v>32</v>
      </c>
      <c r="H13" s="55">
        <f>SUM(I13:L13)</f>
        <v>73943.33</v>
      </c>
      <c r="I13" s="38">
        <f>'App 4-Recyclables'!N137</f>
        <v>2178.4899999999998</v>
      </c>
      <c r="J13" s="38">
        <f>'App 4-Recyclables'!N138</f>
        <v>20151.189999999999</v>
      </c>
      <c r="K13" s="38">
        <f>'App 4-Recyclables'!N139</f>
        <v>26648.080000000002</v>
      </c>
      <c r="L13" s="38">
        <f>'App 4-Recyclables'!N140</f>
        <v>24965.570000000003</v>
      </c>
    </row>
    <row r="14" spans="1:18" ht="12" x14ac:dyDescent="0.2">
      <c r="A14" s="30" t="s">
        <v>16</v>
      </c>
      <c r="B14" s="31">
        <f>'App 3-Recycling Rate'!I137</f>
        <v>332542.29000000004</v>
      </c>
      <c r="C14" s="31">
        <f>'App 3-Recycling Rate'!J137</f>
        <v>325713.69</v>
      </c>
      <c r="D14" s="31">
        <f>'App 3-Recycling Rate'!K137</f>
        <v>6827.98</v>
      </c>
      <c r="E14" s="32">
        <f>C14/B14</f>
        <v>0.97946546888818253</v>
      </c>
      <c r="G14" s="37" t="s">
        <v>33</v>
      </c>
      <c r="H14" s="55">
        <f>SUM(I14:L14)</f>
        <v>22807.800000000003</v>
      </c>
      <c r="I14" s="38">
        <f>'App 4-Recyclables'!R137</f>
        <v>17297.300000000003</v>
      </c>
      <c r="J14" s="38">
        <f>'App 4-Recyclables'!R138</f>
        <v>2486.4700000000003</v>
      </c>
      <c r="K14" s="38">
        <f>'App 4-Recyclables'!R139</f>
        <v>1847.77</v>
      </c>
      <c r="L14" s="38">
        <f>'App 4-Recyclables'!R140</f>
        <v>1176.26</v>
      </c>
    </row>
    <row r="15" spans="1:18" ht="12" x14ac:dyDescent="0.2">
      <c r="A15" s="30" t="s">
        <v>17</v>
      </c>
      <c r="B15" s="31">
        <f>'App 3-Recycling Rate'!I138</f>
        <v>193491.59</v>
      </c>
      <c r="C15" s="31">
        <f>'App 3-Recycling Rate'!J138</f>
        <v>191933.47000000003</v>
      </c>
      <c r="D15" s="31">
        <f>'App 3-Recycling Rate'!K138</f>
        <v>1558.1200000000001</v>
      </c>
      <c r="E15" s="32">
        <f>C15/B15</f>
        <v>0.99194735026984915</v>
      </c>
      <c r="G15" s="23" t="s">
        <v>34</v>
      </c>
      <c r="H15" s="52">
        <f>SUM(I15:L15)</f>
        <v>677983.92</v>
      </c>
      <c r="I15" s="52">
        <f>SUM(I12:I14)</f>
        <v>335489.76</v>
      </c>
      <c r="J15" s="52">
        <f>SUM(J12:J14)</f>
        <v>144894.62</v>
      </c>
      <c r="K15" s="52">
        <f>SUM(K12:K14)</f>
        <v>104582.42</v>
      </c>
      <c r="L15" s="52">
        <f>SUM(L12:L14)</f>
        <v>93017.12000000001</v>
      </c>
    </row>
    <row r="16" spans="1:18" ht="12" x14ac:dyDescent="0.2">
      <c r="A16" s="30" t="s">
        <v>18</v>
      </c>
      <c r="B16" s="31">
        <f>'App 3-Recycling Rate'!I139</f>
        <v>129991.03999999999</v>
      </c>
      <c r="C16" s="31">
        <f>'App 3-Recycling Rate'!J139</f>
        <v>127371.73999999999</v>
      </c>
      <c r="D16" s="31">
        <f>'App 3-Recycling Rate'!K139</f>
        <v>2618.36</v>
      </c>
      <c r="E16" s="32">
        <f>C16/B16</f>
        <v>0.97985014967185424</v>
      </c>
      <c r="G16" s="26"/>
      <c r="H16" s="40"/>
      <c r="I16" s="40"/>
      <c r="J16" s="40"/>
      <c r="K16" s="40"/>
      <c r="L16" s="40"/>
    </row>
    <row r="17" spans="1:12" ht="12" x14ac:dyDescent="0.2">
      <c r="A17" s="30" t="s">
        <v>116</v>
      </c>
      <c r="B17" s="31">
        <f>'App 3-Recycling Rate'!I140</f>
        <v>122852.83000000002</v>
      </c>
      <c r="C17" s="31">
        <f>'App 3-Recycling Rate'!J140</f>
        <v>114542.66999999998</v>
      </c>
      <c r="D17" s="31">
        <f>'App 3-Recycling Rate'!K140</f>
        <v>8306.4599999999991</v>
      </c>
      <c r="E17" s="32">
        <f>C17/B17</f>
        <v>0.93235678819934364</v>
      </c>
      <c r="G17" s="41" t="s">
        <v>35</v>
      </c>
      <c r="H17" s="42">
        <f>(H15*1000)/H7</f>
        <v>84.8842185602619</v>
      </c>
      <c r="I17" s="42">
        <f>(I15*1000)/I7</f>
        <v>71.538229768189865</v>
      </c>
      <c r="J17" s="42">
        <f>(J15*1000)/J7</f>
        <v>99.288590364880278</v>
      </c>
      <c r="K17" s="42">
        <f>(K15*1000)/K7</f>
        <v>128.65649461606313</v>
      </c>
      <c r="L17" s="42">
        <f>(L15*1000)/L7</f>
        <v>90.722299435772157</v>
      </c>
    </row>
    <row r="18" spans="1:12" ht="12" x14ac:dyDescent="0.2">
      <c r="A18" s="34"/>
      <c r="B18" s="35"/>
      <c r="C18" s="35"/>
      <c r="D18" s="35"/>
      <c r="E18" s="43"/>
      <c r="G18" s="41" t="s">
        <v>36</v>
      </c>
      <c r="H18" s="42">
        <f>H17/52</f>
        <v>1.6323888184665749</v>
      </c>
      <c r="I18" s="42">
        <f>I17/52</f>
        <v>1.3757351878498052</v>
      </c>
      <c r="J18" s="42">
        <f>J17/52</f>
        <v>1.9093959685553901</v>
      </c>
      <c r="K18" s="42">
        <f>K17/52</f>
        <v>2.4741633580012139</v>
      </c>
      <c r="L18" s="42">
        <f>L17/52</f>
        <v>1.7446596045340799</v>
      </c>
    </row>
    <row r="19" spans="1:12" ht="12" x14ac:dyDescent="0.2">
      <c r="A19" s="23" t="s">
        <v>37</v>
      </c>
      <c r="B19" s="24">
        <f>SUM(B20:B23)</f>
        <v>2080441.0799999996</v>
      </c>
      <c r="C19" s="24">
        <f>SUM(C20:C23)</f>
        <v>227807.71000000002</v>
      </c>
      <c r="D19" s="24">
        <f>SUM(D20:D23)</f>
        <v>1852633.3699999999</v>
      </c>
      <c r="E19" s="25">
        <f>C19/B19</f>
        <v>0.10949971724265321</v>
      </c>
      <c r="G19" s="44" t="s">
        <v>38</v>
      </c>
      <c r="H19" s="45">
        <f>(H15*1000)/H8</f>
        <v>209.73597697675433</v>
      </c>
      <c r="I19" s="45">
        <f>(I15*1000)/I8</f>
        <v>193.57404563063213</v>
      </c>
      <c r="J19" s="45">
        <f>(J15*1000)/J8</f>
        <v>240.14024445825564</v>
      </c>
      <c r="K19" s="45">
        <f>(K15*1000)/K8</f>
        <v>273.91866443513766</v>
      </c>
      <c r="L19" s="45">
        <f>(L15*1000)/L8</f>
        <v>180.87953501124943</v>
      </c>
    </row>
    <row r="20" spans="1:12" ht="12" x14ac:dyDescent="0.2">
      <c r="A20" s="30" t="s">
        <v>16</v>
      </c>
      <c r="B20" s="31">
        <f>'App 3-Recycling Rate'!L137</f>
        <v>1126698.0999999999</v>
      </c>
      <c r="C20" s="31">
        <f>'App 3-Recycling Rate'!M137</f>
        <v>179734.05000000002</v>
      </c>
      <c r="D20" s="31">
        <f>'App 3-Recycling Rate'!N137</f>
        <v>946964.04999999993</v>
      </c>
      <c r="E20" s="32">
        <f>C20/B20</f>
        <v>0.15952281272152677</v>
      </c>
      <c r="G20" s="44" t="s">
        <v>39</v>
      </c>
      <c r="H20" s="381">
        <f>H19/52</f>
        <v>4.0333841726298907</v>
      </c>
      <c r="I20" s="45">
        <f>I19/52</f>
        <v>3.7225778005890793</v>
      </c>
      <c r="J20" s="45">
        <f>J19/52</f>
        <v>4.6180816241972238</v>
      </c>
      <c r="K20" s="45">
        <f>K19/52</f>
        <v>5.267666623752647</v>
      </c>
      <c r="L20" s="45">
        <f>L19/52</f>
        <v>3.4784525963701816</v>
      </c>
    </row>
    <row r="21" spans="1:12" ht="12" x14ac:dyDescent="0.2">
      <c r="A21" s="30" t="s">
        <v>17</v>
      </c>
      <c r="B21" s="31">
        <f>'App 3-Recycling Rate'!L138</f>
        <v>443772.80000000005</v>
      </c>
      <c r="C21" s="31">
        <f>'App 3-Recycling Rate'!M138</f>
        <v>26841.4</v>
      </c>
      <c r="D21" s="31">
        <f>'App 3-Recycling Rate'!N138</f>
        <v>416931.39999999997</v>
      </c>
      <c r="E21" s="32">
        <f>C21/B21</f>
        <v>6.0484554258395287E-2</v>
      </c>
      <c r="G21" s="33"/>
      <c r="H21" s="33"/>
      <c r="I21" s="33"/>
      <c r="J21" s="33"/>
      <c r="K21" s="33"/>
      <c r="L21" s="33"/>
    </row>
    <row r="22" spans="1:12" ht="12" x14ac:dyDescent="0.2">
      <c r="A22" s="30" t="s">
        <v>18</v>
      </c>
      <c r="B22" s="31">
        <f>'App 3-Recycling Rate'!L139</f>
        <v>202590.31999999995</v>
      </c>
      <c r="C22" s="31">
        <f>'App 3-Recycling Rate'!M139</f>
        <v>15440.43</v>
      </c>
      <c r="D22" s="31">
        <f>'App 3-Recycling Rate'!N139</f>
        <v>187149.88999999998</v>
      </c>
      <c r="E22" s="32">
        <f>C22/B22</f>
        <v>7.6215043245896466E-2</v>
      </c>
      <c r="G22" s="53" t="s">
        <v>81</v>
      </c>
      <c r="H22" s="45"/>
      <c r="I22" s="33"/>
      <c r="J22" s="33"/>
      <c r="K22" s="33"/>
      <c r="L22" s="33"/>
    </row>
    <row r="23" spans="1:12" ht="12" x14ac:dyDescent="0.2">
      <c r="A23" s="30" t="s">
        <v>116</v>
      </c>
      <c r="B23" s="31">
        <f>'App 3-Recycling Rate'!L140</f>
        <v>307379.86</v>
      </c>
      <c r="C23" s="31">
        <f>'App 3-Recycling Rate'!M140</f>
        <v>5791.8300000000017</v>
      </c>
      <c r="D23" s="31">
        <f>'App 3-Recycling Rate'!N140</f>
        <v>301588.03000000003</v>
      </c>
      <c r="E23" s="32">
        <f>C23/B23</f>
        <v>1.8842581293387284E-2</v>
      </c>
      <c r="G23" s="37" t="s">
        <v>30</v>
      </c>
      <c r="H23" s="55">
        <f>SUM(I23:L23)</f>
        <v>609662.25</v>
      </c>
      <c r="I23" s="38">
        <f>'App 5-Organics'!F137+'App 5-Organics'!J137</f>
        <v>293119.31</v>
      </c>
      <c r="J23" s="38">
        <f>'App 5-Organics'!F138+'App 5-Organics'!J138</f>
        <v>149018.35999999999</v>
      </c>
      <c r="K23" s="38">
        <f>'App 5-Organics'!F139+'App 5-Organics'!J139</f>
        <v>97393.84</v>
      </c>
      <c r="L23" s="38">
        <f>'App 5-Organics'!F140+'App 5-Organics'!J140</f>
        <v>70130.740000000005</v>
      </c>
    </row>
    <row r="24" spans="1:12" ht="12" x14ac:dyDescent="0.2">
      <c r="A24" s="46"/>
      <c r="B24" s="47"/>
      <c r="C24" s="35"/>
      <c r="D24" s="35"/>
      <c r="E24" s="33"/>
      <c r="G24" s="37" t="s">
        <v>32</v>
      </c>
      <c r="H24" s="55">
        <f>SUM(I24:L24)</f>
        <v>123789.31</v>
      </c>
      <c r="I24" s="38">
        <f>'App 5-Organics'!N137</f>
        <v>32514</v>
      </c>
      <c r="J24" s="38">
        <f>'App 5-Organics'!N138</f>
        <v>26355.46</v>
      </c>
      <c r="K24" s="38">
        <f>'App 5-Organics'!N139</f>
        <v>20198.66</v>
      </c>
      <c r="L24" s="38">
        <f>'App 5-Organics'!N140</f>
        <v>44721.19</v>
      </c>
    </row>
    <row r="25" spans="1:12" ht="12" x14ac:dyDescent="0.2">
      <c r="A25" s="23" t="s">
        <v>40</v>
      </c>
      <c r="B25" s="24">
        <f>SUM(B26:B29)</f>
        <v>3656438.4378443379</v>
      </c>
      <c r="C25" s="24">
        <f>SUM(C26:C29)</f>
        <v>1719381.0878443378</v>
      </c>
      <c r="D25" s="24">
        <f>SUM(D26:D29)</f>
        <v>1937052.0899999999</v>
      </c>
      <c r="E25" s="25">
        <f>C25/B25</f>
        <v>0.47023384013488356</v>
      </c>
      <c r="G25" s="37" t="s">
        <v>33</v>
      </c>
      <c r="H25" s="55">
        <f>SUM(I25:L25)</f>
        <v>16996.29</v>
      </c>
      <c r="I25" s="38">
        <f>'App 5-Organics'!R137</f>
        <v>4613.5</v>
      </c>
      <c r="J25" s="38">
        <f>'App 5-Organics'!R138</f>
        <v>7942.77</v>
      </c>
      <c r="K25" s="38">
        <f>'App 5-Organics'!R139</f>
        <v>1439.6000000000001</v>
      </c>
      <c r="L25" s="38">
        <f>'App 5-Organics'!R140</f>
        <v>3000.42</v>
      </c>
    </row>
    <row r="26" spans="1:12" ht="12" x14ac:dyDescent="0.2">
      <c r="A26" s="30" t="s">
        <v>16</v>
      </c>
      <c r="B26" s="24">
        <f>B8+B14+B20</f>
        <v>1840049.3375437986</v>
      </c>
      <c r="C26" s="24">
        <f>C8+C14+C20</f>
        <v>846667.71754379873</v>
      </c>
      <c r="D26" s="24">
        <f>D8+D14+D20</f>
        <v>993380.99999999988</v>
      </c>
      <c r="E26" s="32">
        <f>C26/B26</f>
        <v>0.46013316070860277</v>
      </c>
      <c r="G26" s="23" t="s">
        <v>41</v>
      </c>
      <c r="H26" s="52">
        <f>SUM(I26:L26)</f>
        <v>750447.85</v>
      </c>
      <c r="I26" s="52">
        <f>SUM(I23:I25)</f>
        <v>330246.81</v>
      </c>
      <c r="J26" s="52">
        <f>SUM(J23:J25)</f>
        <v>183316.58999999997</v>
      </c>
      <c r="K26" s="52">
        <f>SUM(K23:K25)</f>
        <v>119032.1</v>
      </c>
      <c r="L26" s="52">
        <f>SUM(L23:L25)</f>
        <v>117852.35</v>
      </c>
    </row>
    <row r="27" spans="1:12" ht="12" x14ac:dyDescent="0.2">
      <c r="A27" s="30" t="s">
        <v>17</v>
      </c>
      <c r="B27" s="24">
        <f t="shared" ref="B27:D29" si="0">B9+B15+B21</f>
        <v>810742.20545757608</v>
      </c>
      <c r="C27" s="24">
        <f t="shared" si="0"/>
        <v>383727.46545757609</v>
      </c>
      <c r="D27" s="24">
        <f t="shared" si="0"/>
        <v>427014.74</v>
      </c>
      <c r="E27" s="32">
        <f>C27/B27</f>
        <v>0.47330392185639769</v>
      </c>
      <c r="G27" s="26"/>
      <c r="H27" s="40"/>
      <c r="I27" s="40"/>
      <c r="J27" s="40"/>
      <c r="K27" s="40"/>
      <c r="L27" s="40"/>
    </row>
    <row r="28" spans="1:12" ht="12" x14ac:dyDescent="0.2">
      <c r="A28" s="30" t="s">
        <v>18</v>
      </c>
      <c r="B28" s="24">
        <f t="shared" si="0"/>
        <v>456111.22061449155</v>
      </c>
      <c r="C28" s="24">
        <f t="shared" si="0"/>
        <v>258975.12061449164</v>
      </c>
      <c r="D28" s="24">
        <f t="shared" si="0"/>
        <v>197135.15999999997</v>
      </c>
      <c r="E28" s="32">
        <f>C28/B28</f>
        <v>0.56778940949005785</v>
      </c>
      <c r="G28" s="41" t="s">
        <v>35</v>
      </c>
      <c r="H28" s="42">
        <f>(H26*1000)/H7</f>
        <v>93.956770121448656</v>
      </c>
      <c r="I28" s="42">
        <f>(I26*1000)/I7</f>
        <v>70.420248218579744</v>
      </c>
      <c r="J28" s="42">
        <f>(J26*1000)/J7</f>
        <v>125.61712651302516</v>
      </c>
      <c r="K28" s="42">
        <f>(K26*1000)/K7</f>
        <v>146.43238063135934</v>
      </c>
      <c r="L28" s="42">
        <f>(L26*1000)/L7</f>
        <v>114.94482075890353</v>
      </c>
    </row>
    <row r="29" spans="1:12" ht="12" x14ac:dyDescent="0.2">
      <c r="A29" s="30" t="s">
        <v>116</v>
      </c>
      <c r="B29" s="24">
        <f t="shared" si="0"/>
        <v>549535.67422847147</v>
      </c>
      <c r="C29" s="24">
        <f t="shared" si="0"/>
        <v>230010.7842284714</v>
      </c>
      <c r="D29" s="24">
        <f t="shared" si="0"/>
        <v>319521.19000000006</v>
      </c>
      <c r="E29" s="32">
        <f>C29/B29</f>
        <v>0.41855478181902994</v>
      </c>
      <c r="G29" s="41" t="s">
        <v>36</v>
      </c>
      <c r="H29" s="42">
        <f>H28/52</f>
        <v>1.8068609638740125</v>
      </c>
      <c r="I29" s="42">
        <f>I28/52</f>
        <v>1.354235542664995</v>
      </c>
      <c r="J29" s="42">
        <f>J28/52</f>
        <v>2.4157139714043301</v>
      </c>
      <c r="K29" s="42">
        <f>K28/52</f>
        <v>2.8160073198338336</v>
      </c>
      <c r="L29" s="42">
        <f>L28/52</f>
        <v>2.2104773222866063</v>
      </c>
    </row>
    <row r="30" spans="1:12" ht="12" x14ac:dyDescent="0.2">
      <c r="G30" s="44" t="s">
        <v>38</v>
      </c>
      <c r="H30" s="45">
        <f>(H26*1000)/H8</f>
        <v>232.15287021830073</v>
      </c>
      <c r="I30" s="45">
        <f>(I26*1000)/I8</f>
        <v>190.54891889490369</v>
      </c>
      <c r="J30" s="45">
        <f>(J26*1000)/J8</f>
        <v>303.81866998135484</v>
      </c>
      <c r="K30" s="45">
        <f>(K26*1000)/K8</f>
        <v>311.76476750977605</v>
      </c>
      <c r="L30" s="45">
        <f>(L26*1000)/L8</f>
        <v>229.17370767857594</v>
      </c>
    </row>
    <row r="31" spans="1:12" ht="12" x14ac:dyDescent="0.2">
      <c r="A31" s="199"/>
      <c r="B31" s="280">
        <f t="shared" ref="B31:D32" si="1">(B$25*1000)/$H7/52</f>
        <v>8.8036442241115207</v>
      </c>
      <c r="C31" s="280">
        <f t="shared" si="1"/>
        <v>4.139771430685248</v>
      </c>
      <c r="D31" s="280">
        <f t="shared" si="1"/>
        <v>4.663860128870474</v>
      </c>
      <c r="E31" s="199"/>
      <c r="G31" s="44" t="s">
        <v>39</v>
      </c>
      <c r="H31" s="45">
        <f>H30/52</f>
        <v>4.4644782734288606</v>
      </c>
      <c r="I31" s="45">
        <f>I30/52</f>
        <v>3.6644022864404557</v>
      </c>
      <c r="J31" s="45">
        <f>J30/52</f>
        <v>5.8426667304106701</v>
      </c>
      <c r="K31" s="45">
        <f>K30/52</f>
        <v>5.9954762982649239</v>
      </c>
      <c r="L31" s="45">
        <f>L30/52</f>
        <v>4.4071866861264599</v>
      </c>
    </row>
    <row r="32" spans="1:12" ht="12" x14ac:dyDescent="0.2">
      <c r="A32" s="382"/>
      <c r="B32" s="280">
        <f t="shared" si="1"/>
        <v>21.752464163747298</v>
      </c>
      <c r="C32" s="280">
        <f t="shared" si="1"/>
        <v>10.228744756115331</v>
      </c>
      <c r="D32" s="280">
        <f t="shared" si="1"/>
        <v>11.523688115443283</v>
      </c>
      <c r="E32" s="199"/>
      <c r="F32" s="50"/>
      <c r="G32" s="33"/>
      <c r="H32" s="33"/>
      <c r="I32" s="33"/>
      <c r="J32" s="33"/>
      <c r="K32" s="33"/>
      <c r="L32" s="33"/>
    </row>
    <row r="33" spans="1:12" ht="12" x14ac:dyDescent="0.2">
      <c r="A33" s="199"/>
      <c r="B33" s="199"/>
      <c r="C33" s="199"/>
      <c r="D33" s="199"/>
      <c r="E33" s="199"/>
      <c r="G33" s="54" t="s">
        <v>42</v>
      </c>
      <c r="H33" s="24">
        <f>SUM(I33:L33)</f>
        <v>1428431.77</v>
      </c>
      <c r="I33" s="24">
        <f>I15+I26</f>
        <v>665736.57000000007</v>
      </c>
      <c r="J33" s="24">
        <f>J15+J26</f>
        <v>328211.20999999996</v>
      </c>
      <c r="K33" s="24">
        <f>K15+K26</f>
        <v>223614.52000000002</v>
      </c>
      <c r="L33" s="24">
        <f>L15+L26</f>
        <v>210869.47000000003</v>
      </c>
    </row>
    <row r="34" spans="1:12" ht="12" x14ac:dyDescent="0.2">
      <c r="B34" s="382">
        <f>(B19/'[1]App 2-Totals'!$B$19)-1</f>
        <v>-1.3087878467502367E-2</v>
      </c>
      <c r="E34" s="199"/>
      <c r="G34" s="33"/>
      <c r="H34" s="33"/>
      <c r="I34" s="33"/>
      <c r="J34" s="33"/>
      <c r="K34" s="33"/>
      <c r="L34" s="33"/>
    </row>
    <row r="35" spans="1:12" ht="12" x14ac:dyDescent="0.2">
      <c r="E35" s="39"/>
      <c r="G35" s="53" t="s">
        <v>79</v>
      </c>
      <c r="H35" s="33"/>
      <c r="I35" s="33"/>
      <c r="J35" s="33"/>
      <c r="K35" s="33"/>
      <c r="L35" s="33"/>
    </row>
    <row r="36" spans="1:12" ht="12" x14ac:dyDescent="0.2">
      <c r="B36" s="406"/>
      <c r="C36" s="406">
        <f>C25-'[1]App 2-Totals'!$C$25</f>
        <v>20389.062567067798</v>
      </c>
      <c r="D36" s="406">
        <f>D25-'[1]App 2-Totals'!$D$25</f>
        <v>53500.930000000168</v>
      </c>
      <c r="E36" s="39"/>
      <c r="G36" s="37" t="s">
        <v>30</v>
      </c>
      <c r="H36" s="55">
        <f>SUM(I36:L36)</f>
        <v>1632503.2899999998</v>
      </c>
      <c r="I36" s="38">
        <f>'App 6-Residual Waste'!F137</f>
        <v>983634.19999999984</v>
      </c>
      <c r="J36" s="38">
        <f>'App 6-Residual Waste'!F138</f>
        <v>314948.04000000004</v>
      </c>
      <c r="K36" s="38">
        <f>'App 6-Residual Waste'!F139</f>
        <v>136624.82</v>
      </c>
      <c r="L36" s="38">
        <f>'App 6-Residual Waste'!F140</f>
        <v>197296.23000000004</v>
      </c>
    </row>
    <row r="37" spans="1:12" ht="12" x14ac:dyDescent="0.2">
      <c r="D37" s="683">
        <f>D25/'[1]App 2-Totals'!$D$25</f>
        <v>1.0284042882063262</v>
      </c>
      <c r="E37" s="199"/>
      <c r="G37" s="37" t="s">
        <v>32</v>
      </c>
      <c r="H37" s="55">
        <f>SUM(I37:L37)</f>
        <v>244566.2</v>
      </c>
      <c r="I37" s="38">
        <f>'App 6-Residual Waste'!P137</f>
        <v>1216.67</v>
      </c>
      <c r="J37" s="38">
        <f>'App 6-Residual Waste'!P138</f>
        <v>80450.36</v>
      </c>
      <c r="K37" s="196">
        <f>'App 6-Residual Waste'!P139</f>
        <v>56099.66</v>
      </c>
      <c r="L37" s="38">
        <f>'App 6-Residual Waste'!P140</f>
        <v>106799.51000000001</v>
      </c>
    </row>
    <row r="38" spans="1:12" ht="12" x14ac:dyDescent="0.2">
      <c r="A38" s="23" t="s">
        <v>40</v>
      </c>
      <c r="B38" s="24">
        <v>3656438.4378443379</v>
      </c>
      <c r="C38" s="24">
        <v>1719381.0878443378</v>
      </c>
      <c r="D38" s="24">
        <v>1937052.0899999999</v>
      </c>
      <c r="E38" s="25">
        <f>C38/B38</f>
        <v>0.47023384013488356</v>
      </c>
      <c r="G38" s="37" t="s">
        <v>33</v>
      </c>
      <c r="H38" s="55">
        <f>SUM(I38:L38)</f>
        <v>203371.58999999997</v>
      </c>
      <c r="I38" s="38">
        <f>'App 6-Residual Waste'!W137</f>
        <v>141847.22999999998</v>
      </c>
      <c r="J38" s="38">
        <f>'App 6-Residual Waste'!W138</f>
        <v>48374.400000000001</v>
      </c>
      <c r="K38" s="38">
        <f>'App 6-Residual Waste'!W139</f>
        <v>9865.84</v>
      </c>
      <c r="L38" s="38">
        <f>'App 6-Residual Waste'!W140</f>
        <v>3284.1199999999994</v>
      </c>
    </row>
    <row r="39" spans="1:12" ht="12" x14ac:dyDescent="0.2">
      <c r="B39" s="20" t="s">
        <v>770</v>
      </c>
      <c r="C39" s="20">
        <v>92320</v>
      </c>
      <c r="E39" s="199"/>
      <c r="G39" s="23" t="s">
        <v>43</v>
      </c>
      <c r="H39" s="52">
        <f>SUM(I39:L39)</f>
        <v>2080441.08</v>
      </c>
      <c r="I39" s="52">
        <f>SUM(I36:I38)</f>
        <v>1126698.0999999999</v>
      </c>
      <c r="J39" s="52">
        <f>SUM(J36:J38)</f>
        <v>443772.80000000005</v>
      </c>
      <c r="K39" s="52">
        <f>SUM(K36:K38)</f>
        <v>202590.32</v>
      </c>
      <c r="L39" s="52">
        <f>SUM(L36:L38)</f>
        <v>307379.86000000004</v>
      </c>
    </row>
    <row r="40" spans="1:12" ht="12" x14ac:dyDescent="0.2">
      <c r="B40" s="406">
        <f>B38</f>
        <v>3656438.4378443379</v>
      </c>
      <c r="C40" s="406">
        <f>C38+C39</f>
        <v>1811701.0878443378</v>
      </c>
      <c r="D40" s="406">
        <f>D38-C39</f>
        <v>1844732.0899999999</v>
      </c>
      <c r="E40" s="25">
        <f>C40/B40</f>
        <v>0.49548245338773722</v>
      </c>
      <c r="G40" s="49"/>
      <c r="H40" s="49"/>
      <c r="I40" s="49"/>
      <c r="J40" s="49"/>
      <c r="K40" s="49"/>
      <c r="L40" s="49"/>
    </row>
    <row r="41" spans="1:12" ht="12" x14ac:dyDescent="0.2">
      <c r="E41" s="684">
        <f>E40-E38</f>
        <v>2.5248613252853658E-2</v>
      </c>
      <c r="G41" s="41" t="s">
        <v>35</v>
      </c>
      <c r="H41" s="42">
        <f>(H39*1000)/H$7</f>
        <v>260.47316186564916</v>
      </c>
      <c r="I41" s="42">
        <f>(I39*1000)/I$7</f>
        <v>240.25170710779057</v>
      </c>
      <c r="J41" s="42">
        <f>(J39*1000)/J$7</f>
        <v>304.0939391281467</v>
      </c>
      <c r="K41" s="42">
        <f>(K39*1000)/K$7</f>
        <v>249.22506492340207</v>
      </c>
      <c r="L41" s="42">
        <f>(L39*1000)/L$7</f>
        <v>299.79650734666615</v>
      </c>
    </row>
    <row r="42" spans="1:12" ht="12" x14ac:dyDescent="0.2">
      <c r="G42" s="41" t="s">
        <v>36</v>
      </c>
      <c r="H42" s="42">
        <f>H41/52</f>
        <v>5.009099266647099</v>
      </c>
      <c r="I42" s="42">
        <f>I41/52</f>
        <v>4.6202251366882798</v>
      </c>
      <c r="J42" s="42">
        <f>J41/52</f>
        <v>5.8479603678489749</v>
      </c>
      <c r="K42" s="42">
        <f>K41/52</f>
        <v>4.7927897100654242</v>
      </c>
      <c r="L42" s="42">
        <f>L41/52</f>
        <v>5.7653174489743488</v>
      </c>
    </row>
    <row r="43" spans="1:12" ht="12" x14ac:dyDescent="0.2">
      <c r="G43" s="44" t="s">
        <v>38</v>
      </c>
      <c r="H43" s="45">
        <f>(H39*1000)/H$8</f>
        <v>643.58951530351032</v>
      </c>
      <c r="I43" s="45">
        <f>(I39*1000)/I$8</f>
        <v>650.09289529834382</v>
      </c>
      <c r="J43" s="45">
        <f>(J39*1000)/J$8</f>
        <v>735.48423451419114</v>
      </c>
      <c r="K43" s="45">
        <f>(K39*1000)/K$8</f>
        <v>530.61757302888157</v>
      </c>
      <c r="L43" s="45">
        <f>(L39*1000)/L$8</f>
        <v>597.7257320869852</v>
      </c>
    </row>
    <row r="44" spans="1:12" ht="12" x14ac:dyDescent="0.2">
      <c r="G44" s="44" t="s">
        <v>39</v>
      </c>
      <c r="H44" s="45">
        <f>H43/52</f>
        <v>12.37672144814443</v>
      </c>
      <c r="I44" s="45">
        <f>I43/52</f>
        <v>12.501786448045074</v>
      </c>
      <c r="J44" s="45">
        <f>J43/52</f>
        <v>14.143927586811369</v>
      </c>
      <c r="K44" s="45">
        <f>K43/52</f>
        <v>10.204184096709261</v>
      </c>
      <c r="L44" s="45">
        <f>L43/52</f>
        <v>11.494725617057409</v>
      </c>
    </row>
    <row r="45" spans="1:12" ht="12" x14ac:dyDescent="0.2">
      <c r="E45" s="199"/>
      <c r="F45" s="49"/>
      <c r="G45" s="33"/>
      <c r="H45" s="45"/>
      <c r="I45" s="33"/>
      <c r="J45" s="33"/>
      <c r="K45" s="33"/>
      <c r="L45" s="33"/>
    </row>
    <row r="46" spans="1:12" ht="12" customHeight="1" x14ac:dyDescent="0.2">
      <c r="E46" s="199"/>
      <c r="G46" s="23" t="s">
        <v>733</v>
      </c>
      <c r="H46" s="33"/>
      <c r="I46" s="33"/>
      <c r="J46" s="33"/>
      <c r="K46" s="33"/>
      <c r="L46" s="33"/>
    </row>
    <row r="47" spans="1:12" ht="12" x14ac:dyDescent="0.2">
      <c r="E47" s="382">
        <f>H47/$H$69</f>
        <v>0.7721717124450046</v>
      </c>
      <c r="G47" s="37" t="s">
        <v>30</v>
      </c>
      <c r="H47" s="55">
        <f>H36+H23+H12</f>
        <v>2823398.33</v>
      </c>
      <c r="I47" s="38">
        <f t="shared" ref="H47:L49" si="2">I36+I23+I12</f>
        <v>1592767.4799999997</v>
      </c>
      <c r="J47" s="38">
        <f t="shared" si="2"/>
        <v>586223.35999999999</v>
      </c>
      <c r="K47" s="38">
        <f t="shared" si="2"/>
        <v>310105.23</v>
      </c>
      <c r="L47" s="38">
        <f t="shared" si="2"/>
        <v>334302.26</v>
      </c>
    </row>
    <row r="48" spans="1:12" ht="12" x14ac:dyDescent="0.2">
      <c r="E48" s="382">
        <f t="shared" ref="E48:E49" si="3">H48/$H$69</f>
        <v>0.12096438857610259</v>
      </c>
      <c r="G48" s="37" t="s">
        <v>32</v>
      </c>
      <c r="H48" s="55">
        <f t="shared" si="2"/>
        <v>442298.84</v>
      </c>
      <c r="I48" s="38">
        <f t="shared" si="2"/>
        <v>35909.159999999996</v>
      </c>
      <c r="J48" s="38">
        <f t="shared" si="2"/>
        <v>126957.01000000001</v>
      </c>
      <c r="K48" s="38">
        <f t="shared" si="2"/>
        <v>102946.40000000001</v>
      </c>
      <c r="L48" s="38">
        <f t="shared" si="2"/>
        <v>176486.27000000002</v>
      </c>
    </row>
    <row r="49" spans="3:12" ht="12" x14ac:dyDescent="0.2">
      <c r="E49" s="382">
        <f t="shared" si="3"/>
        <v>6.6506160060871913E-2</v>
      </c>
      <c r="G49" s="37" t="s">
        <v>33</v>
      </c>
      <c r="H49" s="55">
        <f t="shared" si="2"/>
        <v>243175.67999999999</v>
      </c>
      <c r="I49" s="38">
        <f t="shared" si="2"/>
        <v>163758.02999999997</v>
      </c>
      <c r="J49" s="38">
        <f t="shared" si="2"/>
        <v>58803.64</v>
      </c>
      <c r="K49" s="38">
        <f t="shared" si="2"/>
        <v>13153.210000000001</v>
      </c>
      <c r="L49" s="38">
        <f t="shared" si="2"/>
        <v>7460.7999999999993</v>
      </c>
    </row>
    <row r="50" spans="3:12" ht="12" x14ac:dyDescent="0.2">
      <c r="E50" s="684">
        <f>SUM(E47:E49)</f>
        <v>0.95964226108197914</v>
      </c>
      <c r="G50" s="23" t="s">
        <v>733</v>
      </c>
      <c r="H50" s="52">
        <f>SUM(I50:L50)</f>
        <v>3508872.8499999996</v>
      </c>
      <c r="I50" s="52">
        <f>I33+I39</f>
        <v>1792434.67</v>
      </c>
      <c r="J50" s="52">
        <f>J33+J39</f>
        <v>771984.01</v>
      </c>
      <c r="K50" s="52">
        <f>K33+K39</f>
        <v>426204.84</v>
      </c>
      <c r="L50" s="52">
        <f>L33+L39</f>
        <v>518249.33000000007</v>
      </c>
    </row>
    <row r="51" spans="3:12" ht="12.75" x14ac:dyDescent="0.2">
      <c r="C51" s="48"/>
      <c r="E51" s="684"/>
      <c r="G51" s="51"/>
    </row>
    <row r="52" spans="3:12" ht="12" x14ac:dyDescent="0.2">
      <c r="C52" s="48"/>
      <c r="E52" s="684"/>
      <c r="G52" s="41" t="s">
        <v>35</v>
      </c>
      <c r="H52" s="42">
        <f>(H50*1000)/H$7</f>
        <v>439.31415054735965</v>
      </c>
      <c r="I52" s="42">
        <f>(I50*1000)/I$7</f>
        <v>382.21018509456025</v>
      </c>
      <c r="J52" s="42">
        <f>(J50*1000)/J$7</f>
        <v>528.99965600605208</v>
      </c>
      <c r="K52" s="42">
        <f>(K50*1000)/K$7</f>
        <v>524.31394017082448</v>
      </c>
      <c r="L52" s="42">
        <f>(L50*1000)/L$7</f>
        <v>505.46362754134179</v>
      </c>
    </row>
    <row r="53" spans="3:12" ht="12" x14ac:dyDescent="0.2">
      <c r="C53" s="239"/>
      <c r="E53" s="684"/>
      <c r="G53" s="41" t="s">
        <v>36</v>
      </c>
      <c r="H53" s="42">
        <f>H52/52</f>
        <v>8.4483490489876854</v>
      </c>
      <c r="I53" s="42">
        <f>I52/52</f>
        <v>7.350195867203082</v>
      </c>
      <c r="J53" s="42">
        <f>J52/52</f>
        <v>10.173070307808693</v>
      </c>
      <c r="K53" s="42">
        <f>K52/52</f>
        <v>10.082960387900471</v>
      </c>
      <c r="L53" s="42">
        <f>L52/52</f>
        <v>9.7204543757950344</v>
      </c>
    </row>
    <row r="54" spans="3:12" ht="12" x14ac:dyDescent="0.2">
      <c r="C54" s="239"/>
      <c r="E54" s="684"/>
      <c r="G54" s="44" t="s">
        <v>38</v>
      </c>
      <c r="H54" s="45">
        <f>(H50*1000)/H$8</f>
        <v>1085.4783624985653</v>
      </c>
      <c r="I54" s="45">
        <f>(I50*1000)/I$8</f>
        <v>1034.2158598238798</v>
      </c>
      <c r="J54" s="45">
        <f>(J50*1000)/J$8</f>
        <v>1279.4431489538015</v>
      </c>
      <c r="K54" s="45">
        <f>(K50*1000)/K$8</f>
        <v>1116.3010049737952</v>
      </c>
      <c r="L54" s="45">
        <f>(L50*1000)/L$8</f>
        <v>1007.7789747768106</v>
      </c>
    </row>
    <row r="55" spans="3:12" ht="12" x14ac:dyDescent="0.2">
      <c r="E55" s="684"/>
      <c r="G55" s="44" t="s">
        <v>39</v>
      </c>
      <c r="H55" s="45">
        <f>H54/52</f>
        <v>20.874583894203177</v>
      </c>
      <c r="I55" s="45">
        <f>I54/52</f>
        <v>19.888766535074613</v>
      </c>
      <c r="J55" s="45">
        <f>J54/52</f>
        <v>24.604675941419259</v>
      </c>
      <c r="K55" s="45">
        <f>K54/52</f>
        <v>21.467327018726831</v>
      </c>
      <c r="L55" s="45">
        <f>L54/52</f>
        <v>19.380364899554049</v>
      </c>
    </row>
    <row r="56" spans="3:12" ht="12" x14ac:dyDescent="0.2">
      <c r="C56" s="239"/>
      <c r="E56" s="684"/>
      <c r="H56" s="22" t="s">
        <v>15</v>
      </c>
      <c r="I56" s="22" t="s">
        <v>16</v>
      </c>
      <c r="J56" s="22" t="s">
        <v>17</v>
      </c>
      <c r="K56" s="22" t="s">
        <v>18</v>
      </c>
      <c r="L56" s="22" t="s">
        <v>116</v>
      </c>
    </row>
    <row r="57" spans="3:12" x14ac:dyDescent="0.2">
      <c r="E57" s="684"/>
    </row>
    <row r="58" spans="3:12" ht="12" x14ac:dyDescent="0.2">
      <c r="E58" s="684"/>
      <c r="G58" s="23" t="s">
        <v>729</v>
      </c>
      <c r="H58" s="33"/>
      <c r="I58" s="33"/>
      <c r="J58" s="33"/>
      <c r="K58" s="33"/>
      <c r="L58" s="33"/>
    </row>
    <row r="59" spans="3:12" ht="12" x14ac:dyDescent="0.2">
      <c r="E59" s="382">
        <f t="shared" ref="E59:E61" si="4">H59/$H$69</f>
        <v>3.1636350457068044E-2</v>
      </c>
      <c r="G59" s="37" t="s">
        <v>730</v>
      </c>
      <c r="H59" s="55">
        <f>SUM(I59:L59)</f>
        <v>115676.36784433789</v>
      </c>
      <c r="I59" s="38">
        <f>'App 4-Recyclables'!J137</f>
        <v>44384.397543798805</v>
      </c>
      <c r="J59" s="38">
        <f>'App 4-Recyclables'!J138</f>
        <v>27821.285457576014</v>
      </c>
      <c r="K59" s="38">
        <f>'App 4-Recyclables'!J139</f>
        <v>18465.84061449163</v>
      </c>
      <c r="L59" s="38">
        <f>'App 4-Recyclables'!J140</f>
        <v>25004.844228471433</v>
      </c>
    </row>
    <row r="60" spans="3:12" ht="12" x14ac:dyDescent="0.2">
      <c r="E60" s="382">
        <f t="shared" si="4"/>
        <v>9.4609004330439383E-4</v>
      </c>
      <c r="G60" s="37" t="s">
        <v>735</v>
      </c>
      <c r="H60" s="55">
        <f>SUM(I60:L60)</f>
        <v>3459.3199999999997</v>
      </c>
      <c r="I60" s="38">
        <f>'App 4-Recyclables'!Z137</f>
        <v>934.78999999999985</v>
      </c>
      <c r="J60" s="38">
        <f>'App 4-Recyclables'!Z138</f>
        <v>761.91</v>
      </c>
      <c r="K60" s="38">
        <f>'App 4-Recyclables'!Z139</f>
        <v>481.59999999999997</v>
      </c>
      <c r="L60" s="38">
        <f>'App 4-Recyclables'!Z140</f>
        <v>1281.02</v>
      </c>
    </row>
    <row r="61" spans="3:12" ht="12" x14ac:dyDescent="0.2">
      <c r="E61" s="382">
        <f t="shared" si="4"/>
        <v>7.7752984176484357E-3</v>
      </c>
      <c r="G61" s="37" t="s">
        <v>732</v>
      </c>
      <c r="H61" s="55">
        <f>SUM(I61:L61)</f>
        <v>28429.899999999998</v>
      </c>
      <c r="I61" s="38">
        <f>'App 5-Organics'!V137</f>
        <v>2295.4800000000005</v>
      </c>
      <c r="J61" s="38">
        <f>'App 5-Organics'!V138</f>
        <v>10175</v>
      </c>
      <c r="K61" s="38">
        <f>'App 5-Organics'!V139</f>
        <v>10958.94</v>
      </c>
      <c r="L61" s="38">
        <f>'App 5-Organics'!V140</f>
        <v>5000.4799999999996</v>
      </c>
    </row>
    <row r="62" spans="3:12" ht="12" x14ac:dyDescent="0.2">
      <c r="E62" s="684"/>
      <c r="G62" s="23" t="s">
        <v>731</v>
      </c>
      <c r="H62" s="52">
        <f>SUM(I62:L62)</f>
        <v>147565.58784433789</v>
      </c>
      <c r="I62" s="52">
        <f>SUM(I59:I61)</f>
        <v>47614.667543798809</v>
      </c>
      <c r="J62" s="52">
        <f>SUM(J59:J61)</f>
        <v>38758.195457576017</v>
      </c>
      <c r="K62" s="52">
        <f>SUM(K59:K61)</f>
        <v>29906.380614491631</v>
      </c>
      <c r="L62" s="52">
        <f>SUM(L59:L61)</f>
        <v>31286.344228471433</v>
      </c>
    </row>
    <row r="63" spans="3:12" x14ac:dyDescent="0.2">
      <c r="E63" s="684"/>
    </row>
    <row r="64" spans="3:12" ht="12" x14ac:dyDescent="0.2">
      <c r="E64" s="684"/>
      <c r="G64" s="23" t="s">
        <v>40</v>
      </c>
      <c r="H64" s="33"/>
      <c r="I64" s="33"/>
      <c r="J64" s="33"/>
      <c r="K64" s="33"/>
      <c r="L64" s="33"/>
    </row>
    <row r="65" spans="5:12" ht="12" x14ac:dyDescent="0.2">
      <c r="E65" s="382">
        <f t="shared" ref="E65:E68" si="5">H65/$H$69</f>
        <v>0.95964226108197903</v>
      </c>
      <c r="G65" s="37" t="s">
        <v>734</v>
      </c>
      <c r="H65" s="55">
        <f>SUM(I65:L65)</f>
        <v>3508872.8499999996</v>
      </c>
      <c r="I65" s="38">
        <f>I50</f>
        <v>1792434.67</v>
      </c>
      <c r="J65" s="38">
        <f>J50</f>
        <v>771984.01</v>
      </c>
      <c r="K65" s="38">
        <f>K50</f>
        <v>426204.84</v>
      </c>
      <c r="L65" s="38">
        <f>L50</f>
        <v>518249.33000000007</v>
      </c>
    </row>
    <row r="66" spans="5:12" ht="12" x14ac:dyDescent="0.2">
      <c r="E66" s="382">
        <f t="shared" si="5"/>
        <v>3.1636350457068044E-2</v>
      </c>
      <c r="G66" s="37" t="s">
        <v>730</v>
      </c>
      <c r="H66" s="55">
        <f>SUM(I66:L66)</f>
        <v>115676.36784433789</v>
      </c>
      <c r="I66" s="38">
        <f>I59</f>
        <v>44384.397543798805</v>
      </c>
      <c r="J66" s="38">
        <f>J59</f>
        <v>27821.285457576014</v>
      </c>
      <c r="K66" s="38">
        <f>K59</f>
        <v>18465.84061449163</v>
      </c>
      <c r="L66" s="38">
        <f>L59</f>
        <v>25004.844228471433</v>
      </c>
    </row>
    <row r="67" spans="5:12" ht="12" x14ac:dyDescent="0.2">
      <c r="E67" s="382">
        <f t="shared" si="5"/>
        <v>9.4609004330439383E-4</v>
      </c>
      <c r="G67" s="37" t="s">
        <v>735</v>
      </c>
      <c r="H67" s="55">
        <f>SUM(I67:L67)</f>
        <v>3459.3199999999997</v>
      </c>
      <c r="I67" s="38">
        <f t="shared" ref="I67:L68" si="6">I60</f>
        <v>934.78999999999985</v>
      </c>
      <c r="J67" s="38">
        <f t="shared" si="6"/>
        <v>761.91</v>
      </c>
      <c r="K67" s="38">
        <f t="shared" si="6"/>
        <v>481.59999999999997</v>
      </c>
      <c r="L67" s="38">
        <f t="shared" si="6"/>
        <v>1281.02</v>
      </c>
    </row>
    <row r="68" spans="5:12" ht="12" x14ac:dyDescent="0.2">
      <c r="E68" s="382">
        <f t="shared" si="5"/>
        <v>7.7752984176484357E-3</v>
      </c>
      <c r="G68" s="37" t="s">
        <v>732</v>
      </c>
      <c r="H68" s="55">
        <f>SUM(I68:L68)</f>
        <v>28429.899999999998</v>
      </c>
      <c r="I68" s="38">
        <f t="shared" si="6"/>
        <v>2295.4800000000005</v>
      </c>
      <c r="J68" s="38">
        <f t="shared" si="6"/>
        <v>10175</v>
      </c>
      <c r="K68" s="38">
        <f t="shared" si="6"/>
        <v>10958.94</v>
      </c>
      <c r="L68" s="38">
        <f t="shared" si="6"/>
        <v>5000.4799999999996</v>
      </c>
    </row>
    <row r="69" spans="5:12" ht="12" x14ac:dyDescent="0.2">
      <c r="E69" s="684">
        <f>SUM(E65:E68)</f>
        <v>0.99999999999999989</v>
      </c>
      <c r="G69" s="23" t="s">
        <v>40</v>
      </c>
      <c r="H69" s="52">
        <f>SUM(I69:L69)</f>
        <v>3656438.4378443379</v>
      </c>
      <c r="I69" s="52">
        <f>SUM(I65:I68)</f>
        <v>1840049.3375437988</v>
      </c>
      <c r="J69" s="52">
        <f>SUM(J65:J68)</f>
        <v>810742.20545757608</v>
      </c>
      <c r="K69" s="52">
        <f>SUM(K65:K68)</f>
        <v>456111.22061449161</v>
      </c>
      <c r="L69" s="52">
        <f>SUM(L65:L68)</f>
        <v>549535.67422847147</v>
      </c>
    </row>
    <row r="70" spans="5:12" x14ac:dyDescent="0.2">
      <c r="H70" s="406"/>
    </row>
    <row r="71" spans="5:12" x14ac:dyDescent="0.2">
      <c r="G71" s="20" t="s">
        <v>767</v>
      </c>
      <c r="H71" s="280">
        <f>(H69*1000)/H7/52</f>
        <v>8.8036442241115207</v>
      </c>
    </row>
    <row r="72" spans="5:12" x14ac:dyDescent="0.2">
      <c r="G72" s="20" t="s">
        <v>768</v>
      </c>
      <c r="H72" s="280">
        <f>(H69*1000)/H8/52</f>
        <v>21.752464163747298</v>
      </c>
    </row>
  </sheetData>
  <mergeCells count="5">
    <mergeCell ref="A1:F1"/>
    <mergeCell ref="G1:L1"/>
    <mergeCell ref="A3:F3"/>
    <mergeCell ref="G3:L3"/>
    <mergeCell ref="G10:L10"/>
  </mergeCells>
  <pageMargins left="0.25" right="0.25" top="0.75" bottom="0.75" header="0.3" footer="0.3"/>
  <pageSetup paperSize="9" scale="81" orientation="portrait" r:id="rId1"/>
  <headerFooter alignWithMargins="0"/>
  <ignoredErrors>
    <ignoredError sqref="H20:L20 I30:L30 I43:L43 I19:L19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I191"/>
  <sheetViews>
    <sheetView zoomScaleNormal="100" zoomScaleSheetLayoutView="100" workbookViewId="0">
      <pane xSplit="2" ySplit="5" topLeftCell="C126" activePane="bottomRight" state="frozen"/>
      <selection pane="topRight" activeCell="C1" sqref="C1"/>
      <selection pane="bottomLeft" activeCell="A6" sqref="A6"/>
      <selection pane="bottomRight" activeCell="L135" sqref="L135"/>
    </sheetView>
  </sheetViews>
  <sheetFormatPr defaultColWidth="9.140625" defaultRowHeight="12.75" x14ac:dyDescent="0.2"/>
  <cols>
    <col min="1" max="1" width="5.28515625" style="72" bestFit="1" customWidth="1"/>
    <col min="2" max="2" width="26" style="72" bestFit="1" customWidth="1"/>
    <col min="3" max="3" width="13.5703125" style="72" bestFit="1" customWidth="1"/>
    <col min="4" max="4" width="3" style="88" bestFit="1" customWidth="1"/>
    <col min="5" max="5" width="0.85546875" style="89" customWidth="1"/>
    <col min="6" max="6" width="9.5703125" style="90" bestFit="1" customWidth="1"/>
    <col min="7" max="7" width="9.42578125" style="90" bestFit="1" customWidth="1"/>
    <col min="8" max="9" width="8.42578125" style="90" bestFit="1" customWidth="1"/>
    <col min="10" max="10" width="9.42578125" style="90" bestFit="1" customWidth="1"/>
    <col min="11" max="11" width="8.42578125" style="90" bestFit="1" customWidth="1"/>
    <col min="12" max="12" width="9.5703125" style="90" bestFit="1" customWidth="1"/>
    <col min="13" max="13" width="9.42578125" style="90" bestFit="1" customWidth="1"/>
    <col min="14" max="14" width="9" style="90" bestFit="1" customWidth="1"/>
    <col min="15" max="15" width="0.85546875" style="90" customWidth="1"/>
    <col min="16" max="17" width="9.85546875" style="72" customWidth="1"/>
    <col min="18" max="18" width="9" style="72" customWidth="1"/>
    <col min="19" max="19" width="8.7109375" style="72" customWidth="1"/>
    <col min="20" max="20" width="1.7109375" style="72" customWidth="1"/>
    <col min="21" max="21" width="9.140625" style="20" bestFit="1" customWidth="1"/>
    <col min="22" max="22" width="9.140625" style="20"/>
    <col min="23" max="23" width="9.140625" style="72"/>
    <col min="24" max="24" width="10.42578125" style="72" bestFit="1" customWidth="1"/>
    <col min="25" max="16384" width="9.140625" style="72"/>
  </cols>
  <sheetData>
    <row r="1" spans="1:32" s="56" customFormat="1" ht="15.75" x14ac:dyDescent="0.25">
      <c r="A1" s="728" t="s">
        <v>748</v>
      </c>
      <c r="B1" s="728"/>
      <c r="C1" s="728"/>
      <c r="D1" s="728"/>
      <c r="E1" s="728"/>
      <c r="F1" s="728"/>
      <c r="G1" s="728"/>
      <c r="H1" s="728"/>
      <c r="I1" s="728"/>
      <c r="J1" s="728"/>
      <c r="K1" s="728"/>
      <c r="L1" s="728"/>
      <c r="M1" s="728"/>
      <c r="N1" s="728"/>
      <c r="O1" s="728"/>
      <c r="P1" s="728"/>
      <c r="Q1" s="728"/>
      <c r="R1" s="728"/>
      <c r="S1" s="729"/>
      <c r="U1" s="19"/>
      <c r="V1" s="19"/>
    </row>
    <row r="2" spans="1:32" s="62" customFormat="1" ht="15.75" x14ac:dyDescent="0.25">
      <c r="A2" s="57"/>
      <c r="B2" s="58"/>
      <c r="C2" s="58"/>
      <c r="D2" s="58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61"/>
      <c r="Q2" s="61"/>
      <c r="R2" s="61"/>
      <c r="S2" s="61"/>
      <c r="U2" s="376"/>
      <c r="V2" s="376"/>
    </row>
    <row r="3" spans="1:32" s="67" customFormat="1" ht="15.75" customHeight="1" x14ac:dyDescent="0.25">
      <c r="A3" s="63"/>
      <c r="B3" s="64"/>
      <c r="C3" s="58"/>
      <c r="D3" s="58"/>
      <c r="E3" s="66"/>
      <c r="F3" s="730" t="s">
        <v>68</v>
      </c>
      <c r="G3" s="731"/>
      <c r="H3" s="731"/>
      <c r="I3" s="731"/>
      <c r="J3" s="731"/>
      <c r="K3" s="731"/>
      <c r="L3" s="731"/>
      <c r="M3" s="731"/>
      <c r="N3" s="731"/>
      <c r="O3" s="731"/>
      <c r="P3" s="731"/>
      <c r="Q3" s="731"/>
      <c r="R3" s="731"/>
      <c r="S3" s="732"/>
      <c r="U3" s="91"/>
      <c r="V3" s="91"/>
    </row>
    <row r="4" spans="1:32" s="67" customFormat="1" ht="15.75" customHeight="1" thickBot="1" x14ac:dyDescent="0.3">
      <c r="A4" s="63"/>
      <c r="B4" s="64"/>
      <c r="C4" s="58"/>
      <c r="D4" s="58"/>
      <c r="E4" s="68"/>
      <c r="F4" s="733" t="s">
        <v>26</v>
      </c>
      <c r="G4" s="733"/>
      <c r="H4" s="733"/>
      <c r="I4" s="733" t="s">
        <v>31</v>
      </c>
      <c r="J4" s="733"/>
      <c r="K4" s="733"/>
      <c r="L4" s="733" t="s">
        <v>37</v>
      </c>
      <c r="M4" s="733"/>
      <c r="N4" s="733"/>
      <c r="O4" s="69"/>
      <c r="P4" s="734" t="s">
        <v>44</v>
      </c>
      <c r="Q4" s="736" t="s">
        <v>271</v>
      </c>
      <c r="R4" s="737" t="s">
        <v>45</v>
      </c>
      <c r="S4" s="738" t="s">
        <v>24</v>
      </c>
      <c r="U4" s="91"/>
      <c r="V4" s="91"/>
    </row>
    <row r="5" spans="1:32" ht="60" x14ac:dyDescent="0.25">
      <c r="A5" s="335" t="s">
        <v>284</v>
      </c>
      <c r="B5" s="413" t="s">
        <v>285</v>
      </c>
      <c r="C5" s="412" t="s">
        <v>106</v>
      </c>
      <c r="D5" s="414" t="s">
        <v>9</v>
      </c>
      <c r="E5" s="70"/>
      <c r="F5" s="415" t="s">
        <v>749</v>
      </c>
      <c r="G5" s="415" t="s">
        <v>750</v>
      </c>
      <c r="H5" s="415" t="s">
        <v>751</v>
      </c>
      <c r="I5" s="415" t="s">
        <v>749</v>
      </c>
      <c r="J5" s="415" t="s">
        <v>750</v>
      </c>
      <c r="K5" s="415" t="s">
        <v>751</v>
      </c>
      <c r="L5" s="415" t="s">
        <v>749</v>
      </c>
      <c r="M5" s="415" t="s">
        <v>750</v>
      </c>
      <c r="N5" s="415" t="s">
        <v>751</v>
      </c>
      <c r="O5" s="69"/>
      <c r="P5" s="735"/>
      <c r="Q5" s="736"/>
      <c r="R5" s="737"/>
      <c r="S5" s="739"/>
      <c r="U5" s="334" t="s">
        <v>272</v>
      </c>
      <c r="V5" s="334" t="s">
        <v>273</v>
      </c>
      <c r="X5" s="592" t="s">
        <v>667</v>
      </c>
      <c r="Y5" s="593" t="s">
        <v>668</v>
      </c>
      <c r="Z5" s="593" t="s">
        <v>669</v>
      </c>
      <c r="AA5" s="593" t="s">
        <v>670</v>
      </c>
      <c r="AB5" s="593" t="s">
        <v>671</v>
      </c>
      <c r="AC5" s="593" t="s">
        <v>672</v>
      </c>
      <c r="AD5" s="593" t="s">
        <v>673</v>
      </c>
    </row>
    <row r="6" spans="1:32" ht="15.75" x14ac:dyDescent="0.25">
      <c r="A6" s="348">
        <v>10050</v>
      </c>
      <c r="B6" s="348" t="s">
        <v>123</v>
      </c>
      <c r="C6" s="348" t="s">
        <v>711</v>
      </c>
      <c r="D6" s="375" t="s">
        <v>1</v>
      </c>
      <c r="E6" s="73"/>
      <c r="F6" s="74">
        <f>'App 4-Recyclables'!V5</f>
        <v>6583.7674684250896</v>
      </c>
      <c r="G6" s="74">
        <f>'App 4-Recyclables'!W5</f>
        <v>6194.0474684250894</v>
      </c>
      <c r="H6" s="74">
        <f>'App 4-Recyclables'!X5</f>
        <v>389.72</v>
      </c>
      <c r="I6" s="74">
        <f>'App 5-Organics'!Z5</f>
        <v>12010</v>
      </c>
      <c r="J6" s="74">
        <f>'App 5-Organics'!AA5</f>
        <v>12005.5</v>
      </c>
      <c r="K6" s="74">
        <f>'App 5-Organics'!AB5</f>
        <v>4.5</v>
      </c>
      <c r="L6" s="194">
        <f>'App 6-Residual Waste'!F5+'App 6-Residual Waste'!P5+'App 6-Residual Waste'!W5</f>
        <v>12121.48</v>
      </c>
      <c r="M6" s="194">
        <f>'App 6-Residual Waste'!G5+'App 6-Residual Waste'!Q5+'App 6-Residual Waste'!X5</f>
        <v>0</v>
      </c>
      <c r="N6" s="194">
        <f>'App 6-Residual Waste'!H5+'App 6-Residual Waste'!R5+'App 6-Residual Waste'!Y5</f>
        <v>12121.48</v>
      </c>
      <c r="O6" s="193"/>
      <c r="P6" s="194">
        <f t="shared" ref="P6:P37" si="0">F6+I6+L6</f>
        <v>30715.247468425088</v>
      </c>
      <c r="Q6" s="194">
        <f t="shared" ref="Q6:Q37" si="1">G6+J6+M6</f>
        <v>18199.547468425088</v>
      </c>
      <c r="R6" s="194">
        <f t="shared" ref="R6:R37" si="2">H6+K6+N6</f>
        <v>12515.699999999999</v>
      </c>
      <c r="S6" s="195">
        <f t="shared" ref="S6:S37" si="3">Q6/P6</f>
        <v>0.59252485226218699</v>
      </c>
      <c r="U6" s="377">
        <f>(P6*1000)/'App 1-Services'!G5/52</f>
        <v>10.985880483033306</v>
      </c>
      <c r="V6" s="377">
        <f>(P6*1000)/'App 1-Services'!H5/52</f>
        <v>24.962085785033668</v>
      </c>
      <c r="X6" s="594">
        <f>S6</f>
        <v>0.59252485226218699</v>
      </c>
      <c r="Y6" s="595">
        <f>F6</f>
        <v>6583.7674684250896</v>
      </c>
      <c r="Z6" s="596">
        <f>Y6/P6</f>
        <v>0.21434850802335631</v>
      </c>
      <c r="AA6" s="595">
        <f>I6</f>
        <v>12010</v>
      </c>
      <c r="AB6" s="596">
        <f>AA6/P6</f>
        <v>0.39101101211527395</v>
      </c>
      <c r="AC6" s="595">
        <f>L6</f>
        <v>12121.48</v>
      </c>
      <c r="AD6" s="596">
        <f>AC6/P6</f>
        <v>0.39464047986136974</v>
      </c>
      <c r="AF6" s="548"/>
    </row>
    <row r="7" spans="1:32" ht="15.75" x14ac:dyDescent="0.25">
      <c r="A7" s="347">
        <v>10130</v>
      </c>
      <c r="B7" s="347" t="s">
        <v>125</v>
      </c>
      <c r="C7" s="347" t="s">
        <v>124</v>
      </c>
      <c r="D7" s="375" t="s">
        <v>1</v>
      </c>
      <c r="E7" s="73"/>
      <c r="F7" s="74">
        <f>'App 4-Recyclables'!V6</f>
        <v>4076.1167696611856</v>
      </c>
      <c r="G7" s="74">
        <f>'App 4-Recyclables'!W6</f>
        <v>3955.1167696611856</v>
      </c>
      <c r="H7" s="74">
        <f>'App 4-Recyclables'!X6</f>
        <v>121</v>
      </c>
      <c r="I7" s="74">
        <f>'App 5-Organics'!Z6</f>
        <v>7046.93</v>
      </c>
      <c r="J7" s="74">
        <f>'App 5-Organics'!AA6</f>
        <v>6714.83</v>
      </c>
      <c r="K7" s="74">
        <f>'App 5-Organics'!AB6</f>
        <v>332.1</v>
      </c>
      <c r="L7" s="194">
        <f>'App 6-Residual Waste'!F6+'App 6-Residual Waste'!P6+'App 6-Residual Waste'!W6</f>
        <v>6597.65</v>
      </c>
      <c r="M7" s="194">
        <f>'App 6-Residual Waste'!G6+'App 6-Residual Waste'!Q6+'App 6-Residual Waste'!X6</f>
        <v>0</v>
      </c>
      <c r="N7" s="194">
        <f>'App 6-Residual Waste'!H6+'App 6-Residual Waste'!R6+'App 6-Residual Waste'!Y6</f>
        <v>6597.65</v>
      </c>
      <c r="O7" s="193"/>
      <c r="P7" s="194">
        <f t="shared" si="0"/>
        <v>17720.696769661183</v>
      </c>
      <c r="Q7" s="194">
        <f t="shared" si="1"/>
        <v>10669.946769661186</v>
      </c>
      <c r="R7" s="194">
        <f t="shared" si="2"/>
        <v>7050.75</v>
      </c>
      <c r="S7" s="195">
        <f t="shared" si="3"/>
        <v>0.60211778963052554</v>
      </c>
      <c r="U7" s="377">
        <f>(P7*1000)/'App 1-Services'!G6/52</f>
        <v>11.09788094525001</v>
      </c>
      <c r="V7" s="377">
        <f>(P7*1000)/'App 1-Services'!H6/52</f>
        <v>26.586256060679666</v>
      </c>
      <c r="X7" s="594">
        <f t="shared" ref="X7:X70" si="4">S7</f>
        <v>0.60211778963052554</v>
      </c>
      <c r="Y7" s="595">
        <f t="shared" ref="Y7:Y70" si="5">F7</f>
        <v>4076.1167696611856</v>
      </c>
      <c r="Z7" s="596">
        <f t="shared" ref="Z7:Z70" si="6">Y7/P7</f>
        <v>0.23002011843234765</v>
      </c>
      <c r="AA7" s="595">
        <f t="shared" ref="AA7:AA70" si="7">I7</f>
        <v>7046.93</v>
      </c>
      <c r="AB7" s="596">
        <f t="shared" ref="AB7:AB70" si="8">AA7/P7</f>
        <v>0.39766664322504158</v>
      </c>
      <c r="AC7" s="595">
        <f t="shared" ref="AC7:AC70" si="9">L7</f>
        <v>6597.65</v>
      </c>
      <c r="AD7" s="596">
        <f t="shared" ref="AD7:AD70" si="10">AC7/P7</f>
        <v>0.37231323834261093</v>
      </c>
      <c r="AF7" s="548"/>
    </row>
    <row r="8" spans="1:32" ht="15.75" x14ac:dyDescent="0.25">
      <c r="A8" s="347">
        <v>10250</v>
      </c>
      <c r="B8" s="347" t="s">
        <v>131</v>
      </c>
      <c r="C8" s="347" t="s">
        <v>130</v>
      </c>
      <c r="D8" s="375" t="s">
        <v>4</v>
      </c>
      <c r="E8" s="73"/>
      <c r="F8" s="74">
        <f>'App 4-Recyclables'!V7</f>
        <v>5161.394720792413</v>
      </c>
      <c r="G8" s="74">
        <f>'App 4-Recyclables'!W7</f>
        <v>4981.894720792413</v>
      </c>
      <c r="H8" s="74">
        <f>'App 4-Recyclables'!X7</f>
        <v>179.5</v>
      </c>
      <c r="I8" s="74">
        <f>'App 5-Organics'!Z7</f>
        <v>4964.9799999999996</v>
      </c>
      <c r="J8" s="74">
        <f>'App 5-Organics'!AA7</f>
        <v>4964.9799999999996</v>
      </c>
      <c r="K8" s="74">
        <f>'App 5-Organics'!AB7</f>
        <v>0</v>
      </c>
      <c r="L8" s="194">
        <f>'App 6-Residual Waste'!F7+'App 6-Residual Waste'!P7+'App 6-Residual Waste'!W7</f>
        <v>6921.32</v>
      </c>
      <c r="M8" s="194">
        <f>'App 6-Residual Waste'!G7+'App 6-Residual Waste'!Q7+'App 6-Residual Waste'!X7</f>
        <v>0</v>
      </c>
      <c r="N8" s="194">
        <f>'App 6-Residual Waste'!H7+'App 6-Residual Waste'!R7+'App 6-Residual Waste'!Y7</f>
        <v>6921.32</v>
      </c>
      <c r="O8" s="193"/>
      <c r="P8" s="194">
        <f t="shared" si="0"/>
        <v>17047.694720792413</v>
      </c>
      <c r="Q8" s="194">
        <f t="shared" si="1"/>
        <v>9946.8747207924134</v>
      </c>
      <c r="R8" s="194">
        <f t="shared" si="2"/>
        <v>7100.82</v>
      </c>
      <c r="S8" s="195">
        <f t="shared" si="3"/>
        <v>0.58347330144647624</v>
      </c>
      <c r="U8" s="377">
        <f>(P8*1000)/'App 1-Services'!G7/52</f>
        <v>7.4158587380601197</v>
      </c>
      <c r="V8" s="377">
        <f>(P8*1000)/'App 1-Services'!H7/52</f>
        <v>16.863344637218344</v>
      </c>
      <c r="X8" s="594">
        <f t="shared" si="4"/>
        <v>0.58347330144647624</v>
      </c>
      <c r="Y8" s="595">
        <f t="shared" si="5"/>
        <v>5161.394720792413</v>
      </c>
      <c r="Z8" s="596">
        <f t="shared" si="6"/>
        <v>0.30276203353742953</v>
      </c>
      <c r="AA8" s="595">
        <f t="shared" si="7"/>
        <v>4964.9799999999996</v>
      </c>
      <c r="AB8" s="596">
        <f t="shared" si="8"/>
        <v>0.29124055077924438</v>
      </c>
      <c r="AC8" s="595">
        <f t="shared" si="9"/>
        <v>6921.32</v>
      </c>
      <c r="AD8" s="596">
        <f t="shared" si="10"/>
        <v>0.40599741568332604</v>
      </c>
      <c r="AF8" s="548"/>
    </row>
    <row r="9" spans="1:32" ht="15.75" x14ac:dyDescent="0.25">
      <c r="A9" s="347">
        <v>10300</v>
      </c>
      <c r="B9" s="347" t="s">
        <v>132</v>
      </c>
      <c r="C9" s="347" t="s">
        <v>711</v>
      </c>
      <c r="D9" s="375" t="s">
        <v>1</v>
      </c>
      <c r="E9" s="73"/>
      <c r="F9" s="74">
        <f>'App 4-Recyclables'!V8</f>
        <v>27.64600869531958</v>
      </c>
      <c r="G9" s="74">
        <f>'App 4-Recyclables'!W8</f>
        <v>27.64600869531958</v>
      </c>
      <c r="H9" s="74">
        <f>'App 4-Recyclables'!X8</f>
        <v>0</v>
      </c>
      <c r="I9" s="74">
        <f>'App 5-Organics'!Z8</f>
        <v>0</v>
      </c>
      <c r="J9" s="74">
        <f>'App 5-Organics'!AA8</f>
        <v>0</v>
      </c>
      <c r="K9" s="74">
        <f>'App 5-Organics'!AB8</f>
        <v>0</v>
      </c>
      <c r="L9" s="194">
        <f>'App 6-Residual Waste'!F8+'App 6-Residual Waste'!P8+'App 6-Residual Waste'!W8</f>
        <v>801</v>
      </c>
      <c r="M9" s="194">
        <f>'App 6-Residual Waste'!G8+'App 6-Residual Waste'!Q8+'App 6-Residual Waste'!X8</f>
        <v>0</v>
      </c>
      <c r="N9" s="194">
        <f>'App 6-Residual Waste'!H8+'App 6-Residual Waste'!R8+'App 6-Residual Waste'!Y8</f>
        <v>801</v>
      </c>
      <c r="O9" s="193"/>
      <c r="P9" s="194">
        <f t="shared" si="0"/>
        <v>828.64600869531955</v>
      </c>
      <c r="Q9" s="194">
        <f t="shared" si="1"/>
        <v>27.64600869531958</v>
      </c>
      <c r="R9" s="194">
        <f t="shared" si="2"/>
        <v>801</v>
      </c>
      <c r="S9" s="195">
        <f t="shared" si="3"/>
        <v>3.3362869554935122E-2</v>
      </c>
      <c r="U9" s="377">
        <f>(P9*1000)/'App 1-Services'!G8/52</f>
        <v>6.8100428065032839</v>
      </c>
      <c r="V9" s="377">
        <f>(P9*1000)/'App 1-Services'!H8/52</f>
        <v>9.5137314431150344</v>
      </c>
      <c r="X9" s="594">
        <f t="shared" si="4"/>
        <v>3.3362869554935122E-2</v>
      </c>
      <c r="Y9" s="595">
        <f t="shared" si="5"/>
        <v>27.64600869531958</v>
      </c>
      <c r="Z9" s="596">
        <f t="shared" si="6"/>
        <v>3.3362869554935122E-2</v>
      </c>
      <c r="AA9" s="595">
        <f t="shared" si="7"/>
        <v>0</v>
      </c>
      <c r="AB9" s="596">
        <f t="shared" si="8"/>
        <v>0</v>
      </c>
      <c r="AC9" s="595">
        <f t="shared" si="9"/>
        <v>801</v>
      </c>
      <c r="AD9" s="596">
        <f t="shared" si="10"/>
        <v>0.96663713044506494</v>
      </c>
      <c r="AF9" s="548"/>
    </row>
    <row r="10" spans="1:32" ht="15.75" x14ac:dyDescent="0.25">
      <c r="A10" s="347">
        <v>10470</v>
      </c>
      <c r="B10" s="347" t="s">
        <v>134</v>
      </c>
      <c r="C10" s="347" t="s">
        <v>289</v>
      </c>
      <c r="D10" s="375" t="s">
        <v>1</v>
      </c>
      <c r="E10" s="73"/>
      <c r="F10" s="74">
        <f>'App 4-Recyclables'!V9</f>
        <v>5106.9114954411734</v>
      </c>
      <c r="G10" s="74">
        <f>'App 4-Recyclables'!W9</f>
        <v>4939.3514954411739</v>
      </c>
      <c r="H10" s="74">
        <f>'App 4-Recyclables'!X9</f>
        <v>167.56</v>
      </c>
      <c r="I10" s="74">
        <f>'App 5-Organics'!Z9</f>
        <v>6091.05</v>
      </c>
      <c r="J10" s="74">
        <f>'App 5-Organics'!AA9</f>
        <v>6011.51</v>
      </c>
      <c r="K10" s="74">
        <f>'App 5-Organics'!AB9</f>
        <v>79.540000000000006</v>
      </c>
      <c r="L10" s="194">
        <f>'App 6-Residual Waste'!F9+'App 6-Residual Waste'!P9+'App 6-Residual Waste'!W9</f>
        <v>15066.220000000001</v>
      </c>
      <c r="M10" s="194">
        <f>'App 6-Residual Waste'!G9+'App 6-Residual Waste'!Q9+'App 6-Residual Waste'!X9</f>
        <v>43.760000000000218</v>
      </c>
      <c r="N10" s="194">
        <f>'App 6-Residual Waste'!H9+'App 6-Residual Waste'!R9+'App 6-Residual Waste'!Y9</f>
        <v>15022.46</v>
      </c>
      <c r="O10" s="193"/>
      <c r="P10" s="194">
        <f t="shared" si="0"/>
        <v>26264.181495441175</v>
      </c>
      <c r="Q10" s="194">
        <f t="shared" si="1"/>
        <v>10994.621495441175</v>
      </c>
      <c r="R10" s="194">
        <f t="shared" si="2"/>
        <v>15269.56</v>
      </c>
      <c r="S10" s="195">
        <f t="shared" si="3"/>
        <v>0.41861656710488293</v>
      </c>
      <c r="U10" s="377">
        <f>(P10*1000)/'App 1-Services'!G9/52</f>
        <v>11.690052617087181</v>
      </c>
      <c r="V10" s="377">
        <f>(P10*1000)/'App 1-Services'!H9/52</f>
        <v>25.531032369906931</v>
      </c>
      <c r="X10" s="594">
        <f t="shared" si="4"/>
        <v>0.41861656710488293</v>
      </c>
      <c r="Y10" s="595">
        <f t="shared" si="5"/>
        <v>5106.9114954411734</v>
      </c>
      <c r="Z10" s="596">
        <f t="shared" si="6"/>
        <v>0.19444396149667217</v>
      </c>
      <c r="AA10" s="595">
        <f t="shared" si="7"/>
        <v>6091.05</v>
      </c>
      <c r="AB10" s="596">
        <f t="shared" si="8"/>
        <v>0.23191470867109484</v>
      </c>
      <c r="AC10" s="595">
        <f t="shared" si="9"/>
        <v>15066.220000000001</v>
      </c>
      <c r="AD10" s="596">
        <f t="shared" si="10"/>
        <v>0.57364132983223304</v>
      </c>
      <c r="AF10" s="548"/>
    </row>
    <row r="11" spans="1:32" ht="15.75" x14ac:dyDescent="0.25">
      <c r="A11" s="347">
        <v>10500</v>
      </c>
      <c r="B11" s="347" t="s">
        <v>148</v>
      </c>
      <c r="C11" s="347" t="s">
        <v>126</v>
      </c>
      <c r="D11" s="375" t="s">
        <v>3</v>
      </c>
      <c r="E11" s="73"/>
      <c r="F11" s="74">
        <f>'App 4-Recyclables'!V10</f>
        <v>12797.753852264086</v>
      </c>
      <c r="G11" s="74">
        <f>'App 4-Recyclables'!W10</f>
        <v>11491.553852264085</v>
      </c>
      <c r="H11" s="74">
        <f>'App 4-Recyclables'!X10</f>
        <v>1306.2</v>
      </c>
      <c r="I11" s="74">
        <f>'App 5-Organics'!Z10</f>
        <v>1598.5</v>
      </c>
      <c r="J11" s="74">
        <f>'App 5-Organics'!AA10</f>
        <v>1569.5</v>
      </c>
      <c r="K11" s="74">
        <f>'App 5-Organics'!AB10</f>
        <v>29</v>
      </c>
      <c r="L11" s="194">
        <f>'App 6-Residual Waste'!F10+'App 6-Residual Waste'!P10+'App 6-Residual Waste'!W10</f>
        <v>48977.41</v>
      </c>
      <c r="M11" s="194">
        <f>'App 6-Residual Waste'!G10+'App 6-Residual Waste'!Q10+'App 6-Residual Waste'!X10</f>
        <v>10648.939999999999</v>
      </c>
      <c r="N11" s="194">
        <f>'App 6-Residual Waste'!H10+'App 6-Residual Waste'!R10+'App 6-Residual Waste'!Y10</f>
        <v>38328.47</v>
      </c>
      <c r="O11" s="193"/>
      <c r="P11" s="194">
        <f t="shared" si="0"/>
        <v>63373.663852264086</v>
      </c>
      <c r="Q11" s="194">
        <f t="shared" si="1"/>
        <v>23709.993852264084</v>
      </c>
      <c r="R11" s="194">
        <f t="shared" si="2"/>
        <v>39663.67</v>
      </c>
      <c r="S11" s="195">
        <f t="shared" si="3"/>
        <v>0.37413007882164639</v>
      </c>
      <c r="U11" s="377">
        <f>(P11*1000)/'App 1-Services'!G10/52</f>
        <v>6.9889797156248639</v>
      </c>
      <c r="V11" s="377">
        <f>(P11*1000)/'App 1-Services'!H10/52</f>
        <v>19.390999281642522</v>
      </c>
      <c r="X11" s="594">
        <f t="shared" si="4"/>
        <v>0.37413007882164639</v>
      </c>
      <c r="Y11" s="595">
        <f t="shared" si="5"/>
        <v>12797.753852264086</v>
      </c>
      <c r="Z11" s="596">
        <f t="shared" si="6"/>
        <v>0.20194120198096885</v>
      </c>
      <c r="AA11" s="595">
        <f t="shared" si="7"/>
        <v>1598.5</v>
      </c>
      <c r="AB11" s="596">
        <f t="shared" si="8"/>
        <v>2.5223411474621441E-2</v>
      </c>
      <c r="AC11" s="595">
        <f t="shared" si="9"/>
        <v>48977.41</v>
      </c>
      <c r="AD11" s="596">
        <f t="shared" si="10"/>
        <v>0.77283538654440975</v>
      </c>
      <c r="AF11" s="548"/>
    </row>
    <row r="12" spans="1:32" ht="15.75" x14ac:dyDescent="0.25">
      <c r="A12" s="347">
        <v>10550</v>
      </c>
      <c r="B12" s="347" t="s">
        <v>137</v>
      </c>
      <c r="C12" s="347" t="s">
        <v>713</v>
      </c>
      <c r="D12" s="375" t="s">
        <v>1</v>
      </c>
      <c r="E12" s="73"/>
      <c r="F12" s="74">
        <f>'App 4-Recyclables'!V11</f>
        <v>6980.5263206333984</v>
      </c>
      <c r="G12" s="74">
        <f>'App 4-Recyclables'!W11</f>
        <v>6550.5263206333984</v>
      </c>
      <c r="H12" s="74">
        <f>'App 4-Recyclables'!X11</f>
        <v>430</v>
      </c>
      <c r="I12" s="74">
        <f>'App 5-Organics'!Z11</f>
        <v>7074</v>
      </c>
      <c r="J12" s="74">
        <f>'App 5-Organics'!AA11</f>
        <v>7049</v>
      </c>
      <c r="K12" s="74">
        <f>'App 5-Organics'!AB11</f>
        <v>25</v>
      </c>
      <c r="L12" s="194">
        <f>'App 6-Residual Waste'!F11+'App 6-Residual Waste'!P11+'App 6-Residual Waste'!W11</f>
        <v>11372</v>
      </c>
      <c r="M12" s="194">
        <f>'App 6-Residual Waste'!G11+'App 6-Residual Waste'!Q11+'App 6-Residual Waste'!X11</f>
        <v>0</v>
      </c>
      <c r="N12" s="194">
        <f>'App 6-Residual Waste'!H11+'App 6-Residual Waste'!R11+'App 6-Residual Waste'!Y11</f>
        <v>11372</v>
      </c>
      <c r="O12" s="193"/>
      <c r="P12" s="194">
        <f t="shared" si="0"/>
        <v>25426.526320633398</v>
      </c>
      <c r="Q12" s="194">
        <f t="shared" si="1"/>
        <v>13599.526320633398</v>
      </c>
      <c r="R12" s="194">
        <f t="shared" si="2"/>
        <v>11827</v>
      </c>
      <c r="S12" s="195">
        <f t="shared" si="3"/>
        <v>0.53485584893275429</v>
      </c>
      <c r="U12" s="377">
        <f>(P12*1000)/'App 1-Services'!G11/52</f>
        <v>14.235811692447326</v>
      </c>
      <c r="V12" s="377">
        <f>(P12*1000)/'App 1-Services'!H11/52</f>
        <v>24.248532606604552</v>
      </c>
      <c r="X12" s="594">
        <f t="shared" si="4"/>
        <v>0.53485584893275429</v>
      </c>
      <c r="Y12" s="595">
        <f t="shared" si="5"/>
        <v>6980.5263206333984</v>
      </c>
      <c r="Z12" s="596">
        <f t="shared" si="6"/>
        <v>0.27453715983880833</v>
      </c>
      <c r="AA12" s="595">
        <f t="shared" si="7"/>
        <v>7074</v>
      </c>
      <c r="AB12" s="596">
        <f t="shared" si="8"/>
        <v>0.27821338671258106</v>
      </c>
      <c r="AC12" s="595">
        <f t="shared" si="9"/>
        <v>11372</v>
      </c>
      <c r="AD12" s="596">
        <f t="shared" si="10"/>
        <v>0.44724945344861061</v>
      </c>
      <c r="AF12" s="548"/>
    </row>
    <row r="13" spans="1:32" ht="15.75" x14ac:dyDescent="0.25">
      <c r="A13" s="347">
        <v>10600</v>
      </c>
      <c r="B13" s="347" t="s">
        <v>138</v>
      </c>
      <c r="C13" s="347" t="s">
        <v>290</v>
      </c>
      <c r="D13" s="375" t="s">
        <v>4</v>
      </c>
      <c r="E13" s="73"/>
      <c r="F13" s="74">
        <f>'App 4-Recyclables'!V12</f>
        <v>1231.1872524863104</v>
      </c>
      <c r="G13" s="74">
        <f>'App 4-Recyclables'!W12</f>
        <v>1158.8772524863102</v>
      </c>
      <c r="H13" s="74">
        <f>'App 4-Recyclables'!X12</f>
        <v>72.31</v>
      </c>
      <c r="I13" s="74">
        <f>'App 5-Organics'!Z12</f>
        <v>1525.31</v>
      </c>
      <c r="J13" s="74">
        <f>'App 5-Organics'!AA12</f>
        <v>1494.81</v>
      </c>
      <c r="K13" s="74">
        <f>'App 5-Organics'!AB12</f>
        <v>30.5</v>
      </c>
      <c r="L13" s="194">
        <f>'App 6-Residual Waste'!F12+'App 6-Residual Waste'!P12+'App 6-Residual Waste'!W12</f>
        <v>1499.26</v>
      </c>
      <c r="M13" s="194">
        <f>'App 6-Residual Waste'!G12+'App 6-Residual Waste'!Q12+'App 6-Residual Waste'!X12</f>
        <v>748.3599999999999</v>
      </c>
      <c r="N13" s="194">
        <f>'App 6-Residual Waste'!H12+'App 6-Residual Waste'!R12+'App 6-Residual Waste'!Y12</f>
        <v>750.9</v>
      </c>
      <c r="O13" s="193"/>
      <c r="P13" s="194">
        <f t="shared" si="0"/>
        <v>4255.7572524863108</v>
      </c>
      <c r="Q13" s="194">
        <f t="shared" si="1"/>
        <v>3402.0472524863098</v>
      </c>
      <c r="R13" s="194">
        <f t="shared" si="2"/>
        <v>853.71</v>
      </c>
      <c r="S13" s="195">
        <f t="shared" si="3"/>
        <v>0.79939880276271769</v>
      </c>
      <c r="U13" s="377">
        <f>(P13*1000)/'App 1-Services'!G12/52</f>
        <v>6.3134679954282769</v>
      </c>
      <c r="V13" s="377">
        <f>(P13*1000)/'App 1-Services'!H12/52</f>
        <v>10.302301815802711</v>
      </c>
      <c r="X13" s="594">
        <f t="shared" si="4"/>
        <v>0.79939880276271769</v>
      </c>
      <c r="Y13" s="595">
        <f t="shared" si="5"/>
        <v>1231.1872524863104</v>
      </c>
      <c r="Z13" s="596">
        <f t="shared" si="6"/>
        <v>0.28929921972570749</v>
      </c>
      <c r="AA13" s="595">
        <f t="shared" si="7"/>
        <v>1525.31</v>
      </c>
      <c r="AB13" s="596">
        <f t="shared" si="8"/>
        <v>0.35841095003923895</v>
      </c>
      <c r="AC13" s="595">
        <f t="shared" si="9"/>
        <v>1499.26</v>
      </c>
      <c r="AD13" s="596">
        <f t="shared" si="10"/>
        <v>0.35228983023505345</v>
      </c>
      <c r="AF13" s="548"/>
    </row>
    <row r="14" spans="1:32" ht="15.75" x14ac:dyDescent="0.25">
      <c r="A14" s="347">
        <v>10650</v>
      </c>
      <c r="B14" s="347" t="s">
        <v>139</v>
      </c>
      <c r="C14" s="347" t="s">
        <v>711</v>
      </c>
      <c r="D14" s="375" t="s">
        <v>1</v>
      </c>
      <c r="E14" s="73"/>
      <c r="F14" s="74">
        <f>'App 4-Recyclables'!V13</f>
        <v>1253.1994836966767</v>
      </c>
      <c r="G14" s="74">
        <f>'App 4-Recyclables'!W13</f>
        <v>1226.6094836966768</v>
      </c>
      <c r="H14" s="74">
        <f>'App 4-Recyclables'!X13</f>
        <v>26.59</v>
      </c>
      <c r="I14" s="74">
        <f>'App 5-Organics'!Z13</f>
        <v>231.6</v>
      </c>
      <c r="J14" s="74">
        <f>'App 5-Organics'!AA13</f>
        <v>231.6</v>
      </c>
      <c r="K14" s="74">
        <f>'App 5-Organics'!AB13</f>
        <v>0</v>
      </c>
      <c r="L14" s="194">
        <f>'App 6-Residual Waste'!F13+'App 6-Residual Waste'!P13+'App 6-Residual Waste'!W13</f>
        <v>2462.13</v>
      </c>
      <c r="M14" s="194">
        <f>'App 6-Residual Waste'!G13+'App 6-Residual Waste'!Q13+'App 6-Residual Waste'!X13</f>
        <v>786.13000000000011</v>
      </c>
      <c r="N14" s="194">
        <f>'App 6-Residual Waste'!H13+'App 6-Residual Waste'!R13+'App 6-Residual Waste'!Y13</f>
        <v>1676</v>
      </c>
      <c r="O14" s="193"/>
      <c r="P14" s="194">
        <f t="shared" si="0"/>
        <v>3946.9294836966765</v>
      </c>
      <c r="Q14" s="194">
        <f t="shared" si="1"/>
        <v>2244.3394836966768</v>
      </c>
      <c r="R14" s="194">
        <f t="shared" si="2"/>
        <v>1702.59</v>
      </c>
      <c r="S14" s="195">
        <f t="shared" si="3"/>
        <v>0.56862923266484067</v>
      </c>
      <c r="U14" s="377">
        <f>(P14*1000)/'App 1-Services'!G13/52</f>
        <v>8.7174101379453237</v>
      </c>
      <c r="V14" s="377">
        <f>(P14*1000)/'App 1-Services'!H13/52</f>
        <v>14.871177521765269</v>
      </c>
      <c r="X14" s="594">
        <f t="shared" si="4"/>
        <v>0.56862923266484067</v>
      </c>
      <c r="Y14" s="595">
        <f t="shared" si="5"/>
        <v>1253.1994836966767</v>
      </c>
      <c r="Z14" s="596">
        <f t="shared" si="6"/>
        <v>0.31751250912213808</v>
      </c>
      <c r="AA14" s="595">
        <f t="shared" si="7"/>
        <v>231.6</v>
      </c>
      <c r="AB14" s="596">
        <f t="shared" si="8"/>
        <v>5.8678524903131656E-2</v>
      </c>
      <c r="AC14" s="595">
        <f t="shared" si="9"/>
        <v>2462.13</v>
      </c>
      <c r="AD14" s="596">
        <f t="shared" si="10"/>
        <v>0.62380896597473035</v>
      </c>
      <c r="AF14" s="548"/>
    </row>
    <row r="15" spans="1:32" ht="15.75" x14ac:dyDescent="0.25">
      <c r="A15" s="347">
        <v>10750</v>
      </c>
      <c r="B15" s="347" t="s">
        <v>140</v>
      </c>
      <c r="C15" s="347" t="s">
        <v>128</v>
      </c>
      <c r="D15" s="375" t="s">
        <v>3</v>
      </c>
      <c r="E15" s="73"/>
      <c r="F15" s="74">
        <f>'App 4-Recyclables'!V14</f>
        <v>34211.718967593661</v>
      </c>
      <c r="G15" s="74">
        <f>'App 4-Recyclables'!W14</f>
        <v>32705.808967593657</v>
      </c>
      <c r="H15" s="74">
        <f>'App 4-Recyclables'!X14</f>
        <v>1505.91</v>
      </c>
      <c r="I15" s="74">
        <f>'App 5-Organics'!Z14</f>
        <v>0</v>
      </c>
      <c r="J15" s="74">
        <f>'App 5-Organics'!AA14</f>
        <v>0</v>
      </c>
      <c r="K15" s="74">
        <f>'App 5-Organics'!AB14</f>
        <v>0</v>
      </c>
      <c r="L15" s="194">
        <f>'App 6-Residual Waste'!F14+'App 6-Residual Waste'!P14+'App 6-Residual Waste'!W14</f>
        <v>117496</v>
      </c>
      <c r="M15" s="194">
        <f>'App 6-Residual Waste'!G14+'App 6-Residual Waste'!Q14+'App 6-Residual Waste'!X14</f>
        <v>28898</v>
      </c>
      <c r="N15" s="194">
        <f>'App 6-Residual Waste'!H14+'App 6-Residual Waste'!R14+'App 6-Residual Waste'!Y14</f>
        <v>88598</v>
      </c>
      <c r="O15" s="193"/>
      <c r="P15" s="194">
        <f t="shared" si="0"/>
        <v>151707.71896759365</v>
      </c>
      <c r="Q15" s="194">
        <f t="shared" si="1"/>
        <v>61603.808967593657</v>
      </c>
      <c r="R15" s="194">
        <f t="shared" si="2"/>
        <v>90103.91</v>
      </c>
      <c r="S15" s="195">
        <f t="shared" si="3"/>
        <v>0.40606904768473168</v>
      </c>
      <c r="U15" s="377">
        <f>(P15*1000)/'App 1-Services'!G14/52</f>
        <v>7.9595784674605508</v>
      </c>
      <c r="V15" s="377">
        <f>(P15*1000)/'App 1-Services'!H14/52</f>
        <v>22.110315528550096</v>
      </c>
      <c r="X15" s="594">
        <f t="shared" si="4"/>
        <v>0.40606904768473168</v>
      </c>
      <c r="Y15" s="595">
        <f t="shared" si="5"/>
        <v>34211.718967593661</v>
      </c>
      <c r="Z15" s="596">
        <f t="shared" si="6"/>
        <v>0.22551073340507902</v>
      </c>
      <c r="AA15" s="595">
        <f t="shared" si="7"/>
        <v>0</v>
      </c>
      <c r="AB15" s="596">
        <f t="shared" si="8"/>
        <v>0</v>
      </c>
      <c r="AC15" s="595">
        <f t="shared" si="9"/>
        <v>117496</v>
      </c>
      <c r="AD15" s="596">
        <f t="shared" si="10"/>
        <v>0.77448926659492101</v>
      </c>
      <c r="AF15" s="548"/>
    </row>
    <row r="16" spans="1:32" ht="15.75" x14ac:dyDescent="0.25">
      <c r="A16" s="347">
        <v>10800</v>
      </c>
      <c r="B16" s="347" t="s">
        <v>142</v>
      </c>
      <c r="C16" s="347" t="s">
        <v>141</v>
      </c>
      <c r="D16" s="375" t="s">
        <v>1</v>
      </c>
      <c r="E16" s="73"/>
      <c r="F16" s="74">
        <f>'App 4-Recyclables'!V15</f>
        <v>226.61526028770714</v>
      </c>
      <c r="G16" s="74">
        <f>'App 4-Recyclables'!W15</f>
        <v>226.61526028770714</v>
      </c>
      <c r="H16" s="74">
        <f>'App 4-Recyclables'!X15</f>
        <v>0</v>
      </c>
      <c r="I16" s="74">
        <f>'App 5-Organics'!Z15</f>
        <v>123.36</v>
      </c>
      <c r="J16" s="74">
        <f>'App 5-Organics'!AA15</f>
        <v>123.36</v>
      </c>
      <c r="K16" s="74">
        <f>'App 5-Organics'!AB15</f>
        <v>0</v>
      </c>
      <c r="L16" s="194">
        <f>'App 6-Residual Waste'!F15+'App 6-Residual Waste'!P15+'App 6-Residual Waste'!W15</f>
        <v>761.26</v>
      </c>
      <c r="M16" s="194">
        <f>'App 6-Residual Waste'!G15+'App 6-Residual Waste'!Q15+'App 6-Residual Waste'!X15</f>
        <v>1</v>
      </c>
      <c r="N16" s="194">
        <f>'App 6-Residual Waste'!H15+'App 6-Residual Waste'!R15+'App 6-Residual Waste'!Y15</f>
        <v>760.26</v>
      </c>
      <c r="O16" s="193"/>
      <c r="P16" s="194">
        <f t="shared" si="0"/>
        <v>1111.2352602877072</v>
      </c>
      <c r="Q16" s="194">
        <f t="shared" si="1"/>
        <v>350.97526028770716</v>
      </c>
      <c r="R16" s="194">
        <f t="shared" si="2"/>
        <v>760.26</v>
      </c>
      <c r="S16" s="195">
        <f t="shared" si="3"/>
        <v>0.31584244383753357</v>
      </c>
      <c r="U16" s="377">
        <f>(P16*1000)/'App 1-Services'!G15/52</f>
        <v>3.5705779200813157</v>
      </c>
      <c r="V16" s="377">
        <f>(P16*1000)/'App 1-Services'!H15/52</f>
        <v>4.7488686337081507</v>
      </c>
      <c r="X16" s="594">
        <f t="shared" si="4"/>
        <v>0.31584244383753357</v>
      </c>
      <c r="Y16" s="595">
        <f t="shared" si="5"/>
        <v>226.61526028770714</v>
      </c>
      <c r="Z16" s="596">
        <f t="shared" si="6"/>
        <v>0.2039309481855667</v>
      </c>
      <c r="AA16" s="595">
        <f t="shared" si="7"/>
        <v>123.36</v>
      </c>
      <c r="AB16" s="596">
        <f t="shared" si="8"/>
        <v>0.11101159620156506</v>
      </c>
      <c r="AC16" s="595">
        <f t="shared" si="9"/>
        <v>761.26</v>
      </c>
      <c r="AD16" s="596">
        <f t="shared" si="10"/>
        <v>0.68505745561286813</v>
      </c>
      <c r="AF16" s="548"/>
    </row>
    <row r="17" spans="1:32" ht="15.75" x14ac:dyDescent="0.25">
      <c r="A17" s="347">
        <v>10850</v>
      </c>
      <c r="B17" s="347" t="s">
        <v>143</v>
      </c>
      <c r="C17" s="347" t="s">
        <v>289</v>
      </c>
      <c r="D17" s="375" t="s">
        <v>1</v>
      </c>
      <c r="E17" s="73"/>
      <c r="F17" s="74">
        <f>'App 4-Recyclables'!V16</f>
        <v>890.35969457655767</v>
      </c>
      <c r="G17" s="74">
        <f>'App 4-Recyclables'!W16</f>
        <v>856.65969457655763</v>
      </c>
      <c r="H17" s="74">
        <f>'App 4-Recyclables'!X16</f>
        <v>33.700000000000003</v>
      </c>
      <c r="I17" s="74">
        <f>'App 5-Organics'!Z16</f>
        <v>275.7</v>
      </c>
      <c r="J17" s="74">
        <f>'App 5-Organics'!AA16</f>
        <v>275.7</v>
      </c>
      <c r="K17" s="74">
        <f>'App 5-Organics'!AB16</f>
        <v>0</v>
      </c>
      <c r="L17" s="194">
        <f>'App 6-Residual Waste'!F16+'App 6-Residual Waste'!P16+'App 6-Residual Waste'!W16</f>
        <v>1930.85</v>
      </c>
      <c r="M17" s="194">
        <f>'App 6-Residual Waste'!G16+'App 6-Residual Waste'!Q16+'App 6-Residual Waste'!X16</f>
        <v>0</v>
      </c>
      <c r="N17" s="194">
        <f>'App 6-Residual Waste'!H16+'App 6-Residual Waste'!R16+'App 6-Residual Waste'!Y16</f>
        <v>1930.85</v>
      </c>
      <c r="O17" s="193"/>
      <c r="P17" s="194">
        <f t="shared" si="0"/>
        <v>3096.9096945765577</v>
      </c>
      <c r="Q17" s="194">
        <f t="shared" si="1"/>
        <v>1132.3596945765576</v>
      </c>
      <c r="R17" s="194">
        <f t="shared" si="2"/>
        <v>1964.55</v>
      </c>
      <c r="S17" s="195">
        <f t="shared" si="3"/>
        <v>0.3656418191849749</v>
      </c>
      <c r="U17" s="377">
        <f>(P17*1000)/'App 1-Services'!G16/52</f>
        <v>8.1116801504949336</v>
      </c>
      <c r="V17" s="377">
        <f>(P17*1000)/'App 1-Services'!H16/52</f>
        <v>14.643706826883157</v>
      </c>
      <c r="X17" s="594">
        <f t="shared" si="4"/>
        <v>0.3656418191849749</v>
      </c>
      <c r="Y17" s="595">
        <f t="shared" si="5"/>
        <v>890.35969457655767</v>
      </c>
      <c r="Z17" s="596">
        <f t="shared" si="6"/>
        <v>0.28749940501519761</v>
      </c>
      <c r="AA17" s="595">
        <f t="shared" si="7"/>
        <v>275.7</v>
      </c>
      <c r="AB17" s="596">
        <f t="shared" si="8"/>
        <v>8.902422969672566E-2</v>
      </c>
      <c r="AC17" s="595">
        <f t="shared" si="9"/>
        <v>1930.85</v>
      </c>
      <c r="AD17" s="596">
        <f t="shared" si="10"/>
        <v>0.62347636528807671</v>
      </c>
      <c r="AF17" s="548"/>
    </row>
    <row r="18" spans="1:32" ht="15.75" x14ac:dyDescent="0.25">
      <c r="A18" s="347">
        <v>10900</v>
      </c>
      <c r="B18" s="347" t="s">
        <v>144</v>
      </c>
      <c r="C18" s="347" t="s">
        <v>128</v>
      </c>
      <c r="D18" s="375" t="s">
        <v>4</v>
      </c>
      <c r="E18" s="73"/>
      <c r="F18" s="74">
        <f>'App 4-Recyclables'!V17</f>
        <v>10151.645845599704</v>
      </c>
      <c r="G18" s="74">
        <f>'App 4-Recyclables'!W17</f>
        <v>9283.6458455997035</v>
      </c>
      <c r="H18" s="74">
        <f>'App 4-Recyclables'!X17</f>
        <v>868</v>
      </c>
      <c r="I18" s="74">
        <f>'App 5-Organics'!Z17</f>
        <v>13482.39</v>
      </c>
      <c r="J18" s="74">
        <f>'App 5-Organics'!AA17</f>
        <v>13296.39</v>
      </c>
      <c r="K18" s="74">
        <f>'App 5-Organics'!AB17</f>
        <v>186</v>
      </c>
      <c r="L18" s="194">
        <f>'App 6-Residual Waste'!F17+'App 6-Residual Waste'!P17+'App 6-Residual Waste'!W17</f>
        <v>20322.269999999997</v>
      </c>
      <c r="M18" s="194">
        <f>'App 6-Residual Waste'!G17+'App 6-Residual Waste'!Q17+'App 6-Residual Waste'!X17</f>
        <v>651.83000000000015</v>
      </c>
      <c r="N18" s="194">
        <f>'App 6-Residual Waste'!H17+'App 6-Residual Waste'!R17+'App 6-Residual Waste'!Y17</f>
        <v>19670.439999999999</v>
      </c>
      <c r="O18" s="193"/>
      <c r="P18" s="194">
        <f t="shared" si="0"/>
        <v>43956.305845599702</v>
      </c>
      <c r="Q18" s="194">
        <f t="shared" si="1"/>
        <v>23231.865845599707</v>
      </c>
      <c r="R18" s="194">
        <f t="shared" si="2"/>
        <v>20724.439999999999</v>
      </c>
      <c r="S18" s="195">
        <f t="shared" si="3"/>
        <v>0.52852179906117747</v>
      </c>
      <c r="U18" s="377">
        <f>(P18*1000)/'App 1-Services'!G17/52</f>
        <v>10.665071586599046</v>
      </c>
      <c r="V18" s="377">
        <f>(P18*1000)/'App 1-Services'!H17/52</f>
        <v>22.079497817783476</v>
      </c>
      <c r="X18" s="594">
        <f t="shared" si="4"/>
        <v>0.52852179906117747</v>
      </c>
      <c r="Y18" s="595">
        <f t="shared" si="5"/>
        <v>10151.645845599704</v>
      </c>
      <c r="Z18" s="596">
        <f t="shared" si="6"/>
        <v>0.23094856699874261</v>
      </c>
      <c r="AA18" s="595">
        <f t="shared" si="7"/>
        <v>13482.39</v>
      </c>
      <c r="AB18" s="596">
        <f t="shared" si="8"/>
        <v>0.30672254505094337</v>
      </c>
      <c r="AC18" s="595">
        <f t="shared" si="9"/>
        <v>20322.269999999997</v>
      </c>
      <c r="AD18" s="596">
        <f t="shared" si="10"/>
        <v>0.46232888795031402</v>
      </c>
      <c r="AF18" s="548"/>
    </row>
    <row r="19" spans="1:32" ht="15.75" x14ac:dyDescent="0.25">
      <c r="A19" s="347">
        <v>10950</v>
      </c>
      <c r="B19" s="347" t="s">
        <v>145</v>
      </c>
      <c r="C19" s="347" t="s">
        <v>289</v>
      </c>
      <c r="D19" s="375" t="s">
        <v>1</v>
      </c>
      <c r="E19" s="73"/>
      <c r="F19" s="74">
        <f>'App 4-Recyclables'!V18</f>
        <v>225.90285222066763</v>
      </c>
      <c r="G19" s="74">
        <f>'App 4-Recyclables'!W18</f>
        <v>185.90285222066763</v>
      </c>
      <c r="H19" s="74">
        <f>'App 4-Recyclables'!X18</f>
        <v>40</v>
      </c>
      <c r="I19" s="74">
        <f>'App 5-Organics'!Z18</f>
        <v>0</v>
      </c>
      <c r="J19" s="74">
        <f>'App 5-Organics'!AA18</f>
        <v>0</v>
      </c>
      <c r="K19" s="74">
        <f>'App 5-Organics'!AB18</f>
        <v>0</v>
      </c>
      <c r="L19" s="194">
        <f>'App 6-Residual Waste'!F18+'App 6-Residual Waste'!P18+'App 6-Residual Waste'!W18</f>
        <v>2077.8000000000002</v>
      </c>
      <c r="M19" s="194">
        <f>'App 6-Residual Waste'!G18+'App 6-Residual Waste'!Q18+'App 6-Residual Waste'!X18</f>
        <v>530</v>
      </c>
      <c r="N19" s="194">
        <f>'App 6-Residual Waste'!H18+'App 6-Residual Waste'!R18+'App 6-Residual Waste'!Y18</f>
        <v>1547.8</v>
      </c>
      <c r="O19" s="193"/>
      <c r="P19" s="194">
        <f t="shared" si="0"/>
        <v>2303.7028522206679</v>
      </c>
      <c r="Q19" s="194">
        <f t="shared" si="1"/>
        <v>715.90285222066768</v>
      </c>
      <c r="R19" s="194">
        <f t="shared" si="2"/>
        <v>1587.8</v>
      </c>
      <c r="S19" s="195">
        <f t="shared" si="3"/>
        <v>0.31076180312515955</v>
      </c>
      <c r="U19" s="377">
        <f>(P19*1000)/'App 1-Services'!G18/52</f>
        <v>16.902700468264229</v>
      </c>
      <c r="V19" s="377">
        <f>(P19*1000)/'App 1-Services'!H18/52</f>
        <v>21.146528843589756</v>
      </c>
      <c r="X19" s="594">
        <f t="shared" si="4"/>
        <v>0.31076180312515955</v>
      </c>
      <c r="Y19" s="595">
        <f t="shared" si="5"/>
        <v>225.90285222066763</v>
      </c>
      <c r="Z19" s="596">
        <f t="shared" si="6"/>
        <v>9.8060759877476061E-2</v>
      </c>
      <c r="AA19" s="595">
        <f t="shared" si="7"/>
        <v>0</v>
      </c>
      <c r="AB19" s="596">
        <f t="shared" si="8"/>
        <v>0</v>
      </c>
      <c r="AC19" s="595">
        <f t="shared" si="9"/>
        <v>2077.8000000000002</v>
      </c>
      <c r="AD19" s="596">
        <f t="shared" si="10"/>
        <v>0.90193924012252391</v>
      </c>
      <c r="AF19" s="548"/>
    </row>
    <row r="20" spans="1:32" ht="15.75" x14ac:dyDescent="0.25">
      <c r="A20" s="347">
        <v>11150</v>
      </c>
      <c r="B20" s="347" t="s">
        <v>149</v>
      </c>
      <c r="C20" s="347" t="s">
        <v>289</v>
      </c>
      <c r="D20" s="375" t="s">
        <v>1</v>
      </c>
      <c r="E20" s="73"/>
      <c r="F20" s="74">
        <f>'App 4-Recyclables'!V19</f>
        <v>40.260309042416793</v>
      </c>
      <c r="G20" s="74">
        <f>'App 4-Recyclables'!W19</f>
        <v>40.260309042416793</v>
      </c>
      <c r="H20" s="74">
        <f>'App 4-Recyclables'!X19</f>
        <v>0</v>
      </c>
      <c r="I20" s="74">
        <f>'App 5-Organics'!Z19</f>
        <v>0</v>
      </c>
      <c r="J20" s="74">
        <f>'App 5-Organics'!AA19</f>
        <v>0</v>
      </c>
      <c r="K20" s="74">
        <f>'App 5-Organics'!AB19</f>
        <v>0</v>
      </c>
      <c r="L20" s="194">
        <f>'App 6-Residual Waste'!F19+'App 6-Residual Waste'!P19+'App 6-Residual Waste'!W19</f>
        <v>549.5</v>
      </c>
      <c r="M20" s="194">
        <f>'App 6-Residual Waste'!G19+'App 6-Residual Waste'!Q19+'App 6-Residual Waste'!X19</f>
        <v>0</v>
      </c>
      <c r="N20" s="194">
        <f>'App 6-Residual Waste'!H19+'App 6-Residual Waste'!R19+'App 6-Residual Waste'!Y19</f>
        <v>549.5</v>
      </c>
      <c r="O20" s="193"/>
      <c r="P20" s="194">
        <f t="shared" si="0"/>
        <v>589.76030904241679</v>
      </c>
      <c r="Q20" s="194">
        <f t="shared" si="1"/>
        <v>40.260309042416793</v>
      </c>
      <c r="R20" s="194">
        <f t="shared" si="2"/>
        <v>549.5</v>
      </c>
      <c r="S20" s="195">
        <f t="shared" si="3"/>
        <v>6.8265545214100165E-2</v>
      </c>
      <c r="U20" s="377">
        <f>(P20*1000)/'App 1-Services'!G19/52</f>
        <v>4.3123742983505178</v>
      </c>
      <c r="V20" s="377">
        <f>(P20*1000)/'App 1-Services'!H19/52</f>
        <v>11.011208159865884</v>
      </c>
      <c r="X20" s="594">
        <f t="shared" si="4"/>
        <v>6.8265545214100165E-2</v>
      </c>
      <c r="Y20" s="595">
        <f t="shared" si="5"/>
        <v>40.260309042416793</v>
      </c>
      <c r="Z20" s="596">
        <f t="shared" si="6"/>
        <v>6.8265545214100165E-2</v>
      </c>
      <c r="AA20" s="595">
        <f t="shared" si="7"/>
        <v>0</v>
      </c>
      <c r="AB20" s="596">
        <f t="shared" si="8"/>
        <v>0</v>
      </c>
      <c r="AC20" s="595">
        <f t="shared" si="9"/>
        <v>549.5</v>
      </c>
      <c r="AD20" s="596">
        <f t="shared" si="10"/>
        <v>0.93173445478589978</v>
      </c>
      <c r="AF20" s="548"/>
    </row>
    <row r="21" spans="1:32" ht="15.75" x14ac:dyDescent="0.25">
      <c r="A21" s="347">
        <v>11200</v>
      </c>
      <c r="B21" s="347" t="s">
        <v>150</v>
      </c>
      <c r="C21" s="347" t="s">
        <v>289</v>
      </c>
      <c r="D21" s="375" t="s">
        <v>1</v>
      </c>
      <c r="E21" s="73"/>
      <c r="F21" s="74">
        <f>'App 4-Recyclables'!V20</f>
        <v>132.66352791767315</v>
      </c>
      <c r="G21" s="74">
        <f>'App 4-Recyclables'!W20</f>
        <v>132.66352791767315</v>
      </c>
      <c r="H21" s="74">
        <f>'App 4-Recyclables'!X20</f>
        <v>0</v>
      </c>
      <c r="I21" s="74">
        <f>'App 5-Organics'!Z20</f>
        <v>0</v>
      </c>
      <c r="J21" s="74">
        <f>'App 5-Organics'!AA20</f>
        <v>0</v>
      </c>
      <c r="K21" s="74">
        <f>'App 5-Organics'!AB20</f>
        <v>0</v>
      </c>
      <c r="L21" s="194">
        <f>'App 6-Residual Waste'!F20+'App 6-Residual Waste'!P20+'App 6-Residual Waste'!W20</f>
        <v>1230.5</v>
      </c>
      <c r="M21" s="194">
        <f>'App 6-Residual Waste'!G20+'App 6-Residual Waste'!Q20+'App 6-Residual Waste'!X20</f>
        <v>0.5</v>
      </c>
      <c r="N21" s="194">
        <f>'App 6-Residual Waste'!H20+'App 6-Residual Waste'!R20+'App 6-Residual Waste'!Y20</f>
        <v>1230</v>
      </c>
      <c r="O21" s="193"/>
      <c r="P21" s="194">
        <f t="shared" si="0"/>
        <v>1363.163527917673</v>
      </c>
      <c r="Q21" s="194">
        <f t="shared" si="1"/>
        <v>133.16352791767315</v>
      </c>
      <c r="R21" s="194">
        <f t="shared" si="2"/>
        <v>1230</v>
      </c>
      <c r="S21" s="195">
        <f t="shared" si="3"/>
        <v>9.7687126445562766E-2</v>
      </c>
      <c r="U21" s="377">
        <f>(P21*1000)/'App 1-Services'!G20/52</f>
        <v>15.839687751774031</v>
      </c>
      <c r="V21" s="377">
        <f>(P21*1000)/'App 1-Services'!H20/52</f>
        <v>36.158183764394508</v>
      </c>
      <c r="X21" s="594">
        <f t="shared" si="4"/>
        <v>9.7687126445562766E-2</v>
      </c>
      <c r="Y21" s="595">
        <f t="shared" si="5"/>
        <v>132.66352791767315</v>
      </c>
      <c r="Z21" s="596">
        <f t="shared" si="6"/>
        <v>9.732033259452437E-2</v>
      </c>
      <c r="AA21" s="595">
        <f t="shared" si="7"/>
        <v>0</v>
      </c>
      <c r="AB21" s="596">
        <f t="shared" si="8"/>
        <v>0</v>
      </c>
      <c r="AC21" s="595">
        <f t="shared" si="9"/>
        <v>1230.5</v>
      </c>
      <c r="AD21" s="596">
        <f t="shared" si="10"/>
        <v>0.90267966740547567</v>
      </c>
      <c r="AF21" s="548"/>
    </row>
    <row r="22" spans="1:32" ht="15.75" x14ac:dyDescent="0.25">
      <c r="A22" s="347">
        <v>11250</v>
      </c>
      <c r="B22" s="347" t="s">
        <v>151</v>
      </c>
      <c r="C22" s="347" t="s">
        <v>289</v>
      </c>
      <c r="D22" s="375" t="s">
        <v>1</v>
      </c>
      <c r="E22" s="73"/>
      <c r="F22" s="74">
        <f>'App 4-Recyclables'!V21</f>
        <v>1382.7984805175938</v>
      </c>
      <c r="G22" s="74">
        <f>'App 4-Recyclables'!W21</f>
        <v>1382.7984805175938</v>
      </c>
      <c r="H22" s="74">
        <f>'App 4-Recyclables'!X21</f>
        <v>0</v>
      </c>
      <c r="I22" s="74">
        <f>'App 5-Organics'!Z21</f>
        <v>6100</v>
      </c>
      <c r="J22" s="74">
        <f>'App 5-Organics'!AA21</f>
        <v>6100</v>
      </c>
      <c r="K22" s="74">
        <f>'App 5-Organics'!AB21</f>
        <v>0</v>
      </c>
      <c r="L22" s="194">
        <f>'App 6-Residual Waste'!F21+'App 6-Residual Waste'!P21+'App 6-Residual Waste'!W21</f>
        <v>10000</v>
      </c>
      <c r="M22" s="194">
        <f>'App 6-Residual Waste'!G21+'App 6-Residual Waste'!Q21+'App 6-Residual Waste'!X21</f>
        <v>0</v>
      </c>
      <c r="N22" s="194">
        <f>'App 6-Residual Waste'!H21+'App 6-Residual Waste'!R21+'App 6-Residual Waste'!Y21</f>
        <v>10000</v>
      </c>
      <c r="O22" s="193"/>
      <c r="P22" s="194">
        <f t="shared" si="0"/>
        <v>17482.798480517595</v>
      </c>
      <c r="Q22" s="194">
        <f t="shared" si="1"/>
        <v>7482.7984805175938</v>
      </c>
      <c r="R22" s="194">
        <f t="shared" si="2"/>
        <v>10000</v>
      </c>
      <c r="S22" s="195">
        <f t="shared" si="3"/>
        <v>0.42800919365719636</v>
      </c>
      <c r="U22" s="377">
        <f>(P22*1000)/'App 1-Services'!G21/52</f>
        <v>18.958366024973319</v>
      </c>
      <c r="V22" s="377">
        <f>(P22*1000)/'App 1-Services'!H21/52</f>
        <v>33.620766308687685</v>
      </c>
      <c r="X22" s="594">
        <f t="shared" si="4"/>
        <v>0.42800919365719636</v>
      </c>
      <c r="Y22" s="595">
        <f t="shared" si="5"/>
        <v>1382.7984805175938</v>
      </c>
      <c r="Z22" s="596">
        <f t="shared" si="6"/>
        <v>7.90948017880862E-2</v>
      </c>
      <c r="AA22" s="595">
        <f t="shared" si="7"/>
        <v>6100</v>
      </c>
      <c r="AB22" s="596">
        <f t="shared" si="8"/>
        <v>0.34891439186911016</v>
      </c>
      <c r="AC22" s="595">
        <f t="shared" si="9"/>
        <v>10000</v>
      </c>
      <c r="AD22" s="596">
        <f t="shared" si="10"/>
        <v>0.57199080634280353</v>
      </c>
      <c r="AF22" s="548"/>
    </row>
    <row r="23" spans="1:32" ht="15.75" x14ac:dyDescent="0.25">
      <c r="A23" s="347">
        <v>11300</v>
      </c>
      <c r="B23" s="347" t="s">
        <v>152</v>
      </c>
      <c r="C23" s="347" t="s">
        <v>126</v>
      </c>
      <c r="D23" s="375" t="s">
        <v>3</v>
      </c>
      <c r="E23" s="73"/>
      <c r="F23" s="74">
        <f>'App 4-Recyclables'!V22</f>
        <v>2593.9042391569928</v>
      </c>
      <c r="G23" s="74">
        <f>'App 4-Recyclables'!W22</f>
        <v>2353.3242391569934</v>
      </c>
      <c r="H23" s="74">
        <f>'App 4-Recyclables'!X22</f>
        <v>240.58</v>
      </c>
      <c r="I23" s="74">
        <f>'App 5-Organics'!Z22</f>
        <v>2328.66</v>
      </c>
      <c r="J23" s="74">
        <f>'App 5-Organics'!AA22</f>
        <v>2328.66</v>
      </c>
      <c r="K23" s="74">
        <f>'App 5-Organics'!AB22</f>
        <v>0</v>
      </c>
      <c r="L23" s="194">
        <f>'App 6-Residual Waste'!F22+'App 6-Residual Waste'!P22+'App 6-Residual Waste'!W22</f>
        <v>8615.26</v>
      </c>
      <c r="M23" s="194">
        <f>'App 6-Residual Waste'!G22+'App 6-Residual Waste'!Q22+'App 6-Residual Waste'!X22</f>
        <v>0</v>
      </c>
      <c r="N23" s="194">
        <f>'App 6-Residual Waste'!H22+'App 6-Residual Waste'!R22+'App 6-Residual Waste'!Y22</f>
        <v>8615.26</v>
      </c>
      <c r="O23" s="193"/>
      <c r="P23" s="194">
        <f t="shared" si="0"/>
        <v>13537.824239156993</v>
      </c>
      <c r="Q23" s="194">
        <f t="shared" si="1"/>
        <v>4681.9842391569928</v>
      </c>
      <c r="R23" s="194">
        <f t="shared" si="2"/>
        <v>8855.84</v>
      </c>
      <c r="S23" s="195">
        <f t="shared" si="3"/>
        <v>0.34584466133152741</v>
      </c>
      <c r="U23" s="377">
        <f>(P23*1000)/'App 1-Services'!G22/52</f>
        <v>6.5271717853367637</v>
      </c>
      <c r="V23" s="377">
        <f>(P23*1000)/'App 1-Services'!H22/52</f>
        <v>19.344833840833868</v>
      </c>
      <c r="X23" s="594">
        <f t="shared" si="4"/>
        <v>0.34584466133152741</v>
      </c>
      <c r="Y23" s="595">
        <f t="shared" si="5"/>
        <v>2593.9042391569928</v>
      </c>
      <c r="Z23" s="596">
        <f t="shared" si="6"/>
        <v>0.19160421891535184</v>
      </c>
      <c r="AA23" s="595">
        <f t="shared" si="7"/>
        <v>2328.66</v>
      </c>
      <c r="AB23" s="596">
        <f t="shared" si="8"/>
        <v>0.17201139258881432</v>
      </c>
      <c r="AC23" s="595">
        <f t="shared" si="9"/>
        <v>8615.26</v>
      </c>
      <c r="AD23" s="596">
        <f t="shared" si="10"/>
        <v>0.6363843884958339</v>
      </c>
      <c r="AF23" s="548"/>
    </row>
    <row r="24" spans="1:32" ht="15.75" x14ac:dyDescent="0.25">
      <c r="A24" s="347">
        <v>11350</v>
      </c>
      <c r="B24" s="347" t="s">
        <v>153</v>
      </c>
      <c r="C24" s="347" t="s">
        <v>130</v>
      </c>
      <c r="D24" s="375" t="s">
        <v>4</v>
      </c>
      <c r="E24" s="73"/>
      <c r="F24" s="74">
        <f>'App 4-Recyclables'!V23</f>
        <v>8040.3163244899506</v>
      </c>
      <c r="G24" s="74">
        <f>'App 4-Recyclables'!W23</f>
        <v>8035.7563244899511</v>
      </c>
      <c r="H24" s="74">
        <f>'App 4-Recyclables'!X23</f>
        <v>4.5599999999999996</v>
      </c>
      <c r="I24" s="74">
        <f>'App 5-Organics'!Z23</f>
        <v>8445.380000000001</v>
      </c>
      <c r="J24" s="74">
        <f>'App 5-Organics'!AA23</f>
        <v>8443.6</v>
      </c>
      <c r="K24" s="74">
        <f>'App 5-Organics'!AB23</f>
        <v>1.78</v>
      </c>
      <c r="L24" s="194">
        <f>'App 6-Residual Waste'!F23+'App 6-Residual Waste'!P23+'App 6-Residual Waste'!W23</f>
        <v>9939.93</v>
      </c>
      <c r="M24" s="194">
        <f>'App 6-Residual Waste'!G23+'App 6-Residual Waste'!Q23+'App 6-Residual Waste'!X23</f>
        <v>0</v>
      </c>
      <c r="N24" s="194">
        <f>'App 6-Residual Waste'!H23+'App 6-Residual Waste'!R23+'App 6-Residual Waste'!Y23</f>
        <v>9939.93</v>
      </c>
      <c r="O24" s="193"/>
      <c r="P24" s="194">
        <f t="shared" si="0"/>
        <v>26425.626324489953</v>
      </c>
      <c r="Q24" s="194">
        <f t="shared" si="1"/>
        <v>16479.356324489952</v>
      </c>
      <c r="R24" s="194">
        <f t="shared" si="2"/>
        <v>9946.27</v>
      </c>
      <c r="S24" s="195">
        <f t="shared" si="3"/>
        <v>0.62361270541458114</v>
      </c>
      <c r="U24" s="377">
        <f>(P24*1000)/'App 1-Services'!G23/52</f>
        <v>14.698476358674345</v>
      </c>
      <c r="V24" s="377">
        <f>(P24*1000)/'App 1-Services'!H23/52</f>
        <v>35.622117035245111</v>
      </c>
      <c r="X24" s="594">
        <f t="shared" si="4"/>
        <v>0.62361270541458114</v>
      </c>
      <c r="Y24" s="595">
        <f t="shared" si="5"/>
        <v>8040.3163244899506</v>
      </c>
      <c r="Z24" s="596">
        <f t="shared" si="6"/>
        <v>0.30426209111413138</v>
      </c>
      <c r="AA24" s="595">
        <f t="shared" si="7"/>
        <v>8445.380000000001</v>
      </c>
      <c r="AB24" s="596">
        <f t="shared" si="8"/>
        <v>0.31959053292800271</v>
      </c>
      <c r="AC24" s="595">
        <f t="shared" si="9"/>
        <v>9939.93</v>
      </c>
      <c r="AD24" s="596">
        <f t="shared" si="10"/>
        <v>0.3761473759578659</v>
      </c>
      <c r="AF24" s="548"/>
    </row>
    <row r="25" spans="1:32" ht="15.75" x14ac:dyDescent="0.25">
      <c r="A25" s="347">
        <v>11400</v>
      </c>
      <c r="B25" s="347" t="s">
        <v>154</v>
      </c>
      <c r="C25" s="347" t="s">
        <v>289</v>
      </c>
      <c r="D25" s="375" t="s">
        <v>1</v>
      </c>
      <c r="E25" s="73"/>
      <c r="F25" s="74">
        <f>'App 4-Recyclables'!V24</f>
        <v>1101.8000000000002</v>
      </c>
      <c r="G25" s="74">
        <f>'App 4-Recyclables'!W24</f>
        <v>1072.3100000000002</v>
      </c>
      <c r="H25" s="74">
        <f>'App 4-Recyclables'!X24</f>
        <v>29.49</v>
      </c>
      <c r="I25" s="74">
        <f>'App 5-Organics'!Z24</f>
        <v>155.52000000000001</v>
      </c>
      <c r="J25" s="74">
        <f>'App 5-Organics'!AA24</f>
        <v>155.52000000000001</v>
      </c>
      <c r="K25" s="74">
        <f>'App 5-Organics'!AB24</f>
        <v>0</v>
      </c>
      <c r="L25" s="194">
        <f>'App 6-Residual Waste'!F24+'App 6-Residual Waste'!P24+'App 6-Residual Waste'!W24</f>
        <v>2990.1400000000003</v>
      </c>
      <c r="M25" s="194">
        <f>'App 6-Residual Waste'!G24+'App 6-Residual Waste'!Q24+'App 6-Residual Waste'!X24</f>
        <v>8.6400000000001</v>
      </c>
      <c r="N25" s="194">
        <f>'App 6-Residual Waste'!H24+'App 6-Residual Waste'!R24+'App 6-Residual Waste'!Y24</f>
        <v>2981.5</v>
      </c>
      <c r="O25" s="193"/>
      <c r="P25" s="194">
        <f t="shared" si="0"/>
        <v>4247.4600000000009</v>
      </c>
      <c r="Q25" s="194">
        <f t="shared" si="1"/>
        <v>1236.4700000000003</v>
      </c>
      <c r="R25" s="194">
        <f t="shared" si="2"/>
        <v>3010.99</v>
      </c>
      <c r="S25" s="195">
        <f t="shared" si="3"/>
        <v>0.29110809754535649</v>
      </c>
      <c r="U25" s="377">
        <f>(P25*1000)/'App 1-Services'!G24/52</f>
        <v>5.9709008097166008</v>
      </c>
      <c r="V25" s="377">
        <f>(P25*1000)/'App 1-Services'!H24/52</f>
        <v>11.591020728951767</v>
      </c>
      <c r="X25" s="594">
        <f t="shared" si="4"/>
        <v>0.29110809754535649</v>
      </c>
      <c r="Y25" s="595">
        <f t="shared" si="5"/>
        <v>1101.8000000000002</v>
      </c>
      <c r="Z25" s="596">
        <f t="shared" si="6"/>
        <v>0.25940208971950296</v>
      </c>
      <c r="AA25" s="595">
        <f t="shared" si="7"/>
        <v>155.52000000000001</v>
      </c>
      <c r="AB25" s="596">
        <f t="shared" si="8"/>
        <v>3.6614823918294695E-2</v>
      </c>
      <c r="AC25" s="595">
        <f t="shared" si="9"/>
        <v>2990.1400000000003</v>
      </c>
      <c r="AD25" s="596">
        <f t="shared" si="10"/>
        <v>0.7039830863622023</v>
      </c>
      <c r="AF25" s="548"/>
    </row>
    <row r="26" spans="1:32" ht="15.75" x14ac:dyDescent="0.25">
      <c r="A26" s="347">
        <v>11450</v>
      </c>
      <c r="B26" s="347" t="s">
        <v>156</v>
      </c>
      <c r="C26" s="347" t="s">
        <v>155</v>
      </c>
      <c r="D26" s="375" t="s">
        <v>3</v>
      </c>
      <c r="E26" s="73"/>
      <c r="F26" s="74">
        <f>'App 4-Recyclables'!V25</f>
        <v>10598.833384602334</v>
      </c>
      <c r="G26" s="74">
        <f>'App 4-Recyclables'!W25</f>
        <v>9183.7233846023337</v>
      </c>
      <c r="H26" s="74">
        <f>'App 4-Recyclables'!X25</f>
        <v>1415.11</v>
      </c>
      <c r="I26" s="74">
        <f>'App 5-Organics'!Z25</f>
        <v>10841.4</v>
      </c>
      <c r="J26" s="74">
        <f>'App 5-Organics'!AA25</f>
        <v>10841.4</v>
      </c>
      <c r="K26" s="74">
        <f>'App 5-Organics'!AB25</f>
        <v>0</v>
      </c>
      <c r="L26" s="194">
        <f>'App 6-Residual Waste'!F25+'App 6-Residual Waste'!P25+'App 6-Residual Waste'!W25</f>
        <v>23122.799999999999</v>
      </c>
      <c r="M26" s="194">
        <f>'App 6-Residual Waste'!G25+'App 6-Residual Waste'!Q25+'App 6-Residual Waste'!X25</f>
        <v>5709.7</v>
      </c>
      <c r="N26" s="194">
        <f>'App 6-Residual Waste'!H25+'App 6-Residual Waste'!R25+'App 6-Residual Waste'!Y25</f>
        <v>17413.099999999999</v>
      </c>
      <c r="O26" s="193"/>
      <c r="P26" s="194">
        <f t="shared" si="0"/>
        <v>44563.033384602328</v>
      </c>
      <c r="Q26" s="194">
        <f t="shared" si="1"/>
        <v>25734.823384602332</v>
      </c>
      <c r="R26" s="194">
        <f t="shared" si="2"/>
        <v>18828.21</v>
      </c>
      <c r="S26" s="195">
        <f t="shared" si="3"/>
        <v>0.57749263077531821</v>
      </c>
      <c r="U26" s="377">
        <f>(P26*1000)/'App 1-Services'!G25/52</f>
        <v>9.101428554278959</v>
      </c>
      <c r="V26" s="377">
        <f>(P26*1000)/'App 1-Services'!H25/52</f>
        <v>23.220023606425681</v>
      </c>
      <c r="X26" s="594">
        <f t="shared" si="4"/>
        <v>0.57749263077531821</v>
      </c>
      <c r="Y26" s="595">
        <f t="shared" si="5"/>
        <v>10598.833384602334</v>
      </c>
      <c r="Z26" s="596">
        <f t="shared" si="6"/>
        <v>0.23783913660295181</v>
      </c>
      <c r="AA26" s="595">
        <f t="shared" si="7"/>
        <v>10841.4</v>
      </c>
      <c r="AB26" s="596">
        <f t="shared" si="8"/>
        <v>0.24328236155813357</v>
      </c>
      <c r="AC26" s="595">
        <f t="shared" si="9"/>
        <v>23122.799999999999</v>
      </c>
      <c r="AD26" s="596">
        <f t="shared" si="10"/>
        <v>0.51887850183891482</v>
      </c>
      <c r="AF26" s="548"/>
    </row>
    <row r="27" spans="1:32" ht="15.75" x14ac:dyDescent="0.25">
      <c r="A27" s="347">
        <v>11500</v>
      </c>
      <c r="B27" s="347" t="s">
        <v>157</v>
      </c>
      <c r="C27" s="347" t="s">
        <v>155</v>
      </c>
      <c r="D27" s="375" t="s">
        <v>3</v>
      </c>
      <c r="E27" s="73"/>
      <c r="F27" s="74">
        <f>'App 4-Recyclables'!V26</f>
        <v>14294.984275612194</v>
      </c>
      <c r="G27" s="74">
        <f>'App 4-Recyclables'!W26</f>
        <v>4180.884275612194</v>
      </c>
      <c r="H27" s="74">
        <f>'App 4-Recyclables'!X26</f>
        <v>10114.1</v>
      </c>
      <c r="I27" s="74">
        <f>'App 5-Organics'!Z26</f>
        <v>15715</v>
      </c>
      <c r="J27" s="74">
        <f>'App 5-Organics'!AA26</f>
        <v>14951</v>
      </c>
      <c r="K27" s="74">
        <f>'App 5-Organics'!AB26</f>
        <v>764</v>
      </c>
      <c r="L27" s="194">
        <f>'App 6-Residual Waste'!F26+'App 6-Residual Waste'!P26+'App 6-Residual Waste'!W26</f>
        <v>41168.29</v>
      </c>
      <c r="M27" s="194">
        <f>'App 6-Residual Waste'!G26+'App 6-Residual Waste'!Q26+'App 6-Residual Waste'!X26</f>
        <v>292.91000000000003</v>
      </c>
      <c r="N27" s="194">
        <f>'App 6-Residual Waste'!H26+'App 6-Residual Waste'!R26+'App 6-Residual Waste'!Y26</f>
        <v>40875.379999999997</v>
      </c>
      <c r="O27" s="193"/>
      <c r="P27" s="194">
        <f t="shared" si="0"/>
        <v>71178.274275612202</v>
      </c>
      <c r="Q27" s="194">
        <f t="shared" si="1"/>
        <v>19424.794275612196</v>
      </c>
      <c r="R27" s="194">
        <f t="shared" si="2"/>
        <v>51753.479999999996</v>
      </c>
      <c r="S27" s="195">
        <f t="shared" si="3"/>
        <v>0.27290341713535626</v>
      </c>
      <c r="U27" s="377">
        <f>(P27*1000)/'App 1-Services'!G26/52</f>
        <v>8.1409605554850231</v>
      </c>
      <c r="V27" s="377">
        <f>(P27*1000)/'App 1-Services'!H26/52</f>
        <v>24.182265685087561</v>
      </c>
      <c r="X27" s="594">
        <f t="shared" si="4"/>
        <v>0.27290341713535626</v>
      </c>
      <c r="Y27" s="595">
        <f t="shared" si="5"/>
        <v>14294.984275612194</v>
      </c>
      <c r="Z27" s="596">
        <f t="shared" si="6"/>
        <v>0.20083353271898702</v>
      </c>
      <c r="AA27" s="595">
        <f t="shared" si="7"/>
        <v>15715</v>
      </c>
      <c r="AB27" s="596">
        <f t="shared" si="8"/>
        <v>0.22078366130582666</v>
      </c>
      <c r="AC27" s="595">
        <f t="shared" si="9"/>
        <v>41168.29</v>
      </c>
      <c r="AD27" s="596">
        <f t="shared" si="10"/>
        <v>0.57838280597518621</v>
      </c>
      <c r="AF27" s="548"/>
    </row>
    <row r="28" spans="1:32" ht="15.75" x14ac:dyDescent="0.25">
      <c r="A28" s="347">
        <v>11520</v>
      </c>
      <c r="B28" s="347" t="s">
        <v>158</v>
      </c>
      <c r="C28" s="347" t="s">
        <v>126</v>
      </c>
      <c r="D28" s="375" t="s">
        <v>3</v>
      </c>
      <c r="E28" s="73"/>
      <c r="F28" s="74">
        <f>'App 4-Recyclables'!V27</f>
        <v>8300.9358696713552</v>
      </c>
      <c r="G28" s="74">
        <f>'App 4-Recyclables'!W27</f>
        <v>7945.8858696713551</v>
      </c>
      <c r="H28" s="74">
        <f>'App 4-Recyclables'!X27</f>
        <v>355.05</v>
      </c>
      <c r="I28" s="74">
        <f>'App 5-Organics'!Z27</f>
        <v>5170.62</v>
      </c>
      <c r="J28" s="74">
        <f>'App 5-Organics'!AA27</f>
        <v>4880</v>
      </c>
      <c r="K28" s="74">
        <f>'App 5-Organics'!AB27</f>
        <v>290.62</v>
      </c>
      <c r="L28" s="194">
        <f>'App 6-Residual Waste'!F27+'App 6-Residual Waste'!P27+'App 6-Residual Waste'!W27</f>
        <v>20524</v>
      </c>
      <c r="M28" s="194">
        <f>'App 6-Residual Waste'!G27+'App 6-Residual Waste'!Q27+'App 6-Residual Waste'!X27</f>
        <v>358.5</v>
      </c>
      <c r="N28" s="194">
        <f>'App 6-Residual Waste'!H27+'App 6-Residual Waste'!R27+'App 6-Residual Waste'!Y27</f>
        <v>20165.5</v>
      </c>
      <c r="O28" s="193"/>
      <c r="P28" s="194">
        <f t="shared" si="0"/>
        <v>33995.555869671356</v>
      </c>
      <c r="Q28" s="194">
        <f t="shared" si="1"/>
        <v>13184.385869671354</v>
      </c>
      <c r="R28" s="194">
        <f t="shared" si="2"/>
        <v>20811.169999999998</v>
      </c>
      <c r="S28" s="195">
        <f t="shared" si="3"/>
        <v>0.38782674771420972</v>
      </c>
      <c r="U28" s="377">
        <f>(P28*1000)/'App 1-Services'!G27/52</f>
        <v>6.8701929381495423</v>
      </c>
      <c r="V28" s="377">
        <f>(P28*1000)/'App 1-Services'!H27/52</f>
        <v>17.202417898152099</v>
      </c>
      <c r="X28" s="594">
        <f t="shared" si="4"/>
        <v>0.38782674771420972</v>
      </c>
      <c r="Y28" s="595">
        <f t="shared" si="5"/>
        <v>8300.9358696713552</v>
      </c>
      <c r="Z28" s="596">
        <f t="shared" si="6"/>
        <v>0.24417708895523357</v>
      </c>
      <c r="AA28" s="595">
        <f t="shared" si="7"/>
        <v>5170.62</v>
      </c>
      <c r="AB28" s="596">
        <f t="shared" si="8"/>
        <v>0.15209693937121038</v>
      </c>
      <c r="AC28" s="595">
        <f t="shared" si="9"/>
        <v>20524</v>
      </c>
      <c r="AD28" s="596">
        <f t="shared" si="10"/>
        <v>0.60372597167355602</v>
      </c>
      <c r="AF28" s="548"/>
    </row>
    <row r="29" spans="1:32" ht="15.75" x14ac:dyDescent="0.25">
      <c r="A29" s="347">
        <v>11570</v>
      </c>
      <c r="B29" s="347" t="s">
        <v>133</v>
      </c>
      <c r="C29" s="347" t="s">
        <v>126</v>
      </c>
      <c r="D29" s="375" t="s">
        <v>3</v>
      </c>
      <c r="E29" s="73"/>
      <c r="F29" s="74">
        <f>'App 4-Recyclables'!V28</f>
        <v>25951.828118870471</v>
      </c>
      <c r="G29" s="74">
        <f>'App 4-Recyclables'!W28</f>
        <v>24379.828118870471</v>
      </c>
      <c r="H29" s="74">
        <f>'App 4-Recyclables'!X28</f>
        <v>1572</v>
      </c>
      <c r="I29" s="74">
        <f>'App 5-Organics'!Z28</f>
        <v>29742</v>
      </c>
      <c r="J29" s="74">
        <f>'App 5-Organics'!AA28</f>
        <v>28381</v>
      </c>
      <c r="K29" s="74">
        <f>'App 5-Organics'!AB28</f>
        <v>1361</v>
      </c>
      <c r="L29" s="194">
        <f>'App 6-Residual Waste'!F28+'App 6-Residual Waste'!P28+'App 6-Residual Waste'!W28</f>
        <v>91294</v>
      </c>
      <c r="M29" s="194">
        <f>'App 6-Residual Waste'!G28+'App 6-Residual Waste'!Q28+'App 6-Residual Waste'!X28</f>
        <v>3168</v>
      </c>
      <c r="N29" s="194">
        <f>'App 6-Residual Waste'!H28+'App 6-Residual Waste'!R28+'App 6-Residual Waste'!Y28</f>
        <v>88126</v>
      </c>
      <c r="O29" s="193"/>
      <c r="P29" s="194">
        <f t="shared" si="0"/>
        <v>146987.82811887047</v>
      </c>
      <c r="Q29" s="194">
        <f t="shared" si="1"/>
        <v>55928.828118870471</v>
      </c>
      <c r="R29" s="194">
        <f t="shared" si="2"/>
        <v>91059</v>
      </c>
      <c r="S29" s="195">
        <f t="shared" si="3"/>
        <v>0.3804997246005995</v>
      </c>
      <c r="U29" s="377">
        <f>(P29*1000)/'App 1-Services'!G28/52</f>
        <v>7.5593866309184596</v>
      </c>
      <c r="V29" s="377">
        <f>(P29*1000)/'App 1-Services'!H28/52</f>
        <v>20.994422179782909</v>
      </c>
      <c r="X29" s="594">
        <f t="shared" si="4"/>
        <v>0.3804997246005995</v>
      </c>
      <c r="Y29" s="595">
        <f t="shared" si="5"/>
        <v>25951.828118870471</v>
      </c>
      <c r="Z29" s="596">
        <f t="shared" si="6"/>
        <v>0.17655766774023615</v>
      </c>
      <c r="AA29" s="595">
        <f t="shared" si="7"/>
        <v>29742</v>
      </c>
      <c r="AB29" s="596">
        <f t="shared" si="8"/>
        <v>0.20234328502321539</v>
      </c>
      <c r="AC29" s="595">
        <f t="shared" si="9"/>
        <v>91294</v>
      </c>
      <c r="AD29" s="596">
        <f t="shared" si="10"/>
        <v>0.62109904723654852</v>
      </c>
      <c r="AF29" s="548"/>
    </row>
    <row r="30" spans="1:32" ht="15.75" x14ac:dyDescent="0.25">
      <c r="A30" s="347">
        <v>11600</v>
      </c>
      <c r="B30" s="347" t="s">
        <v>160</v>
      </c>
      <c r="C30" s="347" t="s">
        <v>716</v>
      </c>
      <c r="D30" s="375" t="s">
        <v>1</v>
      </c>
      <c r="E30" s="73"/>
      <c r="F30" s="74">
        <f>'App 4-Recyclables'!V29</f>
        <v>7.1714063181559151</v>
      </c>
      <c r="G30" s="74">
        <f>'App 4-Recyclables'!W29</f>
        <v>7.1714063181559151</v>
      </c>
      <c r="H30" s="74">
        <f>'App 4-Recyclables'!X29</f>
        <v>0</v>
      </c>
      <c r="I30" s="74">
        <f>'App 5-Organics'!Z29</f>
        <v>0</v>
      </c>
      <c r="J30" s="74">
        <f>'App 5-Organics'!AA29</f>
        <v>0</v>
      </c>
      <c r="K30" s="74">
        <f>'App 5-Organics'!AB29</f>
        <v>0</v>
      </c>
      <c r="L30" s="194">
        <f>'App 6-Residual Waste'!F29+'App 6-Residual Waste'!P29+'App 6-Residual Waste'!W29</f>
        <v>748</v>
      </c>
      <c r="M30" s="194">
        <f>'App 6-Residual Waste'!G29+'App 6-Residual Waste'!Q29+'App 6-Residual Waste'!X29</f>
        <v>0</v>
      </c>
      <c r="N30" s="194">
        <f>'App 6-Residual Waste'!H29+'App 6-Residual Waste'!R29+'App 6-Residual Waste'!Y29</f>
        <v>748</v>
      </c>
      <c r="O30" s="193"/>
      <c r="P30" s="194">
        <f t="shared" si="0"/>
        <v>755.17140631815596</v>
      </c>
      <c r="Q30" s="194">
        <f t="shared" si="1"/>
        <v>7.1714063181559151</v>
      </c>
      <c r="R30" s="194">
        <f t="shared" si="2"/>
        <v>748</v>
      </c>
      <c r="S30" s="195">
        <f t="shared" si="3"/>
        <v>9.4963954648656021E-3</v>
      </c>
      <c r="U30" s="377">
        <f>(P30*1000)/'App 1-Services'!G29/52</f>
        <v>5.1829147196930485</v>
      </c>
      <c r="V30" s="377">
        <f>(P30*1000)/'App 1-Services'!H29/52</f>
        <v>10.919193266601443</v>
      </c>
      <c r="X30" s="594">
        <f t="shared" si="4"/>
        <v>9.4963954648656021E-3</v>
      </c>
      <c r="Y30" s="595">
        <f t="shared" si="5"/>
        <v>7.1714063181559151</v>
      </c>
      <c r="Z30" s="596">
        <f t="shared" si="6"/>
        <v>9.4963954648656021E-3</v>
      </c>
      <c r="AA30" s="595">
        <f t="shared" si="7"/>
        <v>0</v>
      </c>
      <c r="AB30" s="596">
        <f t="shared" si="8"/>
        <v>0</v>
      </c>
      <c r="AC30" s="595">
        <f t="shared" si="9"/>
        <v>748</v>
      </c>
      <c r="AD30" s="596">
        <f t="shared" si="10"/>
        <v>0.99050360453513431</v>
      </c>
      <c r="AF30" s="548"/>
    </row>
    <row r="31" spans="1:32" ht="15.75" x14ac:dyDescent="0.25">
      <c r="A31" s="347">
        <v>11650</v>
      </c>
      <c r="B31" s="347" t="s">
        <v>180</v>
      </c>
      <c r="C31" s="347" t="s">
        <v>162</v>
      </c>
      <c r="D31" s="375" t="s">
        <v>2</v>
      </c>
      <c r="E31" s="73"/>
      <c r="F31" s="74">
        <f>'App 4-Recyclables'!V30</f>
        <v>42135.482854926842</v>
      </c>
      <c r="G31" s="74">
        <f>'App 4-Recyclables'!W30</f>
        <v>39552.482854926842</v>
      </c>
      <c r="H31" s="74">
        <f>'App 4-Recyclables'!X30</f>
        <v>2583</v>
      </c>
      <c r="I31" s="74">
        <f>'App 5-Organics'!Z30</f>
        <v>59053</v>
      </c>
      <c r="J31" s="74">
        <f>'App 5-Organics'!AA30</f>
        <v>58658</v>
      </c>
      <c r="K31" s="74">
        <f>'App 5-Organics'!AB30</f>
        <v>395</v>
      </c>
      <c r="L31" s="194">
        <f>'App 6-Residual Waste'!F30+'App 6-Residual Waste'!P30+'App 6-Residual Waste'!W30</f>
        <v>135556</v>
      </c>
      <c r="M31" s="194">
        <f>'App 6-Residual Waste'!G30+'App 6-Residual Waste'!Q30+'App 6-Residual Waste'!X30</f>
        <v>1588</v>
      </c>
      <c r="N31" s="194">
        <f>'App 6-Residual Waste'!H30+'App 6-Residual Waste'!R30+'App 6-Residual Waste'!Y30</f>
        <v>133968</v>
      </c>
      <c r="O31" s="193"/>
      <c r="P31" s="194">
        <f t="shared" si="0"/>
        <v>236744.48285492684</v>
      </c>
      <c r="Q31" s="194">
        <f t="shared" si="1"/>
        <v>99798.482854926842</v>
      </c>
      <c r="R31" s="194">
        <f t="shared" si="2"/>
        <v>136946</v>
      </c>
      <c r="S31" s="195">
        <f t="shared" si="3"/>
        <v>0.42154512600017685</v>
      </c>
      <c r="U31" s="377">
        <f>(P31*1000)/'App 1-Services'!G30/52</f>
        <v>13.310388678868405</v>
      </c>
      <c r="V31" s="377">
        <f>(P31*1000)/'App 1-Services'!H30/52</f>
        <v>34.261815117479429</v>
      </c>
      <c r="X31" s="594">
        <f t="shared" si="4"/>
        <v>0.42154512600017685</v>
      </c>
      <c r="Y31" s="595">
        <f t="shared" si="5"/>
        <v>42135.482854926842</v>
      </c>
      <c r="Z31" s="596">
        <f t="shared" si="6"/>
        <v>0.17797873195104943</v>
      </c>
      <c r="AA31" s="595">
        <f t="shared" si="7"/>
        <v>59053</v>
      </c>
      <c r="AB31" s="596">
        <f t="shared" si="8"/>
        <v>0.24943770299469539</v>
      </c>
      <c r="AC31" s="595">
        <f t="shared" si="9"/>
        <v>135556</v>
      </c>
      <c r="AD31" s="596">
        <f t="shared" si="10"/>
        <v>0.57258356505425512</v>
      </c>
      <c r="AF31" s="548"/>
    </row>
    <row r="32" spans="1:32" ht="15.75" x14ac:dyDescent="0.25">
      <c r="A32" s="347">
        <v>11700</v>
      </c>
      <c r="B32" s="347" t="s">
        <v>161</v>
      </c>
      <c r="C32" s="347" t="s">
        <v>289</v>
      </c>
      <c r="D32" s="375" t="s">
        <v>1</v>
      </c>
      <c r="E32" s="73"/>
      <c r="F32" s="74">
        <f>'App 4-Recyclables'!V31</f>
        <v>181.65361873855227</v>
      </c>
      <c r="G32" s="74">
        <f>'App 4-Recyclables'!W31</f>
        <v>96.653618738552268</v>
      </c>
      <c r="H32" s="74">
        <f>'App 4-Recyclables'!X31</f>
        <v>85</v>
      </c>
      <c r="I32" s="74">
        <f>'App 5-Organics'!Z31</f>
        <v>90</v>
      </c>
      <c r="J32" s="74">
        <f>'App 5-Organics'!AA31</f>
        <v>45</v>
      </c>
      <c r="K32" s="74">
        <f>'App 5-Organics'!AB31</f>
        <v>45</v>
      </c>
      <c r="L32" s="194">
        <f>'App 6-Residual Waste'!F31+'App 6-Residual Waste'!P31+'App 6-Residual Waste'!W31</f>
        <v>807</v>
      </c>
      <c r="M32" s="194">
        <f>'App 6-Residual Waste'!G31+'App 6-Residual Waste'!Q31+'App 6-Residual Waste'!X31</f>
        <v>12</v>
      </c>
      <c r="N32" s="194">
        <f>'App 6-Residual Waste'!H31+'App 6-Residual Waste'!R31+'App 6-Residual Waste'!Y31</f>
        <v>795</v>
      </c>
      <c r="O32" s="193"/>
      <c r="P32" s="194">
        <f t="shared" si="0"/>
        <v>1078.6536187385523</v>
      </c>
      <c r="Q32" s="194">
        <f t="shared" si="1"/>
        <v>153.65361873855227</v>
      </c>
      <c r="R32" s="194">
        <f t="shared" si="2"/>
        <v>925</v>
      </c>
      <c r="S32" s="195">
        <f t="shared" si="3"/>
        <v>0.14244945371642548</v>
      </c>
      <c r="U32" s="377">
        <f>(P32*1000)/'App 1-Services'!G31/52</f>
        <v>11.291964519267957</v>
      </c>
      <c r="V32" s="377">
        <f>(P32*1000)/'App 1-Services'!H31/52</f>
        <v>10.621269238041595</v>
      </c>
      <c r="X32" s="594">
        <f t="shared" si="4"/>
        <v>0.14244945371642548</v>
      </c>
      <c r="Y32" s="595">
        <f t="shared" si="5"/>
        <v>181.65361873855227</v>
      </c>
      <c r="Z32" s="596">
        <f t="shared" si="6"/>
        <v>0.16840774052284721</v>
      </c>
      <c r="AA32" s="595">
        <f t="shared" si="7"/>
        <v>90</v>
      </c>
      <c r="AB32" s="596">
        <f t="shared" si="8"/>
        <v>8.3437350449212661E-2</v>
      </c>
      <c r="AC32" s="595">
        <f t="shared" si="9"/>
        <v>807</v>
      </c>
      <c r="AD32" s="596">
        <f t="shared" si="10"/>
        <v>0.74815490902794013</v>
      </c>
      <c r="AF32" s="548"/>
    </row>
    <row r="33" spans="1:32" ht="15.75" x14ac:dyDescent="0.25">
      <c r="A33" s="347">
        <v>11720</v>
      </c>
      <c r="B33" s="347" t="s">
        <v>163</v>
      </c>
      <c r="C33" s="347" t="s">
        <v>162</v>
      </c>
      <c r="D33" s="375" t="s">
        <v>2</v>
      </c>
      <c r="E33" s="73"/>
      <c r="F33" s="74">
        <f>'App 4-Recyclables'!V32</f>
        <v>7598.0790078086229</v>
      </c>
      <c r="G33" s="74">
        <f>'App 4-Recyclables'!W32</f>
        <v>7456.7890078086239</v>
      </c>
      <c r="H33" s="74">
        <f>'App 4-Recyclables'!X32</f>
        <v>141.29</v>
      </c>
      <c r="I33" s="74">
        <f>'App 5-Organics'!Z32</f>
        <v>6347.7300000000005</v>
      </c>
      <c r="J33" s="74">
        <f>'App 5-Organics'!AA32</f>
        <v>6328.6600000000008</v>
      </c>
      <c r="K33" s="74">
        <f>'App 5-Organics'!AB32</f>
        <v>19.07</v>
      </c>
      <c r="L33" s="194">
        <f>'App 6-Residual Waste'!F32+'App 6-Residual Waste'!P32+'App 6-Residual Waste'!W32</f>
        <v>14710.210000000001</v>
      </c>
      <c r="M33" s="194">
        <f>'App 6-Residual Waste'!G32+'App 6-Residual Waste'!Q32+'App 6-Residual Waste'!X32</f>
        <v>56.6</v>
      </c>
      <c r="N33" s="194">
        <f>'App 6-Residual Waste'!H32+'App 6-Residual Waste'!R32+'App 6-Residual Waste'!Y32</f>
        <v>14653.61</v>
      </c>
      <c r="O33" s="193"/>
      <c r="P33" s="194">
        <f t="shared" si="0"/>
        <v>28656.019007808623</v>
      </c>
      <c r="Q33" s="194">
        <f t="shared" si="1"/>
        <v>13842.049007808624</v>
      </c>
      <c r="R33" s="194">
        <f t="shared" si="2"/>
        <v>14813.970000000001</v>
      </c>
      <c r="S33" s="195">
        <f t="shared" si="3"/>
        <v>0.48304159080983072</v>
      </c>
      <c r="U33" s="377">
        <f>(P33*1000)/'App 1-Services'!G32/52</f>
        <v>9.3243310368979255</v>
      </c>
      <c r="V33" s="377">
        <f>(P33*1000)/'App 1-Services'!H32/52</f>
        <v>19.939837486402443</v>
      </c>
      <c r="X33" s="594">
        <f t="shared" si="4"/>
        <v>0.48304159080983072</v>
      </c>
      <c r="Y33" s="595">
        <f t="shared" si="5"/>
        <v>7598.0790078086229</v>
      </c>
      <c r="Z33" s="596">
        <f t="shared" si="6"/>
        <v>0.26514775153304387</v>
      </c>
      <c r="AA33" s="595">
        <f t="shared" si="7"/>
        <v>6347.7300000000005</v>
      </c>
      <c r="AB33" s="596">
        <f t="shared" si="8"/>
        <v>0.22151471906374279</v>
      </c>
      <c r="AC33" s="595">
        <f t="shared" si="9"/>
        <v>14710.210000000001</v>
      </c>
      <c r="AD33" s="596">
        <f t="shared" si="10"/>
        <v>0.51333752940321342</v>
      </c>
      <c r="AF33" s="548"/>
    </row>
    <row r="34" spans="1:32" ht="15.75" x14ac:dyDescent="0.25">
      <c r="A34" s="347">
        <v>11730</v>
      </c>
      <c r="B34" s="347" t="s">
        <v>164</v>
      </c>
      <c r="C34" s="347" t="s">
        <v>130</v>
      </c>
      <c r="D34" s="375" t="s">
        <v>4</v>
      </c>
      <c r="E34" s="73"/>
      <c r="F34" s="74">
        <f>'App 4-Recyclables'!V33</f>
        <v>8793.1498368114062</v>
      </c>
      <c r="G34" s="74">
        <f>'App 4-Recyclables'!W33</f>
        <v>8635.1498368114062</v>
      </c>
      <c r="H34" s="74">
        <f>'App 4-Recyclables'!X33</f>
        <v>158</v>
      </c>
      <c r="I34" s="74">
        <f>'App 5-Organics'!Z33</f>
        <v>8115</v>
      </c>
      <c r="J34" s="74">
        <f>'App 5-Organics'!AA33</f>
        <v>8080</v>
      </c>
      <c r="K34" s="74">
        <f>'App 5-Organics'!AB33</f>
        <v>35</v>
      </c>
      <c r="L34" s="194">
        <f>'App 6-Residual Waste'!F33+'App 6-Residual Waste'!P33+'App 6-Residual Waste'!W33</f>
        <v>13018</v>
      </c>
      <c r="M34" s="194">
        <f>'App 6-Residual Waste'!G33+'App 6-Residual Waste'!Q33+'App 6-Residual Waste'!X33</f>
        <v>18</v>
      </c>
      <c r="N34" s="194">
        <f>'App 6-Residual Waste'!H33+'App 6-Residual Waste'!R33+'App 6-Residual Waste'!Y33</f>
        <v>13000</v>
      </c>
      <c r="O34" s="193"/>
      <c r="P34" s="194">
        <f t="shared" si="0"/>
        <v>29926.149836811404</v>
      </c>
      <c r="Q34" s="194">
        <f t="shared" si="1"/>
        <v>16733.149836811404</v>
      </c>
      <c r="R34" s="194">
        <f t="shared" si="2"/>
        <v>13193</v>
      </c>
      <c r="S34" s="195">
        <f t="shared" si="3"/>
        <v>0.55914810050935382</v>
      </c>
      <c r="U34" s="377">
        <f>(P34*1000)/'App 1-Services'!G33/52</f>
        <v>11.143006979633714</v>
      </c>
      <c r="V34" s="377">
        <f>(P34*1000)/'App 1-Services'!H33/52</f>
        <v>21.633820069060313</v>
      </c>
      <c r="X34" s="594">
        <f t="shared" si="4"/>
        <v>0.55914810050935382</v>
      </c>
      <c r="Y34" s="595">
        <f t="shared" si="5"/>
        <v>8793.1498368114062</v>
      </c>
      <c r="Z34" s="596">
        <f t="shared" si="6"/>
        <v>0.29382830349914152</v>
      </c>
      <c r="AA34" s="595">
        <f t="shared" si="7"/>
        <v>8115</v>
      </c>
      <c r="AB34" s="596">
        <f t="shared" si="8"/>
        <v>0.27116752553373713</v>
      </c>
      <c r="AC34" s="595">
        <f t="shared" si="9"/>
        <v>13018</v>
      </c>
      <c r="AD34" s="596">
        <f t="shared" si="10"/>
        <v>0.43500417096712141</v>
      </c>
      <c r="AF34" s="548"/>
    </row>
    <row r="35" spans="1:32" ht="15.75" x14ac:dyDescent="0.25">
      <c r="A35" s="347">
        <v>11750</v>
      </c>
      <c r="B35" s="347" t="s">
        <v>165</v>
      </c>
      <c r="C35" s="347" t="s">
        <v>289</v>
      </c>
      <c r="D35" s="375" t="s">
        <v>1</v>
      </c>
      <c r="E35" s="73"/>
      <c r="F35" s="74">
        <f>'App 4-Recyclables'!V34</f>
        <v>61.599375022888012</v>
      </c>
      <c r="G35" s="74">
        <f>'App 4-Recyclables'!W34</f>
        <v>61.599375022888012</v>
      </c>
      <c r="H35" s="74">
        <f>'App 4-Recyclables'!X34</f>
        <v>0</v>
      </c>
      <c r="I35" s="74">
        <f>'App 5-Organics'!Z34</f>
        <v>0</v>
      </c>
      <c r="J35" s="74">
        <f>'App 5-Organics'!AA34</f>
        <v>0</v>
      </c>
      <c r="K35" s="74">
        <f>'App 5-Organics'!AB34</f>
        <v>0</v>
      </c>
      <c r="L35" s="194">
        <f>'App 6-Residual Waste'!F34+'App 6-Residual Waste'!P34+'App 6-Residual Waste'!W34</f>
        <v>3357.55</v>
      </c>
      <c r="M35" s="194">
        <f>'App 6-Residual Waste'!G34+'App 6-Residual Waste'!Q34+'App 6-Residual Waste'!X34</f>
        <v>0</v>
      </c>
      <c r="N35" s="194">
        <f>'App 6-Residual Waste'!H34+'App 6-Residual Waste'!R34+'App 6-Residual Waste'!Y34</f>
        <v>3357.55</v>
      </c>
      <c r="O35" s="193"/>
      <c r="P35" s="194">
        <f t="shared" si="0"/>
        <v>3419.1493750228883</v>
      </c>
      <c r="Q35" s="194">
        <f t="shared" si="1"/>
        <v>61.599375022888012</v>
      </c>
      <c r="R35" s="194">
        <f t="shared" si="2"/>
        <v>3357.55</v>
      </c>
      <c r="S35" s="195">
        <f t="shared" si="3"/>
        <v>1.8015994116219521E-2</v>
      </c>
      <c r="U35" s="377">
        <f>(P35*1000)/'App 1-Services'!G34/52</f>
        <v>13.924793010714527</v>
      </c>
      <c r="V35" s="377">
        <f>(P35*1000)/'App 1-Services'!H34/52</f>
        <v>23.071183367225963</v>
      </c>
      <c r="X35" s="594">
        <f t="shared" si="4"/>
        <v>1.8015994116219521E-2</v>
      </c>
      <c r="Y35" s="595">
        <f t="shared" si="5"/>
        <v>61.599375022888012</v>
      </c>
      <c r="Z35" s="596">
        <f t="shared" si="6"/>
        <v>1.8015994116219521E-2</v>
      </c>
      <c r="AA35" s="595">
        <f t="shared" si="7"/>
        <v>0</v>
      </c>
      <c r="AB35" s="596">
        <f t="shared" si="8"/>
        <v>0</v>
      </c>
      <c r="AC35" s="595">
        <f t="shared" si="9"/>
        <v>3357.55</v>
      </c>
      <c r="AD35" s="596">
        <f t="shared" si="10"/>
        <v>0.98198400588378043</v>
      </c>
      <c r="AF35" s="548"/>
    </row>
    <row r="36" spans="1:32" ht="15.75" x14ac:dyDescent="0.25">
      <c r="A36" s="347">
        <v>11800</v>
      </c>
      <c r="B36" s="347" t="s">
        <v>166</v>
      </c>
      <c r="C36" s="347" t="s">
        <v>290</v>
      </c>
      <c r="D36" s="375" t="s">
        <v>4</v>
      </c>
      <c r="E36" s="73"/>
      <c r="F36" s="74">
        <f>'App 4-Recyclables'!V35</f>
        <v>12704.208670267719</v>
      </c>
      <c r="G36" s="74">
        <f>'App 4-Recyclables'!W35</f>
        <v>12337.208670267719</v>
      </c>
      <c r="H36" s="74">
        <f>'App 4-Recyclables'!X35</f>
        <v>367</v>
      </c>
      <c r="I36" s="74">
        <f>'App 5-Organics'!Z35</f>
        <v>12864.24</v>
      </c>
      <c r="J36" s="74">
        <f>'App 5-Organics'!AA35</f>
        <v>12134.24</v>
      </c>
      <c r="K36" s="74">
        <f>'App 5-Organics'!AB35</f>
        <v>730</v>
      </c>
      <c r="L36" s="194">
        <f>'App 6-Residual Waste'!F35+'App 6-Residual Waste'!P35+'App 6-Residual Waste'!W35</f>
        <v>14119.01</v>
      </c>
      <c r="M36" s="194">
        <f>'App 6-Residual Waste'!G35+'App 6-Residual Waste'!Q35+'App 6-Residual Waste'!X35</f>
        <v>680.95999999999981</v>
      </c>
      <c r="N36" s="194">
        <f>'App 6-Residual Waste'!H35+'App 6-Residual Waste'!R35+'App 6-Residual Waste'!Y35</f>
        <v>13438.05</v>
      </c>
      <c r="O36" s="193"/>
      <c r="P36" s="194">
        <f t="shared" si="0"/>
        <v>39687.458670267719</v>
      </c>
      <c r="Q36" s="194">
        <f t="shared" si="1"/>
        <v>25152.408670267716</v>
      </c>
      <c r="R36" s="194">
        <f t="shared" si="2"/>
        <v>14535.05</v>
      </c>
      <c r="S36" s="195">
        <f t="shared" si="3"/>
        <v>0.63376213829259143</v>
      </c>
      <c r="U36" s="377">
        <f>(P36*1000)/'App 1-Services'!G35/52</f>
        <v>9.9700899928624054</v>
      </c>
      <c r="V36" s="377">
        <f>(P36*1000)/'App 1-Services'!H35/52</f>
        <v>23.088708828763611</v>
      </c>
      <c r="X36" s="594">
        <f t="shared" si="4"/>
        <v>0.63376213829259143</v>
      </c>
      <c r="Y36" s="595">
        <f t="shared" si="5"/>
        <v>12704.208670267719</v>
      </c>
      <c r="Z36" s="596">
        <f t="shared" si="6"/>
        <v>0.3201063785871785</v>
      </c>
      <c r="AA36" s="595">
        <f t="shared" si="7"/>
        <v>12864.24</v>
      </c>
      <c r="AB36" s="596">
        <f t="shared" si="8"/>
        <v>0.32413866825988991</v>
      </c>
      <c r="AC36" s="595">
        <f t="shared" si="9"/>
        <v>14119.01</v>
      </c>
      <c r="AD36" s="596">
        <f t="shared" si="10"/>
        <v>0.3557549531529316</v>
      </c>
      <c r="AF36" s="548"/>
    </row>
    <row r="37" spans="1:32" ht="15.75" x14ac:dyDescent="0.25">
      <c r="A37" s="347">
        <v>12000</v>
      </c>
      <c r="B37" s="347" t="s">
        <v>168</v>
      </c>
      <c r="C37" s="347" t="s">
        <v>141</v>
      </c>
      <c r="D37" s="375" t="s">
        <v>1</v>
      </c>
      <c r="E37" s="73"/>
      <c r="F37" s="74">
        <f>'App 4-Recyclables'!V36</f>
        <v>290.76328824621714</v>
      </c>
      <c r="G37" s="74">
        <f>'App 4-Recyclables'!W36</f>
        <v>279.09328824621713</v>
      </c>
      <c r="H37" s="74">
        <f>'App 4-Recyclables'!X36</f>
        <v>11.67</v>
      </c>
      <c r="I37" s="74">
        <f>'App 5-Organics'!Z36</f>
        <v>210.24</v>
      </c>
      <c r="J37" s="74">
        <f>'App 5-Organics'!AA36</f>
        <v>210.24</v>
      </c>
      <c r="K37" s="74">
        <f>'App 5-Organics'!AB36</f>
        <v>0</v>
      </c>
      <c r="L37" s="194">
        <f>'App 6-Residual Waste'!F36+'App 6-Residual Waste'!P36+'App 6-Residual Waste'!W36</f>
        <v>982.72</v>
      </c>
      <c r="M37" s="194">
        <f>'App 6-Residual Waste'!G36+'App 6-Residual Waste'!Q36+'App 6-Residual Waste'!X36</f>
        <v>0</v>
      </c>
      <c r="N37" s="194">
        <f>'App 6-Residual Waste'!H36+'App 6-Residual Waste'!R36+'App 6-Residual Waste'!Y36</f>
        <v>982.72</v>
      </c>
      <c r="O37" s="193"/>
      <c r="P37" s="194">
        <f t="shared" si="0"/>
        <v>1483.7232882462172</v>
      </c>
      <c r="Q37" s="194">
        <f t="shared" si="1"/>
        <v>489.33328824621714</v>
      </c>
      <c r="R37" s="194">
        <f t="shared" si="2"/>
        <v>994.39</v>
      </c>
      <c r="S37" s="195">
        <f t="shared" si="3"/>
        <v>0.32980090837868853</v>
      </c>
      <c r="U37" s="377">
        <f>(P37*1000)/'App 1-Services'!G36/52</f>
        <v>6.5323123073674676</v>
      </c>
      <c r="V37" s="377">
        <f>(P37*1000)/'App 1-Services'!H36/52</f>
        <v>9.5428562403281276</v>
      </c>
      <c r="X37" s="594">
        <f t="shared" si="4"/>
        <v>0.32980090837868853</v>
      </c>
      <c r="Y37" s="595">
        <f t="shared" si="5"/>
        <v>290.76328824621714</v>
      </c>
      <c r="Z37" s="596">
        <f t="shared" si="6"/>
        <v>0.19596867593141551</v>
      </c>
      <c r="AA37" s="595">
        <f t="shared" si="7"/>
        <v>210.24</v>
      </c>
      <c r="AB37" s="596">
        <f t="shared" si="8"/>
        <v>0.1416975804487822</v>
      </c>
      <c r="AC37" s="595">
        <f t="shared" si="9"/>
        <v>982.72</v>
      </c>
      <c r="AD37" s="596">
        <f t="shared" si="10"/>
        <v>0.66233374361980224</v>
      </c>
      <c r="AF37" s="548"/>
    </row>
    <row r="38" spans="1:32" ht="15.75" x14ac:dyDescent="0.25">
      <c r="A38" s="347">
        <v>12150</v>
      </c>
      <c r="B38" s="347" t="s">
        <v>169</v>
      </c>
      <c r="C38" s="347" t="s">
        <v>289</v>
      </c>
      <c r="D38" s="375" t="s">
        <v>1</v>
      </c>
      <c r="E38" s="73"/>
      <c r="F38" s="74">
        <f>'App 4-Recyclables'!V37</f>
        <v>45.204325568652784</v>
      </c>
      <c r="G38" s="74">
        <f>'App 4-Recyclables'!W37</f>
        <v>45.204325568652784</v>
      </c>
      <c r="H38" s="74">
        <f>'App 4-Recyclables'!X37</f>
        <v>0</v>
      </c>
      <c r="I38" s="74">
        <f>'App 5-Organics'!Z37</f>
        <v>0</v>
      </c>
      <c r="J38" s="74">
        <f>'App 5-Organics'!AA37</f>
        <v>0</v>
      </c>
      <c r="K38" s="74">
        <f>'App 5-Organics'!AB37</f>
        <v>0</v>
      </c>
      <c r="L38" s="194">
        <f>'App 6-Residual Waste'!F37+'App 6-Residual Waste'!P37+'App 6-Residual Waste'!W37</f>
        <v>2330</v>
      </c>
      <c r="M38" s="194">
        <f>'App 6-Residual Waste'!G37+'App 6-Residual Waste'!Q37+'App 6-Residual Waste'!X37</f>
        <v>0</v>
      </c>
      <c r="N38" s="194">
        <f>'App 6-Residual Waste'!H37+'App 6-Residual Waste'!R37+'App 6-Residual Waste'!Y37</f>
        <v>2330</v>
      </c>
      <c r="O38" s="193"/>
      <c r="P38" s="194">
        <f t="shared" ref="P38:P69" si="11">F38+I38+L38</f>
        <v>2375.2043255686526</v>
      </c>
      <c r="Q38" s="194">
        <f t="shared" ref="Q38:Q69" si="12">G38+J38+M38</f>
        <v>45.204325568652784</v>
      </c>
      <c r="R38" s="194">
        <f t="shared" ref="R38:R69" si="13">H38+K38+N38</f>
        <v>2330</v>
      </c>
      <c r="S38" s="195">
        <f t="shared" ref="S38:S69" si="14">Q38/P38</f>
        <v>1.9031762902263293E-2</v>
      </c>
      <c r="U38" s="377">
        <f>(P38*1000)/'App 1-Services'!G37/52</f>
        <v>11.379423582694475</v>
      </c>
      <c r="V38" s="377">
        <f>(P38*1000)/'App 1-Services'!H37/52</f>
        <v>16.892383972239507</v>
      </c>
      <c r="X38" s="594">
        <f t="shared" si="4"/>
        <v>1.9031762902263293E-2</v>
      </c>
      <c r="Y38" s="595">
        <f t="shared" si="5"/>
        <v>45.204325568652784</v>
      </c>
      <c r="Z38" s="596">
        <f t="shared" si="6"/>
        <v>1.9031762902263293E-2</v>
      </c>
      <c r="AA38" s="595">
        <f t="shared" si="7"/>
        <v>0</v>
      </c>
      <c r="AB38" s="596">
        <f t="shared" si="8"/>
        <v>0</v>
      </c>
      <c r="AC38" s="595">
        <f t="shared" si="9"/>
        <v>2330</v>
      </c>
      <c r="AD38" s="596">
        <f t="shared" si="10"/>
        <v>0.98096823709773673</v>
      </c>
      <c r="AF38" s="548"/>
    </row>
    <row r="39" spans="1:32" ht="15.75" x14ac:dyDescent="0.25">
      <c r="A39" s="347">
        <v>12350</v>
      </c>
      <c r="B39" s="347" t="s">
        <v>171</v>
      </c>
      <c r="C39" s="347" t="s">
        <v>289</v>
      </c>
      <c r="D39" s="375" t="s">
        <v>1</v>
      </c>
      <c r="E39" s="73"/>
      <c r="F39" s="74">
        <f>'App 4-Recyclables'!V38</f>
        <v>1361.9180770721848</v>
      </c>
      <c r="G39" s="74">
        <f>'App 4-Recyclables'!W38</f>
        <v>806.98807707218475</v>
      </c>
      <c r="H39" s="74">
        <f>'App 4-Recyclables'!X38</f>
        <v>554.92999999999995</v>
      </c>
      <c r="I39" s="74">
        <f>'App 5-Organics'!Z38</f>
        <v>5.51</v>
      </c>
      <c r="J39" s="74">
        <f>'App 5-Organics'!AA38</f>
        <v>0</v>
      </c>
      <c r="K39" s="74">
        <f>'App 5-Organics'!AB38</f>
        <v>5.51</v>
      </c>
      <c r="L39" s="194">
        <f>'App 6-Residual Waste'!F38+'App 6-Residual Waste'!P38+'App 6-Residual Waste'!W38</f>
        <v>2985.53</v>
      </c>
      <c r="M39" s="194">
        <f>'App 6-Residual Waste'!G38+'App 6-Residual Waste'!Q38+'App 6-Residual Waste'!X38</f>
        <v>0</v>
      </c>
      <c r="N39" s="194">
        <f>'App 6-Residual Waste'!H38+'App 6-Residual Waste'!R38+'App 6-Residual Waste'!Y38</f>
        <v>2985.53</v>
      </c>
      <c r="O39" s="193"/>
      <c r="P39" s="194">
        <f t="shared" si="11"/>
        <v>4352.958077072185</v>
      </c>
      <c r="Q39" s="194">
        <f t="shared" si="12"/>
        <v>806.98807707218475</v>
      </c>
      <c r="R39" s="194">
        <f t="shared" si="13"/>
        <v>3545.9700000000003</v>
      </c>
      <c r="S39" s="195">
        <f t="shared" si="14"/>
        <v>0.18538843305722066</v>
      </c>
      <c r="U39" s="377">
        <f>(P39*1000)/'App 1-Services'!G38/52</f>
        <v>6.5568052205990588</v>
      </c>
      <c r="V39" s="377">
        <f>(P39*1000)/'App 1-Services'!H38/52</f>
        <v>18.921955753026261</v>
      </c>
      <c r="X39" s="594">
        <f t="shared" si="4"/>
        <v>0.18538843305722066</v>
      </c>
      <c r="Y39" s="595">
        <f t="shared" si="5"/>
        <v>1361.9180770721848</v>
      </c>
      <c r="Z39" s="596">
        <f t="shared" si="6"/>
        <v>0.31287185701274101</v>
      </c>
      <c r="AA39" s="595">
        <f t="shared" si="7"/>
        <v>5.51</v>
      </c>
      <c r="AB39" s="596">
        <f t="shared" si="8"/>
        <v>1.2658058962300058E-3</v>
      </c>
      <c r="AC39" s="595">
        <f t="shared" si="9"/>
        <v>2985.53</v>
      </c>
      <c r="AD39" s="596">
        <f t="shared" si="10"/>
        <v>0.68586233709102895</v>
      </c>
      <c r="AF39" s="548"/>
    </row>
    <row r="40" spans="1:32" ht="15.75" x14ac:dyDescent="0.25">
      <c r="A40" s="347">
        <v>12380</v>
      </c>
      <c r="B40" s="347" t="s">
        <v>129</v>
      </c>
      <c r="C40" s="347" t="s">
        <v>128</v>
      </c>
      <c r="D40" s="375" t="s">
        <v>3</v>
      </c>
      <c r="E40" s="73"/>
      <c r="F40" s="74">
        <f>'App 4-Recyclables'!V39</f>
        <v>12126.188419754235</v>
      </c>
      <c r="G40" s="74">
        <f>'App 4-Recyclables'!W39</f>
        <v>11147.418419754234</v>
      </c>
      <c r="H40" s="74">
        <f>'App 4-Recyclables'!X39</f>
        <v>978.77</v>
      </c>
      <c r="I40" s="74">
        <f>'App 5-Organics'!Z39</f>
        <v>3004</v>
      </c>
      <c r="J40" s="74">
        <f>'App 5-Organics'!AA39</f>
        <v>3004</v>
      </c>
      <c r="K40" s="74">
        <f>'App 5-Organics'!AB39</f>
        <v>0</v>
      </c>
      <c r="L40" s="194">
        <f>'App 6-Residual Waste'!F39+'App 6-Residual Waste'!P39+'App 6-Residual Waste'!W39</f>
        <v>74621</v>
      </c>
      <c r="M40" s="194">
        <f>'App 6-Residual Waste'!G39+'App 6-Residual Waste'!Q39+'App 6-Residual Waste'!X39</f>
        <v>21195</v>
      </c>
      <c r="N40" s="194">
        <f>'App 6-Residual Waste'!H39+'App 6-Residual Waste'!R39+'App 6-Residual Waste'!Y39</f>
        <v>53426</v>
      </c>
      <c r="O40" s="193"/>
      <c r="P40" s="194">
        <f t="shared" si="11"/>
        <v>89751.188419754239</v>
      </c>
      <c r="Q40" s="194">
        <f t="shared" si="12"/>
        <v>35346.418419754234</v>
      </c>
      <c r="R40" s="194">
        <f t="shared" si="13"/>
        <v>54404.77</v>
      </c>
      <c r="S40" s="195">
        <f t="shared" si="14"/>
        <v>0.39382674527320782</v>
      </c>
      <c r="U40" s="377">
        <f>(P40*1000)/'App 1-Services'!G39/52</f>
        <v>7.2859239939026548</v>
      </c>
      <c r="V40" s="377">
        <f>(P40*1000)/'App 1-Services'!H39/52</f>
        <v>23.39841920541695</v>
      </c>
      <c r="X40" s="594">
        <f t="shared" si="4"/>
        <v>0.39382674527320782</v>
      </c>
      <c r="Y40" s="595">
        <f t="shared" si="5"/>
        <v>12126.188419754235</v>
      </c>
      <c r="Z40" s="596">
        <f t="shared" si="6"/>
        <v>0.13510894544417265</v>
      </c>
      <c r="AA40" s="595">
        <f t="shared" si="7"/>
        <v>3004</v>
      </c>
      <c r="AB40" s="596">
        <f t="shared" si="8"/>
        <v>3.3470308893857714E-2</v>
      </c>
      <c r="AC40" s="595">
        <f t="shared" si="9"/>
        <v>74621</v>
      </c>
      <c r="AD40" s="596">
        <f t="shared" si="10"/>
        <v>0.83142074566196955</v>
      </c>
      <c r="AF40" s="548"/>
    </row>
    <row r="41" spans="1:32" ht="15.75" x14ac:dyDescent="0.25">
      <c r="A41" s="347">
        <v>12700</v>
      </c>
      <c r="B41" s="347" t="s">
        <v>173</v>
      </c>
      <c r="C41" s="347" t="s">
        <v>162</v>
      </c>
      <c r="D41" s="375" t="s">
        <v>4</v>
      </c>
      <c r="E41" s="73"/>
      <c r="F41" s="74">
        <f>'App 4-Recyclables'!V40</f>
        <v>1640.2159648671684</v>
      </c>
      <c r="G41" s="74">
        <f>'App 4-Recyclables'!W40</f>
        <v>1583.1359648671682</v>
      </c>
      <c r="H41" s="74">
        <f>'App 4-Recyclables'!X40</f>
        <v>57.08</v>
      </c>
      <c r="I41" s="74">
        <f>'App 5-Organics'!Z40</f>
        <v>181.23000000000002</v>
      </c>
      <c r="J41" s="74">
        <f>'App 5-Organics'!AA40</f>
        <v>181.05</v>
      </c>
      <c r="K41" s="74">
        <f>'App 5-Organics'!AB40</f>
        <v>0</v>
      </c>
      <c r="L41" s="194">
        <f>'App 6-Residual Waste'!F40+'App 6-Residual Waste'!P40+'App 6-Residual Waste'!W40</f>
        <v>3508.92</v>
      </c>
      <c r="M41" s="194">
        <f>'App 6-Residual Waste'!G40+'App 6-Residual Waste'!Q40+'App 6-Residual Waste'!X40</f>
        <v>7.1000000000000227</v>
      </c>
      <c r="N41" s="194">
        <f>'App 6-Residual Waste'!H40+'App 6-Residual Waste'!R40+'App 6-Residual Waste'!Y40</f>
        <v>3501.82</v>
      </c>
      <c r="O41" s="193"/>
      <c r="P41" s="194">
        <f t="shared" si="11"/>
        <v>5330.3659648671683</v>
      </c>
      <c r="Q41" s="194">
        <f t="shared" si="12"/>
        <v>1771.2859648671683</v>
      </c>
      <c r="R41" s="194">
        <f t="shared" si="13"/>
        <v>3558.9</v>
      </c>
      <c r="S41" s="195">
        <f t="shared" si="14"/>
        <v>0.33230100457301498</v>
      </c>
      <c r="U41" s="377">
        <f>(P41*1000)/'App 1-Services'!G40/52</f>
        <v>10.968011746833628</v>
      </c>
      <c r="V41" s="377">
        <f>(P41*1000)/'App 1-Services'!H40/52</f>
        <v>19.697739774386449</v>
      </c>
      <c r="X41" s="594">
        <f t="shared" si="4"/>
        <v>0.33230100457301498</v>
      </c>
      <c r="Y41" s="595">
        <f t="shared" si="5"/>
        <v>1640.2159648671684</v>
      </c>
      <c r="Z41" s="596">
        <f t="shared" si="6"/>
        <v>0.30771169853588887</v>
      </c>
      <c r="AA41" s="595">
        <f t="shared" si="7"/>
        <v>181.23000000000002</v>
      </c>
      <c r="AB41" s="596">
        <f t="shared" si="8"/>
        <v>3.3999541718992693E-2</v>
      </c>
      <c r="AC41" s="595">
        <f t="shared" si="9"/>
        <v>3508.92</v>
      </c>
      <c r="AD41" s="596">
        <f t="shared" si="10"/>
        <v>0.65828875974511847</v>
      </c>
      <c r="AF41" s="548"/>
    </row>
    <row r="42" spans="1:32" ht="15.75" x14ac:dyDescent="0.25">
      <c r="A42" s="347">
        <v>12730</v>
      </c>
      <c r="B42" s="347" t="s">
        <v>167</v>
      </c>
      <c r="C42" s="347" t="s">
        <v>711</v>
      </c>
      <c r="D42" s="375" t="s">
        <v>1</v>
      </c>
      <c r="E42" s="73"/>
      <c r="F42" s="74">
        <f>'App 4-Recyclables'!V41</f>
        <v>610.51039616945866</v>
      </c>
      <c r="G42" s="74">
        <f>'App 4-Recyclables'!W41</f>
        <v>581.60039616945858</v>
      </c>
      <c r="H42" s="74">
        <f>'App 4-Recyclables'!X41</f>
        <v>28.909999999999997</v>
      </c>
      <c r="I42" s="74">
        <f>'App 5-Organics'!Z41</f>
        <v>676.43999999999994</v>
      </c>
      <c r="J42" s="74">
        <f>'App 5-Organics'!AA41</f>
        <v>0</v>
      </c>
      <c r="K42" s="74">
        <f>'App 5-Organics'!AB41</f>
        <v>676.43999999999994</v>
      </c>
      <c r="L42" s="194">
        <f>'App 6-Residual Waste'!F41+'App 6-Residual Waste'!P41+'App 6-Residual Waste'!W41</f>
        <v>3460.65</v>
      </c>
      <c r="M42" s="194">
        <f>'App 6-Residual Waste'!G41+'App 6-Residual Waste'!Q41+'App 6-Residual Waste'!X41</f>
        <v>0</v>
      </c>
      <c r="N42" s="194">
        <f>'App 6-Residual Waste'!H41+'App 6-Residual Waste'!R41+'App 6-Residual Waste'!Y41</f>
        <v>3460.65</v>
      </c>
      <c r="O42" s="193"/>
      <c r="P42" s="194">
        <f t="shared" si="11"/>
        <v>4747.6003961694587</v>
      </c>
      <c r="Q42" s="194">
        <f t="shared" si="12"/>
        <v>581.60039616945858</v>
      </c>
      <c r="R42" s="194">
        <f t="shared" si="13"/>
        <v>4166</v>
      </c>
      <c r="S42" s="195">
        <f t="shared" si="14"/>
        <v>0.12250407524582639</v>
      </c>
      <c r="U42" s="377">
        <f>(P42*1000)/'App 1-Services'!G41/52</f>
        <v>10.150084226641848</v>
      </c>
      <c r="V42" s="377">
        <f>(P42*1000)/'App 1-Services'!H41/52</f>
        <v>18.075630096741921</v>
      </c>
      <c r="X42" s="594">
        <f t="shared" si="4"/>
        <v>0.12250407524582639</v>
      </c>
      <c r="Y42" s="595">
        <f t="shared" si="5"/>
        <v>610.51039616945866</v>
      </c>
      <c r="Z42" s="596">
        <f t="shared" si="6"/>
        <v>0.12859346727286511</v>
      </c>
      <c r="AA42" s="595">
        <f t="shared" si="7"/>
        <v>676.43999999999994</v>
      </c>
      <c r="AB42" s="596">
        <f t="shared" si="8"/>
        <v>0.14248039926565365</v>
      </c>
      <c r="AC42" s="595">
        <f t="shared" si="9"/>
        <v>3460.65</v>
      </c>
      <c r="AD42" s="596">
        <f t="shared" si="10"/>
        <v>0.72892613346148127</v>
      </c>
      <c r="AF42" s="548"/>
    </row>
    <row r="43" spans="1:32" ht="15.75" x14ac:dyDescent="0.25">
      <c r="A43" s="347">
        <v>12750</v>
      </c>
      <c r="B43" s="347" t="s">
        <v>174</v>
      </c>
      <c r="C43" s="347" t="s">
        <v>713</v>
      </c>
      <c r="D43" s="375" t="s">
        <v>1</v>
      </c>
      <c r="E43" s="73"/>
      <c r="F43" s="74">
        <f>'App 4-Recyclables'!V42</f>
        <v>6525.3567678495401</v>
      </c>
      <c r="G43" s="74">
        <f>'App 4-Recyclables'!W42</f>
        <v>6073.3567678495401</v>
      </c>
      <c r="H43" s="74">
        <f>'App 4-Recyclables'!X42</f>
        <v>452</v>
      </c>
      <c r="I43" s="74">
        <f>'App 5-Organics'!Z42</f>
        <v>8524.77</v>
      </c>
      <c r="J43" s="74">
        <f>'App 5-Organics'!AA42</f>
        <v>8517.59</v>
      </c>
      <c r="K43" s="74">
        <f>'App 5-Organics'!AB42</f>
        <v>6.24</v>
      </c>
      <c r="L43" s="194">
        <f>'App 6-Residual Waste'!F42+'App 6-Residual Waste'!P42+'App 6-Residual Waste'!W42</f>
        <v>10032.879999999999</v>
      </c>
      <c r="M43" s="194">
        <f>'App 6-Residual Waste'!G42+'App 6-Residual Waste'!Q42+'App 6-Residual Waste'!X42</f>
        <v>78</v>
      </c>
      <c r="N43" s="194">
        <f>'App 6-Residual Waste'!H42+'App 6-Residual Waste'!R42+'App 6-Residual Waste'!Y42</f>
        <v>9954.8799999999992</v>
      </c>
      <c r="O43" s="193"/>
      <c r="P43" s="194">
        <f t="shared" si="11"/>
        <v>25083.00676784954</v>
      </c>
      <c r="Q43" s="194">
        <f t="shared" si="12"/>
        <v>14668.94676784954</v>
      </c>
      <c r="R43" s="194">
        <f t="shared" si="13"/>
        <v>10413.119999999999</v>
      </c>
      <c r="S43" s="195">
        <f t="shared" si="14"/>
        <v>0.58481612286815821</v>
      </c>
      <c r="U43" s="377">
        <f>(P43*1000)/'App 1-Services'!G42/52</f>
        <v>12.598347126157993</v>
      </c>
      <c r="V43" s="377">
        <f>(P43*1000)/'App 1-Services'!H42/52</f>
        <v>20.243642553564598</v>
      </c>
      <c r="X43" s="594">
        <f t="shared" si="4"/>
        <v>0.58481612286815821</v>
      </c>
      <c r="Y43" s="595">
        <f t="shared" si="5"/>
        <v>6525.3567678495401</v>
      </c>
      <c r="Z43" s="596">
        <f t="shared" si="6"/>
        <v>0.26015050062552703</v>
      </c>
      <c r="AA43" s="595">
        <f t="shared" si="7"/>
        <v>8524.77</v>
      </c>
      <c r="AB43" s="596">
        <f t="shared" si="8"/>
        <v>0.33986236494289562</v>
      </c>
      <c r="AC43" s="595">
        <f t="shared" si="9"/>
        <v>10032.879999999999</v>
      </c>
      <c r="AD43" s="596">
        <f t="shared" si="10"/>
        <v>0.39998713443157741</v>
      </c>
      <c r="AF43" s="548"/>
    </row>
    <row r="44" spans="1:32" ht="15.75" x14ac:dyDescent="0.25">
      <c r="A44" s="347">
        <v>12850</v>
      </c>
      <c r="B44" s="347" t="s">
        <v>175</v>
      </c>
      <c r="C44" s="347" t="s">
        <v>128</v>
      </c>
      <c r="D44" s="375" t="s">
        <v>3</v>
      </c>
      <c r="E44" s="73"/>
      <c r="F44" s="74">
        <f>'App 4-Recyclables'!V43</f>
        <v>13171.139695953405</v>
      </c>
      <c r="G44" s="74">
        <f>'App 4-Recyclables'!W43</f>
        <v>11241.779695953406</v>
      </c>
      <c r="H44" s="74">
        <f>'App 4-Recyclables'!X43</f>
        <v>1929.36</v>
      </c>
      <c r="I44" s="74">
        <f>'App 5-Organics'!Z43</f>
        <v>9.6</v>
      </c>
      <c r="J44" s="74">
        <f>'App 5-Organics'!AA43</f>
        <v>9.6</v>
      </c>
      <c r="K44" s="74">
        <f>'App 5-Organics'!AB43</f>
        <v>0</v>
      </c>
      <c r="L44" s="194">
        <f>'App 6-Residual Waste'!F43+'App 6-Residual Waste'!P43+'App 6-Residual Waste'!W43</f>
        <v>78493.75</v>
      </c>
      <c r="M44" s="194">
        <f>'App 6-Residual Waste'!G43+'App 6-Residual Waste'!Q43+'App 6-Residual Waste'!X43</f>
        <v>0.77000000000043656</v>
      </c>
      <c r="N44" s="194">
        <f>'App 6-Residual Waste'!H43+'App 6-Residual Waste'!R43+'App 6-Residual Waste'!Y43</f>
        <v>78492.98</v>
      </c>
      <c r="O44" s="193"/>
      <c r="P44" s="194">
        <f t="shared" si="11"/>
        <v>91674.489695953409</v>
      </c>
      <c r="Q44" s="194">
        <f t="shared" si="12"/>
        <v>11252.149695953407</v>
      </c>
      <c r="R44" s="194">
        <f t="shared" si="13"/>
        <v>80422.34</v>
      </c>
      <c r="S44" s="195">
        <f t="shared" si="14"/>
        <v>0.12274024904062364</v>
      </c>
      <c r="U44" s="377">
        <f>(P44*1000)/'App 1-Services'!G43/52</f>
        <v>8.3707051625330546</v>
      </c>
      <c r="V44" s="377">
        <f>(P44*1000)/'App 1-Services'!H43/52</f>
        <v>27.214741520398452</v>
      </c>
      <c r="X44" s="594">
        <f t="shared" si="4"/>
        <v>0.12274024904062364</v>
      </c>
      <c r="Y44" s="595">
        <f t="shared" si="5"/>
        <v>13171.139695953405</v>
      </c>
      <c r="Z44" s="596">
        <f t="shared" si="6"/>
        <v>0.14367289896716809</v>
      </c>
      <c r="AA44" s="595">
        <f t="shared" si="7"/>
        <v>9.6</v>
      </c>
      <c r="AB44" s="596">
        <f t="shared" si="8"/>
        <v>1.0471833584063847E-4</v>
      </c>
      <c r="AC44" s="595">
        <f t="shared" si="9"/>
        <v>78493.75</v>
      </c>
      <c r="AD44" s="596">
        <f t="shared" si="10"/>
        <v>0.85622238269699125</v>
      </c>
      <c r="AF44" s="548"/>
    </row>
    <row r="45" spans="1:32" ht="15.75" x14ac:dyDescent="0.25">
      <c r="A45" s="347">
        <v>12870</v>
      </c>
      <c r="B45" s="347" t="s">
        <v>170</v>
      </c>
      <c r="C45" s="347" t="s">
        <v>711</v>
      </c>
      <c r="D45" s="375" t="s">
        <v>1</v>
      </c>
      <c r="E45" s="73"/>
      <c r="F45" s="74">
        <f>'App 4-Recyclables'!V44</f>
        <v>1807.1744505898341</v>
      </c>
      <c r="G45" s="74">
        <f>'App 4-Recyclables'!W44</f>
        <v>1763.8644505898342</v>
      </c>
      <c r="H45" s="74">
        <f>'App 4-Recyclables'!X44</f>
        <v>43.31</v>
      </c>
      <c r="I45" s="74">
        <f>'App 5-Organics'!Z44</f>
        <v>2530.5</v>
      </c>
      <c r="J45" s="74">
        <f>'App 5-Organics'!AA44</f>
        <v>2113</v>
      </c>
      <c r="K45" s="74">
        <f>'App 5-Organics'!AB44</f>
        <v>417.5</v>
      </c>
      <c r="L45" s="194">
        <f>'App 6-Residual Waste'!F44+'App 6-Residual Waste'!P44+'App 6-Residual Waste'!W44</f>
        <v>3322.6</v>
      </c>
      <c r="M45" s="194">
        <f>'App 6-Residual Waste'!G44+'App 6-Residual Waste'!Q44+'App 6-Residual Waste'!X44</f>
        <v>0</v>
      </c>
      <c r="N45" s="194">
        <f>'App 6-Residual Waste'!H44+'App 6-Residual Waste'!R44+'App 6-Residual Waste'!Y44</f>
        <v>3322.6</v>
      </c>
      <c r="O45" s="193"/>
      <c r="P45" s="194">
        <f t="shared" si="11"/>
        <v>7660.2744505898336</v>
      </c>
      <c r="Q45" s="194">
        <f t="shared" si="12"/>
        <v>3876.8644505898342</v>
      </c>
      <c r="R45" s="194">
        <f t="shared" si="13"/>
        <v>3783.41</v>
      </c>
      <c r="S45" s="195">
        <f t="shared" si="14"/>
        <v>0.50609994140501313</v>
      </c>
      <c r="U45" s="377">
        <f>(P45*1000)/'App 1-Services'!G44/52</f>
        <v>11.820973375353125</v>
      </c>
      <c r="V45" s="377">
        <f>(P45*1000)/'App 1-Services'!H44/52</f>
        <v>22.085902579257969</v>
      </c>
      <c r="X45" s="594">
        <f t="shared" si="4"/>
        <v>0.50609994140501313</v>
      </c>
      <c r="Y45" s="595">
        <f t="shared" si="5"/>
        <v>1807.1744505898341</v>
      </c>
      <c r="Z45" s="596">
        <f t="shared" si="6"/>
        <v>0.23591510490210746</v>
      </c>
      <c r="AA45" s="595">
        <f t="shared" si="7"/>
        <v>2530.5</v>
      </c>
      <c r="AB45" s="596">
        <f t="shared" si="8"/>
        <v>0.33034064462339913</v>
      </c>
      <c r="AC45" s="595">
        <f t="shared" si="9"/>
        <v>3322.6</v>
      </c>
      <c r="AD45" s="596">
        <f t="shared" si="10"/>
        <v>0.4337442504744935</v>
      </c>
      <c r="AF45" s="548"/>
    </row>
    <row r="46" spans="1:32" ht="15.75" x14ac:dyDescent="0.25">
      <c r="A46" s="347">
        <v>12900</v>
      </c>
      <c r="B46" s="347" t="s">
        <v>176</v>
      </c>
      <c r="C46" s="347" t="s">
        <v>289</v>
      </c>
      <c r="D46" s="375" t="s">
        <v>1</v>
      </c>
      <c r="E46" s="73"/>
      <c r="F46" s="74">
        <f>'App 4-Recyclables'!V45</f>
        <v>677.70852901490821</v>
      </c>
      <c r="G46" s="74">
        <f>'App 4-Recyclables'!W45</f>
        <v>645.22852901490819</v>
      </c>
      <c r="H46" s="74">
        <f>'App 4-Recyclables'!X45</f>
        <v>32.479999999999997</v>
      </c>
      <c r="I46" s="74">
        <f>'App 5-Organics'!Z45</f>
        <v>923.66</v>
      </c>
      <c r="J46" s="74">
        <f>'App 5-Organics'!AA45</f>
        <v>923.66</v>
      </c>
      <c r="K46" s="74">
        <f>'App 5-Organics'!AB45</f>
        <v>0</v>
      </c>
      <c r="L46" s="194">
        <f>'App 6-Residual Waste'!F45+'App 6-Residual Waste'!P45+'App 6-Residual Waste'!W45</f>
        <v>1323.56</v>
      </c>
      <c r="M46" s="194">
        <f>'App 6-Residual Waste'!G45+'App 6-Residual Waste'!Q45+'App 6-Residual Waste'!X45</f>
        <v>10</v>
      </c>
      <c r="N46" s="194">
        <f>'App 6-Residual Waste'!H45+'App 6-Residual Waste'!R45+'App 6-Residual Waste'!Y45</f>
        <v>1313.56</v>
      </c>
      <c r="O46" s="193"/>
      <c r="P46" s="194">
        <f t="shared" si="11"/>
        <v>2924.9285290149082</v>
      </c>
      <c r="Q46" s="194">
        <f t="shared" si="12"/>
        <v>1578.8885290149083</v>
      </c>
      <c r="R46" s="194">
        <f t="shared" si="13"/>
        <v>1346.04</v>
      </c>
      <c r="S46" s="195">
        <f t="shared" si="14"/>
        <v>0.53980413994822118</v>
      </c>
      <c r="U46" s="377">
        <f>(P46*1000)/'App 1-Services'!G45/52</f>
        <v>5.6759460704317863</v>
      </c>
      <c r="V46" s="377">
        <f>(P46*1000)/'App 1-Services'!H45/52</f>
        <v>13.241201873347222</v>
      </c>
      <c r="X46" s="594">
        <f t="shared" si="4"/>
        <v>0.53980413994822118</v>
      </c>
      <c r="Y46" s="595">
        <f t="shared" si="5"/>
        <v>677.70852901490821</v>
      </c>
      <c r="Z46" s="596">
        <f t="shared" si="6"/>
        <v>0.23170088509586756</v>
      </c>
      <c r="AA46" s="595">
        <f t="shared" si="7"/>
        <v>923.66</v>
      </c>
      <c r="AB46" s="596">
        <f t="shared" si="8"/>
        <v>0.3157889127332219</v>
      </c>
      <c r="AC46" s="595">
        <f t="shared" si="9"/>
        <v>1323.56</v>
      </c>
      <c r="AD46" s="596">
        <f t="shared" si="10"/>
        <v>0.45251020217091048</v>
      </c>
      <c r="AF46" s="548"/>
    </row>
    <row r="47" spans="1:32" ht="15.75" x14ac:dyDescent="0.25">
      <c r="A47" s="347">
        <v>12930</v>
      </c>
      <c r="B47" s="347" t="s">
        <v>192</v>
      </c>
      <c r="C47" s="347" t="s">
        <v>126</v>
      </c>
      <c r="D47" s="375" t="s">
        <v>3</v>
      </c>
      <c r="E47" s="73"/>
      <c r="F47" s="74">
        <f>'App 4-Recyclables'!V46</f>
        <v>12835.781181688384</v>
      </c>
      <c r="G47" s="74">
        <f>'App 4-Recyclables'!W46</f>
        <v>10810.781181688384</v>
      </c>
      <c r="H47" s="74">
        <f>'App 4-Recyclables'!X46</f>
        <v>2025</v>
      </c>
      <c r="I47" s="74">
        <f>'App 5-Organics'!Z46</f>
        <v>11754</v>
      </c>
      <c r="J47" s="74">
        <f>'App 5-Organics'!AA46</f>
        <v>11716</v>
      </c>
      <c r="K47" s="74">
        <f>'App 5-Organics'!AB46</f>
        <v>38</v>
      </c>
      <c r="L47" s="194">
        <f>'App 6-Residual Waste'!F46+'App 6-Residual Waste'!P46+'App 6-Residual Waste'!W46</f>
        <v>34214</v>
      </c>
      <c r="M47" s="194">
        <f>'App 6-Residual Waste'!G46+'App 6-Residual Waste'!Q46+'App 6-Residual Waste'!X46</f>
        <v>4189.3</v>
      </c>
      <c r="N47" s="194">
        <f>'App 6-Residual Waste'!H46+'App 6-Residual Waste'!R46+'App 6-Residual Waste'!Y46</f>
        <v>30024.7</v>
      </c>
      <c r="O47" s="193"/>
      <c r="P47" s="194">
        <f t="shared" si="11"/>
        <v>58803.781181688384</v>
      </c>
      <c r="Q47" s="194">
        <f t="shared" si="12"/>
        <v>26716.081181688383</v>
      </c>
      <c r="R47" s="194">
        <f t="shared" si="13"/>
        <v>32087.7</v>
      </c>
      <c r="S47" s="195">
        <f t="shared" si="14"/>
        <v>0.45432590634167969</v>
      </c>
      <c r="U47" s="377">
        <f>(P47*1000)/'App 1-Services'!G46/52</f>
        <v>7.1386579581070739</v>
      </c>
      <c r="V47" s="377">
        <f>(P47*1000)/'App 1-Services'!H46/52</f>
        <v>22.323948708972278</v>
      </c>
      <c r="X47" s="594">
        <f t="shared" si="4"/>
        <v>0.45432590634167969</v>
      </c>
      <c r="Y47" s="595">
        <f t="shared" si="5"/>
        <v>12835.781181688384</v>
      </c>
      <c r="Z47" s="596">
        <f t="shared" si="6"/>
        <v>0.21828156155518572</v>
      </c>
      <c r="AA47" s="595">
        <f t="shared" si="7"/>
        <v>11754</v>
      </c>
      <c r="AB47" s="596">
        <f t="shared" si="8"/>
        <v>0.19988510540985788</v>
      </c>
      <c r="AC47" s="595">
        <f t="shared" si="9"/>
        <v>34214</v>
      </c>
      <c r="AD47" s="596">
        <f t="shared" si="10"/>
        <v>0.58183333303495643</v>
      </c>
      <c r="AF47" s="548"/>
    </row>
    <row r="48" spans="1:32" ht="15.75" x14ac:dyDescent="0.25">
      <c r="A48" s="347">
        <v>12950</v>
      </c>
      <c r="B48" s="347" t="s">
        <v>177</v>
      </c>
      <c r="C48" s="347" t="s">
        <v>289</v>
      </c>
      <c r="D48" s="375" t="s">
        <v>1</v>
      </c>
      <c r="E48" s="73"/>
      <c r="F48" s="74">
        <f>'App 4-Recyclables'!V47</f>
        <v>345.09850081069715</v>
      </c>
      <c r="G48" s="74">
        <f>'App 4-Recyclables'!W47</f>
        <v>331.61850081069713</v>
      </c>
      <c r="H48" s="74">
        <f>'App 4-Recyclables'!X47</f>
        <v>13.48</v>
      </c>
      <c r="I48" s="74">
        <f>'App 5-Organics'!Z47</f>
        <v>0</v>
      </c>
      <c r="J48" s="74">
        <f>'App 5-Organics'!AA47</f>
        <v>0</v>
      </c>
      <c r="K48" s="74">
        <f>'App 5-Organics'!AB47</f>
        <v>0</v>
      </c>
      <c r="L48" s="194">
        <f>'App 6-Residual Waste'!F47+'App 6-Residual Waste'!P47+'App 6-Residual Waste'!W47</f>
        <v>974</v>
      </c>
      <c r="M48" s="194">
        <f>'App 6-Residual Waste'!G47+'App 6-Residual Waste'!Q47+'App 6-Residual Waste'!X47</f>
        <v>0</v>
      </c>
      <c r="N48" s="194">
        <f>'App 6-Residual Waste'!H47+'App 6-Residual Waste'!R47+'App 6-Residual Waste'!Y47</f>
        <v>974</v>
      </c>
      <c r="O48" s="193"/>
      <c r="P48" s="194">
        <f t="shared" si="11"/>
        <v>1319.0985008106973</v>
      </c>
      <c r="Q48" s="194">
        <f t="shared" si="12"/>
        <v>331.61850081069713</v>
      </c>
      <c r="R48" s="194">
        <f t="shared" si="13"/>
        <v>987.48</v>
      </c>
      <c r="S48" s="195">
        <f t="shared" si="14"/>
        <v>0.25139783011419509</v>
      </c>
      <c r="U48" s="377">
        <f>(P48*1000)/'App 1-Services'!G47/52</f>
        <v>6.0026689213781772</v>
      </c>
      <c r="V48" s="377">
        <f>(P48*1000)/'App 1-Services'!H47/52</f>
        <v>12.995532203762385</v>
      </c>
      <c r="X48" s="594">
        <f t="shared" si="4"/>
        <v>0.25139783011419509</v>
      </c>
      <c r="Y48" s="595">
        <f t="shared" si="5"/>
        <v>345.09850081069715</v>
      </c>
      <c r="Z48" s="596">
        <f t="shared" si="6"/>
        <v>0.2616169305010998</v>
      </c>
      <c r="AA48" s="595">
        <f t="shared" si="7"/>
        <v>0</v>
      </c>
      <c r="AB48" s="596">
        <f t="shared" si="8"/>
        <v>0</v>
      </c>
      <c r="AC48" s="595">
        <f t="shared" si="9"/>
        <v>974</v>
      </c>
      <c r="AD48" s="596">
        <f t="shared" si="10"/>
        <v>0.73838306949890009</v>
      </c>
      <c r="AF48" s="548"/>
    </row>
    <row r="49" spans="1:32" ht="15.75" x14ac:dyDescent="0.25">
      <c r="A49" s="347">
        <v>13010</v>
      </c>
      <c r="B49" s="347" t="s">
        <v>178</v>
      </c>
      <c r="C49" s="347" t="s">
        <v>124</v>
      </c>
      <c r="D49" s="375" t="s">
        <v>1</v>
      </c>
      <c r="E49" s="73"/>
      <c r="F49" s="74">
        <f>'App 4-Recyclables'!V48</f>
        <v>634.89095461184525</v>
      </c>
      <c r="G49" s="74">
        <f>'App 4-Recyclables'!W48</f>
        <v>590.89095461184525</v>
      </c>
      <c r="H49" s="74">
        <f>'App 4-Recyclables'!X48</f>
        <v>44</v>
      </c>
      <c r="I49" s="74">
        <f>'App 5-Organics'!Z48</f>
        <v>0</v>
      </c>
      <c r="J49" s="74">
        <f>'App 5-Organics'!AA48</f>
        <v>0</v>
      </c>
      <c r="K49" s="74">
        <f>'App 5-Organics'!AB48</f>
        <v>0</v>
      </c>
      <c r="L49" s="194">
        <f>'App 6-Residual Waste'!F48+'App 6-Residual Waste'!P48+'App 6-Residual Waste'!W48</f>
        <v>1535</v>
      </c>
      <c r="M49" s="194">
        <f>'App 6-Residual Waste'!G48+'App 6-Residual Waste'!Q48+'App 6-Residual Waste'!X48</f>
        <v>0</v>
      </c>
      <c r="N49" s="194">
        <f>'App 6-Residual Waste'!H48+'App 6-Residual Waste'!R48+'App 6-Residual Waste'!Y48</f>
        <v>1535</v>
      </c>
      <c r="O49" s="193"/>
      <c r="P49" s="194">
        <f t="shared" si="11"/>
        <v>2169.8909546118452</v>
      </c>
      <c r="Q49" s="194">
        <f t="shared" si="12"/>
        <v>590.89095461184525</v>
      </c>
      <c r="R49" s="194">
        <f t="shared" si="13"/>
        <v>1579</v>
      </c>
      <c r="S49" s="195">
        <f t="shared" si="14"/>
        <v>0.27231366320781086</v>
      </c>
      <c r="U49" s="377">
        <f>(P49*1000)/'App 1-Services'!G48/52</f>
        <v>4.6844041540271606</v>
      </c>
      <c r="V49" s="377">
        <f>(P49*1000)/'App 1-Services'!H48/52</f>
        <v>7.6947579207217318</v>
      </c>
      <c r="X49" s="594">
        <f t="shared" si="4"/>
        <v>0.27231366320781086</v>
      </c>
      <c r="Y49" s="595">
        <f t="shared" si="5"/>
        <v>634.89095461184525</v>
      </c>
      <c r="Z49" s="596">
        <f t="shared" si="6"/>
        <v>0.29259117987586425</v>
      </c>
      <c r="AA49" s="595">
        <f t="shared" si="7"/>
        <v>0</v>
      </c>
      <c r="AB49" s="596">
        <f t="shared" si="8"/>
        <v>0</v>
      </c>
      <c r="AC49" s="595">
        <f t="shared" si="9"/>
        <v>1535</v>
      </c>
      <c r="AD49" s="596">
        <f t="shared" si="10"/>
        <v>0.70740882012413575</v>
      </c>
      <c r="AF49" s="548"/>
    </row>
    <row r="50" spans="1:32" ht="15.75" x14ac:dyDescent="0.25">
      <c r="A50" s="347">
        <v>13310</v>
      </c>
      <c r="B50" s="347" t="s">
        <v>181</v>
      </c>
      <c r="C50" s="347" t="s">
        <v>713</v>
      </c>
      <c r="D50" s="375" t="s">
        <v>1</v>
      </c>
      <c r="E50" s="73"/>
      <c r="F50" s="74">
        <f>'App 4-Recyclables'!V49</f>
        <v>4343.1839908650936</v>
      </c>
      <c r="G50" s="74">
        <f>'App 4-Recyclables'!W49</f>
        <v>3035.4439908650938</v>
      </c>
      <c r="H50" s="74">
        <f>'App 4-Recyclables'!X49</f>
        <v>1307.74</v>
      </c>
      <c r="I50" s="74">
        <f>'App 5-Organics'!Z49</f>
        <v>3054.6400000000003</v>
      </c>
      <c r="J50" s="74">
        <f>'App 5-Organics'!AA49</f>
        <v>3054.6400000000003</v>
      </c>
      <c r="K50" s="74">
        <f>'App 5-Organics'!AB49</f>
        <v>0</v>
      </c>
      <c r="L50" s="194">
        <f>'App 6-Residual Waste'!F49+'App 6-Residual Waste'!P49+'App 6-Residual Waste'!W49</f>
        <v>11761.63</v>
      </c>
      <c r="M50" s="194">
        <f>'App 6-Residual Waste'!G49+'App 6-Residual Waste'!Q49+'App 6-Residual Waste'!X49</f>
        <v>103.71000000000041</v>
      </c>
      <c r="N50" s="194">
        <f>'App 6-Residual Waste'!H49+'App 6-Residual Waste'!R49+'App 6-Residual Waste'!Y49</f>
        <v>11657.92</v>
      </c>
      <c r="O50" s="193"/>
      <c r="P50" s="194">
        <f t="shared" si="11"/>
        <v>19159.453990865091</v>
      </c>
      <c r="Q50" s="194">
        <f t="shared" si="12"/>
        <v>6193.7939908650942</v>
      </c>
      <c r="R50" s="194">
        <f t="shared" si="13"/>
        <v>12965.66</v>
      </c>
      <c r="S50" s="195">
        <f t="shared" si="14"/>
        <v>0.32327612226414137</v>
      </c>
      <c r="U50" s="377">
        <f>(P50*1000)/'App 1-Services'!G49/52</f>
        <v>11.942533329633967</v>
      </c>
      <c r="V50" s="377">
        <f>(P50*1000)/'App 1-Services'!H49/52</f>
        <v>22.435062916998547</v>
      </c>
      <c r="X50" s="594">
        <f t="shared" si="4"/>
        <v>0.32327612226414137</v>
      </c>
      <c r="Y50" s="595">
        <f t="shared" si="5"/>
        <v>4343.1839908650936</v>
      </c>
      <c r="Z50" s="596">
        <f t="shared" si="6"/>
        <v>0.22668620895646877</v>
      </c>
      <c r="AA50" s="595">
        <f t="shared" si="7"/>
        <v>3054.6400000000003</v>
      </c>
      <c r="AB50" s="596">
        <f t="shared" si="8"/>
        <v>0.1594325183513268</v>
      </c>
      <c r="AC50" s="595">
        <f t="shared" si="9"/>
        <v>11761.63</v>
      </c>
      <c r="AD50" s="596">
        <f t="shared" si="10"/>
        <v>0.61388127269220449</v>
      </c>
      <c r="AF50" s="548"/>
    </row>
    <row r="51" spans="1:32" ht="15.75" x14ac:dyDescent="0.25">
      <c r="A51" s="347">
        <v>13340</v>
      </c>
      <c r="B51" s="347" t="s">
        <v>182</v>
      </c>
      <c r="C51" s="347" t="s">
        <v>711</v>
      </c>
      <c r="D51" s="375" t="s">
        <v>1</v>
      </c>
      <c r="E51" s="73"/>
      <c r="F51" s="74">
        <f>'App 4-Recyclables'!V50</f>
        <v>622.76133670284821</v>
      </c>
      <c r="G51" s="74">
        <f>'App 4-Recyclables'!W50</f>
        <v>600.21133670284826</v>
      </c>
      <c r="H51" s="74">
        <f>'App 4-Recyclables'!X50</f>
        <v>22.55</v>
      </c>
      <c r="I51" s="74">
        <f>'App 5-Organics'!Z50</f>
        <v>0</v>
      </c>
      <c r="J51" s="74">
        <f>'App 5-Organics'!AA50</f>
        <v>0</v>
      </c>
      <c r="K51" s="74">
        <f>'App 5-Organics'!AB50</f>
        <v>0</v>
      </c>
      <c r="L51" s="194">
        <f>'App 6-Residual Waste'!F50+'App 6-Residual Waste'!P50+'App 6-Residual Waste'!W50</f>
        <v>2190</v>
      </c>
      <c r="M51" s="194">
        <f>'App 6-Residual Waste'!G50+'App 6-Residual Waste'!Q50+'App 6-Residual Waste'!X50</f>
        <v>0</v>
      </c>
      <c r="N51" s="194">
        <f>'App 6-Residual Waste'!H50+'App 6-Residual Waste'!R50+'App 6-Residual Waste'!Y50</f>
        <v>2190</v>
      </c>
      <c r="O51" s="193"/>
      <c r="P51" s="194">
        <f t="shared" si="11"/>
        <v>2812.761336702848</v>
      </c>
      <c r="Q51" s="194">
        <f t="shared" si="12"/>
        <v>600.21133670284826</v>
      </c>
      <c r="R51" s="194">
        <f t="shared" si="13"/>
        <v>2212.5500000000002</v>
      </c>
      <c r="S51" s="195">
        <f t="shared" si="14"/>
        <v>0.2133886472595016</v>
      </c>
      <c r="U51" s="377">
        <f>(P51*1000)/'App 1-Services'!G50/52</f>
        <v>5.0619094298486305</v>
      </c>
      <c r="V51" s="377">
        <f>(P51*1000)/'App 1-Services'!H50/52</f>
        <v>7.8359501908391218</v>
      </c>
      <c r="X51" s="594">
        <f t="shared" si="4"/>
        <v>0.2133886472595016</v>
      </c>
      <c r="Y51" s="595">
        <f t="shared" si="5"/>
        <v>622.76133670284821</v>
      </c>
      <c r="Z51" s="596">
        <f t="shared" si="6"/>
        <v>0.2214056800968604</v>
      </c>
      <c r="AA51" s="595">
        <f t="shared" si="7"/>
        <v>0</v>
      </c>
      <c r="AB51" s="596">
        <f t="shared" si="8"/>
        <v>0</v>
      </c>
      <c r="AC51" s="595">
        <f t="shared" si="9"/>
        <v>2190</v>
      </c>
      <c r="AD51" s="596">
        <f t="shared" si="10"/>
        <v>0.77859431990313965</v>
      </c>
      <c r="AF51" s="548"/>
    </row>
    <row r="52" spans="1:32" ht="15.75" x14ac:dyDescent="0.25">
      <c r="A52" s="347">
        <v>13450</v>
      </c>
      <c r="B52" s="347" t="s">
        <v>183</v>
      </c>
      <c r="C52" s="347" t="s">
        <v>716</v>
      </c>
      <c r="D52" s="375" t="s">
        <v>1</v>
      </c>
      <c r="E52" s="73"/>
      <c r="F52" s="74">
        <f>'App 4-Recyclables'!V51</f>
        <v>1904.6725907251509</v>
      </c>
      <c r="G52" s="74">
        <f>'App 4-Recyclables'!W51</f>
        <v>1861.7025907251509</v>
      </c>
      <c r="H52" s="74">
        <f>'App 4-Recyclables'!X51</f>
        <v>42.97</v>
      </c>
      <c r="I52" s="74">
        <f>'App 5-Organics'!Z51</f>
        <v>151</v>
      </c>
      <c r="J52" s="74">
        <f>'App 5-Organics'!AA51</f>
        <v>0</v>
      </c>
      <c r="K52" s="74">
        <f>'App 5-Organics'!AB51</f>
        <v>151</v>
      </c>
      <c r="L52" s="194">
        <f>'App 6-Residual Waste'!F51+'App 6-Residual Waste'!P51+'App 6-Residual Waste'!W51</f>
        <v>8824.2199999999993</v>
      </c>
      <c r="M52" s="194">
        <f>'App 6-Residual Waste'!G51+'App 6-Residual Waste'!Q51+'App 6-Residual Waste'!X51</f>
        <v>14.220000000000027</v>
      </c>
      <c r="N52" s="194">
        <f>'App 6-Residual Waste'!H51+'App 6-Residual Waste'!R51+'App 6-Residual Waste'!Y51</f>
        <v>8810</v>
      </c>
      <c r="O52" s="193"/>
      <c r="P52" s="194">
        <f t="shared" si="11"/>
        <v>10879.892590725151</v>
      </c>
      <c r="Q52" s="194">
        <f t="shared" si="12"/>
        <v>1875.9225907251509</v>
      </c>
      <c r="R52" s="194">
        <f t="shared" si="13"/>
        <v>9003.9699999999993</v>
      </c>
      <c r="S52" s="195">
        <f t="shared" si="14"/>
        <v>0.17242105793620888</v>
      </c>
      <c r="U52" s="377">
        <f>(P52*1000)/'App 1-Services'!G51/52</f>
        <v>7.7832268308827963</v>
      </c>
      <c r="V52" s="377">
        <f>(P52*1000)/'App 1-Services'!H51/52</f>
        <v>18.484733957751686</v>
      </c>
      <c r="X52" s="594">
        <f t="shared" si="4"/>
        <v>0.17242105793620888</v>
      </c>
      <c r="Y52" s="595">
        <f t="shared" si="5"/>
        <v>1904.6725907251509</v>
      </c>
      <c r="Z52" s="596">
        <f t="shared" si="6"/>
        <v>0.17506354725862266</v>
      </c>
      <c r="AA52" s="595">
        <f t="shared" si="7"/>
        <v>151</v>
      </c>
      <c r="AB52" s="596">
        <f t="shared" si="8"/>
        <v>1.3878813484677588E-2</v>
      </c>
      <c r="AC52" s="595">
        <f t="shared" si="9"/>
        <v>8824.2199999999993</v>
      </c>
      <c r="AD52" s="596">
        <f t="shared" si="10"/>
        <v>0.81105763925669971</v>
      </c>
      <c r="AF52" s="548"/>
    </row>
    <row r="53" spans="1:32" ht="15.75" x14ac:dyDescent="0.25">
      <c r="A53" s="347">
        <v>13510</v>
      </c>
      <c r="B53" s="347" t="s">
        <v>291</v>
      </c>
      <c r="C53" s="347" t="s">
        <v>141</v>
      </c>
      <c r="D53" s="375" t="s">
        <v>1</v>
      </c>
      <c r="E53" s="73"/>
      <c r="F53" s="74">
        <f>'App 4-Recyclables'!V52</f>
        <v>1933.987936948138</v>
      </c>
      <c r="G53" s="74">
        <f>'App 4-Recyclables'!W52</f>
        <v>1131.5879369481381</v>
      </c>
      <c r="H53" s="74">
        <f>'App 4-Recyclables'!X52</f>
        <v>802.4</v>
      </c>
      <c r="I53" s="74">
        <f>'App 5-Organics'!Z52</f>
        <v>5005.74</v>
      </c>
      <c r="J53" s="74">
        <f>'App 5-Organics'!AA52</f>
        <v>1018.17</v>
      </c>
      <c r="K53" s="74">
        <f>'App 5-Organics'!AB52</f>
        <v>3987.5699999999997</v>
      </c>
      <c r="L53" s="194">
        <f>'App 6-Residual Waste'!F52+'App 6-Residual Waste'!P52+'App 6-Residual Waste'!W52</f>
        <v>2732.01</v>
      </c>
      <c r="M53" s="194">
        <f>'App 6-Residual Waste'!G52+'App 6-Residual Waste'!Q52+'App 6-Residual Waste'!X52</f>
        <v>1045.3499999999999</v>
      </c>
      <c r="N53" s="194">
        <f>'App 6-Residual Waste'!H52+'App 6-Residual Waste'!R52+'App 6-Residual Waste'!Y52</f>
        <v>1686.66</v>
      </c>
      <c r="O53" s="193"/>
      <c r="P53" s="194">
        <f t="shared" si="11"/>
        <v>9671.7379369481387</v>
      </c>
      <c r="Q53" s="194">
        <f t="shared" si="12"/>
        <v>3195.1079369481381</v>
      </c>
      <c r="R53" s="194">
        <f t="shared" si="13"/>
        <v>6476.6299999999992</v>
      </c>
      <c r="S53" s="195">
        <f t="shared" si="14"/>
        <v>0.33035509830576903</v>
      </c>
      <c r="U53" s="377">
        <f>(P53*1000)/'App 1-Services'!G52/52</f>
        <v>16.518202515623958</v>
      </c>
      <c r="V53" s="377">
        <f>(P53*1000)/'App 1-Services'!H52/52</f>
        <v>31.658716651221404</v>
      </c>
      <c r="X53" s="594">
        <f t="shared" si="4"/>
        <v>0.33035509830576903</v>
      </c>
      <c r="Y53" s="595">
        <f t="shared" si="5"/>
        <v>1933.987936948138</v>
      </c>
      <c r="Z53" s="596">
        <f t="shared" si="6"/>
        <v>0.1999628142900651</v>
      </c>
      <c r="AA53" s="595">
        <f t="shared" si="7"/>
        <v>5005.74</v>
      </c>
      <c r="AB53" s="596">
        <f t="shared" si="8"/>
        <v>0.51756365119002923</v>
      </c>
      <c r="AC53" s="595">
        <f t="shared" si="9"/>
        <v>2732.01</v>
      </c>
      <c r="AD53" s="596">
        <f t="shared" si="10"/>
        <v>0.28247353451990553</v>
      </c>
      <c r="AF53" s="548"/>
    </row>
    <row r="54" spans="1:32" ht="15.75" x14ac:dyDescent="0.25">
      <c r="A54" s="347">
        <v>13550</v>
      </c>
      <c r="B54" s="347" t="s">
        <v>184</v>
      </c>
      <c r="C54" s="347" t="s">
        <v>124</v>
      </c>
      <c r="D54" s="375" t="s">
        <v>1</v>
      </c>
      <c r="E54" s="73"/>
      <c r="F54" s="74">
        <f>'App 4-Recyclables'!V53</f>
        <v>3299.5372038754904</v>
      </c>
      <c r="G54" s="74">
        <f>'App 4-Recyclables'!W53</f>
        <v>2847.9172038754905</v>
      </c>
      <c r="H54" s="74">
        <f>'App 4-Recyclables'!X53</f>
        <v>451.62</v>
      </c>
      <c r="I54" s="74">
        <f>'App 5-Organics'!Z53</f>
        <v>1182.6299999999999</v>
      </c>
      <c r="J54" s="74">
        <f>'App 5-Organics'!AA53</f>
        <v>1085.82</v>
      </c>
      <c r="K54" s="74">
        <f>'App 5-Organics'!AB53</f>
        <v>96.62</v>
      </c>
      <c r="L54" s="194">
        <f>'App 6-Residual Waste'!F53+'App 6-Residual Waste'!P53+'App 6-Residual Waste'!W53</f>
        <v>4020.7700000000004</v>
      </c>
      <c r="M54" s="194">
        <f>'App 6-Residual Waste'!G53+'App 6-Residual Waste'!Q53+'App 6-Residual Waste'!X53</f>
        <v>19.980000000000018</v>
      </c>
      <c r="N54" s="194">
        <f>'App 6-Residual Waste'!H53+'App 6-Residual Waste'!R53+'App 6-Residual Waste'!Y53</f>
        <v>4000.79</v>
      </c>
      <c r="O54" s="193"/>
      <c r="P54" s="194">
        <f t="shared" si="11"/>
        <v>8502.9372038754918</v>
      </c>
      <c r="Q54" s="194">
        <f t="shared" si="12"/>
        <v>3953.7172038754902</v>
      </c>
      <c r="R54" s="194">
        <f t="shared" si="13"/>
        <v>4549.03</v>
      </c>
      <c r="S54" s="195">
        <f t="shared" si="14"/>
        <v>0.46498252416511487</v>
      </c>
      <c r="U54" s="377">
        <f>(P54*1000)/'App 1-Services'!G53/52</f>
        <v>12.915095423067037</v>
      </c>
      <c r="V54" s="377">
        <f>(P54*1000)/'App 1-Services'!H53/52</f>
        <v>33.833648489851392</v>
      </c>
      <c r="X54" s="594">
        <f t="shared" si="4"/>
        <v>0.46498252416511487</v>
      </c>
      <c r="Y54" s="595">
        <f t="shared" si="5"/>
        <v>3299.5372038754904</v>
      </c>
      <c r="Z54" s="596">
        <f t="shared" si="6"/>
        <v>0.38804675663976657</v>
      </c>
      <c r="AA54" s="595">
        <f t="shared" si="7"/>
        <v>1182.6299999999999</v>
      </c>
      <c r="AB54" s="596">
        <f t="shared" si="8"/>
        <v>0.13908487992372537</v>
      </c>
      <c r="AC54" s="595">
        <f t="shared" si="9"/>
        <v>4020.7700000000004</v>
      </c>
      <c r="AD54" s="596">
        <f t="shared" si="10"/>
        <v>0.4728683634365079</v>
      </c>
      <c r="AF54" s="548"/>
    </row>
    <row r="55" spans="1:32" ht="15.75" x14ac:dyDescent="0.25">
      <c r="A55" s="347">
        <v>13660</v>
      </c>
      <c r="B55" s="347" t="s">
        <v>185</v>
      </c>
      <c r="C55" s="347" t="s">
        <v>124</v>
      </c>
      <c r="D55" s="375" t="s">
        <v>1</v>
      </c>
      <c r="E55" s="73"/>
      <c r="F55" s="74">
        <f>'App 4-Recyclables'!V54</f>
        <v>708.24386719274003</v>
      </c>
      <c r="G55" s="74">
        <f>'App 4-Recyclables'!W54</f>
        <v>649.89386719273989</v>
      </c>
      <c r="H55" s="74">
        <f>'App 4-Recyclables'!X54</f>
        <v>58.35</v>
      </c>
      <c r="I55" s="74">
        <f>'App 5-Organics'!Z54</f>
        <v>644.73</v>
      </c>
      <c r="J55" s="74">
        <f>'App 5-Organics'!AA54</f>
        <v>643.81999999999994</v>
      </c>
      <c r="K55" s="74">
        <f>'App 5-Organics'!AB54</f>
        <v>0.91</v>
      </c>
      <c r="L55" s="194">
        <f>'App 6-Residual Waste'!F54+'App 6-Residual Waste'!P54+'App 6-Residual Waste'!W54</f>
        <v>2060.9</v>
      </c>
      <c r="M55" s="194">
        <f>'App 6-Residual Waste'!G54+'App 6-Residual Waste'!Q54+'App 6-Residual Waste'!X54</f>
        <v>273.87999999999988</v>
      </c>
      <c r="N55" s="194">
        <f>'App 6-Residual Waste'!H54+'App 6-Residual Waste'!R54+'App 6-Residual Waste'!Y54</f>
        <v>1787.02</v>
      </c>
      <c r="O55" s="193"/>
      <c r="P55" s="194">
        <f t="shared" si="11"/>
        <v>3413.8738671927404</v>
      </c>
      <c r="Q55" s="194">
        <f t="shared" si="12"/>
        <v>1567.5938671927397</v>
      </c>
      <c r="R55" s="194">
        <f t="shared" si="13"/>
        <v>1846.28</v>
      </c>
      <c r="S55" s="195">
        <f t="shared" si="14"/>
        <v>0.45918329972799682</v>
      </c>
      <c r="U55" s="377">
        <f>(P55*1000)/'App 1-Services'!G54/52</f>
        <v>12.273587684228326</v>
      </c>
      <c r="V55" s="377">
        <f>(P55*1000)/'App 1-Services'!H54/52</f>
        <v>20.101475971505611</v>
      </c>
      <c r="X55" s="594">
        <f t="shared" si="4"/>
        <v>0.45918329972799682</v>
      </c>
      <c r="Y55" s="595">
        <f t="shared" si="5"/>
        <v>708.24386719274003</v>
      </c>
      <c r="Z55" s="596">
        <f t="shared" si="6"/>
        <v>0.20746046712473751</v>
      </c>
      <c r="AA55" s="595">
        <f t="shared" si="7"/>
        <v>644.73</v>
      </c>
      <c r="AB55" s="596">
        <f t="shared" si="8"/>
        <v>0.18885583506638673</v>
      </c>
      <c r="AC55" s="595">
        <f t="shared" si="9"/>
        <v>2060.9</v>
      </c>
      <c r="AD55" s="596">
        <f t="shared" si="10"/>
        <v>0.60368369780887565</v>
      </c>
      <c r="AF55" s="548"/>
    </row>
    <row r="56" spans="1:32" ht="15.75" x14ac:dyDescent="0.25">
      <c r="A56" s="347">
        <v>13800</v>
      </c>
      <c r="B56" s="347" t="s">
        <v>187</v>
      </c>
      <c r="C56" s="347" t="s">
        <v>128</v>
      </c>
      <c r="D56" s="375" t="s">
        <v>2</v>
      </c>
      <c r="E56" s="73"/>
      <c r="F56" s="74">
        <f>'App 4-Recyclables'!V55</f>
        <v>7851.2585934925519</v>
      </c>
      <c r="G56" s="74">
        <f>'App 4-Recyclables'!W55</f>
        <v>7328.2585934925519</v>
      </c>
      <c r="H56" s="74">
        <f>'App 4-Recyclables'!X55</f>
        <v>523</v>
      </c>
      <c r="I56" s="74">
        <f>'App 5-Organics'!Z55</f>
        <v>5615.99</v>
      </c>
      <c r="J56" s="74">
        <f>'App 5-Organics'!AA55</f>
        <v>5525.99</v>
      </c>
      <c r="K56" s="74">
        <f>'App 5-Organics'!AB55</f>
        <v>90</v>
      </c>
      <c r="L56" s="194">
        <f>'App 6-Residual Waste'!F55+'App 6-Residual Waste'!P55+'App 6-Residual Waste'!W55</f>
        <v>21164.95</v>
      </c>
      <c r="M56" s="194">
        <f>'App 6-Residual Waste'!G55+'App 6-Residual Waste'!Q55+'App 6-Residual Waste'!X55</f>
        <v>0.70000000000004547</v>
      </c>
      <c r="N56" s="194">
        <f>'App 6-Residual Waste'!H55+'App 6-Residual Waste'!R55+'App 6-Residual Waste'!Y55</f>
        <v>21164.25</v>
      </c>
      <c r="O56" s="193"/>
      <c r="P56" s="194">
        <f t="shared" si="11"/>
        <v>34632.198593492554</v>
      </c>
      <c r="Q56" s="194">
        <f t="shared" si="12"/>
        <v>12854.948593492552</v>
      </c>
      <c r="R56" s="194">
        <f t="shared" si="13"/>
        <v>21777.25</v>
      </c>
      <c r="S56" s="195">
        <f t="shared" si="14"/>
        <v>0.37118488330417515</v>
      </c>
      <c r="U56" s="377">
        <f>(P56*1000)/'App 1-Services'!G55/52</f>
        <v>9.9280565732842305</v>
      </c>
      <c r="V56" s="377">
        <f>(P56*1000)/'App 1-Services'!H55/52</f>
        <v>25.947863759131415</v>
      </c>
      <c r="X56" s="594">
        <f t="shared" si="4"/>
        <v>0.37118488330417515</v>
      </c>
      <c r="Y56" s="595">
        <f t="shared" si="5"/>
        <v>7851.2585934925519</v>
      </c>
      <c r="Z56" s="596">
        <f t="shared" si="6"/>
        <v>0.2267040185825169</v>
      </c>
      <c r="AA56" s="595">
        <f t="shared" si="7"/>
        <v>5615.99</v>
      </c>
      <c r="AB56" s="596">
        <f t="shared" si="8"/>
        <v>0.1621609435173213</v>
      </c>
      <c r="AC56" s="595">
        <f t="shared" si="9"/>
        <v>21164.95</v>
      </c>
      <c r="AD56" s="596">
        <f t="shared" si="10"/>
        <v>0.61113503790016177</v>
      </c>
      <c r="AF56" s="548"/>
    </row>
    <row r="57" spans="1:32" ht="15.75" x14ac:dyDescent="0.25">
      <c r="A57" s="347">
        <v>13850</v>
      </c>
      <c r="B57" s="347" t="s">
        <v>188</v>
      </c>
      <c r="C57" s="347" t="s">
        <v>716</v>
      </c>
      <c r="D57" s="375" t="s">
        <v>1</v>
      </c>
      <c r="E57" s="73"/>
      <c r="F57" s="74">
        <f>'App 4-Recyclables'!V56</f>
        <v>116.54580672736274</v>
      </c>
      <c r="G57" s="74">
        <f>'App 4-Recyclables'!W56</f>
        <v>106.54580672736274</v>
      </c>
      <c r="H57" s="74">
        <f>'App 4-Recyclables'!X56</f>
        <v>10</v>
      </c>
      <c r="I57" s="74">
        <f>'App 5-Organics'!Z56</f>
        <v>14.61</v>
      </c>
      <c r="J57" s="74">
        <f>'App 5-Organics'!AA56</f>
        <v>14.61</v>
      </c>
      <c r="K57" s="74">
        <f>'App 5-Organics'!AB56</f>
        <v>0</v>
      </c>
      <c r="L57" s="194">
        <f>'App 6-Residual Waste'!F56+'App 6-Residual Waste'!P56+'App 6-Residual Waste'!W56</f>
        <v>799.06</v>
      </c>
      <c r="M57" s="194">
        <f>'App 6-Residual Waste'!G56+'App 6-Residual Waste'!Q56+'App 6-Residual Waste'!X56</f>
        <v>5.1600000000000037</v>
      </c>
      <c r="N57" s="194">
        <f>'App 6-Residual Waste'!H56+'App 6-Residual Waste'!R56+'App 6-Residual Waste'!Y56</f>
        <v>793.9</v>
      </c>
      <c r="O57" s="193"/>
      <c r="P57" s="194">
        <f t="shared" si="11"/>
        <v>930.21580672736263</v>
      </c>
      <c r="Q57" s="194">
        <f t="shared" si="12"/>
        <v>126.31580672736274</v>
      </c>
      <c r="R57" s="194">
        <f t="shared" si="13"/>
        <v>803.9</v>
      </c>
      <c r="S57" s="195">
        <f t="shared" si="14"/>
        <v>0.13579193754163404</v>
      </c>
      <c r="U57" s="377">
        <f>(P57*1000)/'App 1-Services'!G56/52</f>
        <v>6.0049565337320381</v>
      </c>
      <c r="V57" s="377">
        <f>(P57*1000)/'App 1-Services'!H56/52</f>
        <v>8.3514311456525423</v>
      </c>
      <c r="X57" s="594">
        <f t="shared" si="4"/>
        <v>0.13579193754163404</v>
      </c>
      <c r="Y57" s="595">
        <f t="shared" si="5"/>
        <v>116.54580672736274</v>
      </c>
      <c r="Z57" s="596">
        <f t="shared" si="6"/>
        <v>0.12528899840714189</v>
      </c>
      <c r="AA57" s="595">
        <f t="shared" si="7"/>
        <v>14.61</v>
      </c>
      <c r="AB57" s="596">
        <f t="shared" si="8"/>
        <v>1.5706032830596749E-2</v>
      </c>
      <c r="AC57" s="595">
        <f t="shared" si="9"/>
        <v>799.06</v>
      </c>
      <c r="AD57" s="596">
        <f t="shared" si="10"/>
        <v>0.8590049687622614</v>
      </c>
      <c r="AF57" s="548"/>
    </row>
    <row r="58" spans="1:32" ht="15.75" x14ac:dyDescent="0.25">
      <c r="A58" s="347">
        <v>13910</v>
      </c>
      <c r="B58" s="347" t="s">
        <v>147</v>
      </c>
      <c r="C58" s="347" t="s">
        <v>713</v>
      </c>
      <c r="D58" s="375" t="s">
        <v>1</v>
      </c>
      <c r="E58" s="73"/>
      <c r="F58" s="74">
        <f>'App 4-Recyclables'!V57</f>
        <v>1340.573070751173</v>
      </c>
      <c r="G58" s="74">
        <f>'App 4-Recyclables'!W57</f>
        <v>1037.573070751173</v>
      </c>
      <c r="H58" s="74">
        <f>'App 4-Recyclables'!X57</f>
        <v>303</v>
      </c>
      <c r="I58" s="74">
        <f>'App 5-Organics'!Z57</f>
        <v>653</v>
      </c>
      <c r="J58" s="74">
        <f>'App 5-Organics'!AA57</f>
        <v>653</v>
      </c>
      <c r="K58" s="74">
        <f>'App 5-Organics'!AB57</f>
        <v>0</v>
      </c>
      <c r="L58" s="194">
        <f>'App 6-Residual Waste'!F57+'App 6-Residual Waste'!P57+'App 6-Residual Waste'!W57</f>
        <v>2635</v>
      </c>
      <c r="M58" s="194">
        <f>'App 6-Residual Waste'!G57+'App 6-Residual Waste'!Q57+'App 6-Residual Waste'!X57</f>
        <v>0</v>
      </c>
      <c r="N58" s="194">
        <f>'App 6-Residual Waste'!H57+'App 6-Residual Waste'!R57+'App 6-Residual Waste'!Y57</f>
        <v>2635</v>
      </c>
      <c r="O58" s="193"/>
      <c r="P58" s="194">
        <f t="shared" si="11"/>
        <v>4628.573070751173</v>
      </c>
      <c r="Q58" s="194">
        <f t="shared" si="12"/>
        <v>1690.573070751173</v>
      </c>
      <c r="R58" s="194">
        <f t="shared" si="13"/>
        <v>2938</v>
      </c>
      <c r="S58" s="195">
        <f t="shared" si="14"/>
        <v>0.3652471387854333</v>
      </c>
      <c r="U58" s="377">
        <f>(P58*1000)/'App 1-Services'!G57/52</f>
        <v>4.7391662544653776</v>
      </c>
      <c r="V58" s="377">
        <f>(P58*1000)/'App 1-Services'!H57/52</f>
        <v>8.11774013601174</v>
      </c>
      <c r="X58" s="594">
        <f t="shared" si="4"/>
        <v>0.3652471387854333</v>
      </c>
      <c r="Y58" s="595">
        <f t="shared" si="5"/>
        <v>1340.573070751173</v>
      </c>
      <c r="Z58" s="596">
        <f t="shared" si="6"/>
        <v>0.28962988166320791</v>
      </c>
      <c r="AA58" s="595">
        <f t="shared" si="7"/>
        <v>653</v>
      </c>
      <c r="AB58" s="596">
        <f t="shared" si="8"/>
        <v>0.14108019685946632</v>
      </c>
      <c r="AC58" s="595">
        <f t="shared" si="9"/>
        <v>2635</v>
      </c>
      <c r="AD58" s="596">
        <f t="shared" si="10"/>
        <v>0.56928992147732582</v>
      </c>
      <c r="AF58" s="548"/>
    </row>
    <row r="59" spans="1:32" ht="15.75" x14ac:dyDescent="0.25">
      <c r="A59" s="347">
        <v>14000</v>
      </c>
      <c r="B59" s="347" t="s">
        <v>190</v>
      </c>
      <c r="C59" s="347" t="s">
        <v>189</v>
      </c>
      <c r="D59" s="375" t="s">
        <v>3</v>
      </c>
      <c r="E59" s="73"/>
      <c r="F59" s="74">
        <f>'App 4-Recyclables'!V58</f>
        <v>13248.460795307399</v>
      </c>
      <c r="G59" s="74">
        <f>'App 4-Recyclables'!W58</f>
        <v>12457.460795307399</v>
      </c>
      <c r="H59" s="74">
        <f>'App 4-Recyclables'!X58</f>
        <v>791</v>
      </c>
      <c r="I59" s="74">
        <f>'App 5-Organics'!Z58</f>
        <v>16936</v>
      </c>
      <c r="J59" s="74">
        <f>'App 5-Organics'!AA58</f>
        <v>16936</v>
      </c>
      <c r="K59" s="74">
        <f>'App 5-Organics'!AB58</f>
        <v>0</v>
      </c>
      <c r="L59" s="194">
        <f>'App 6-Residual Waste'!F58+'App 6-Residual Waste'!P58+'App 6-Residual Waste'!W58</f>
        <v>37395</v>
      </c>
      <c r="M59" s="194">
        <f>'App 6-Residual Waste'!G58+'App 6-Residual Waste'!Q58+'App 6-Residual Waste'!X58</f>
        <v>155</v>
      </c>
      <c r="N59" s="194">
        <f>'App 6-Residual Waste'!H58+'App 6-Residual Waste'!R58+'App 6-Residual Waste'!Y58</f>
        <v>37240</v>
      </c>
      <c r="O59" s="193"/>
      <c r="P59" s="194">
        <f t="shared" si="11"/>
        <v>67579.460795307401</v>
      </c>
      <c r="Q59" s="194">
        <f t="shared" si="12"/>
        <v>29548.460795307401</v>
      </c>
      <c r="R59" s="194">
        <f t="shared" si="13"/>
        <v>38031</v>
      </c>
      <c r="S59" s="195">
        <f t="shared" si="14"/>
        <v>0.43724025684086537</v>
      </c>
      <c r="U59" s="377">
        <f>(P59*1000)/'App 1-Services'!G58/52</f>
        <v>8.6208144190085232</v>
      </c>
      <c r="V59" s="377">
        <f>(P59*1000)/'App 1-Services'!H58/52</f>
        <v>25.226721573351963</v>
      </c>
      <c r="X59" s="594">
        <f t="shared" si="4"/>
        <v>0.43724025684086537</v>
      </c>
      <c r="Y59" s="595">
        <f t="shared" si="5"/>
        <v>13248.460795307399</v>
      </c>
      <c r="Z59" s="596">
        <f t="shared" si="6"/>
        <v>0.19604271237729895</v>
      </c>
      <c r="AA59" s="595">
        <f t="shared" si="7"/>
        <v>16936</v>
      </c>
      <c r="AB59" s="596">
        <f t="shared" si="8"/>
        <v>0.25060868791625523</v>
      </c>
      <c r="AC59" s="595">
        <f t="shared" si="9"/>
        <v>37395</v>
      </c>
      <c r="AD59" s="596">
        <f t="shared" si="10"/>
        <v>0.55334859970644579</v>
      </c>
      <c r="AF59" s="548"/>
    </row>
    <row r="60" spans="1:32" ht="15.75" x14ac:dyDescent="0.25">
      <c r="A60" s="347">
        <v>14100</v>
      </c>
      <c r="B60" s="347" t="s">
        <v>191</v>
      </c>
      <c r="C60" s="347" t="s">
        <v>189</v>
      </c>
      <c r="D60" s="375" t="s">
        <v>3</v>
      </c>
      <c r="E60" s="73"/>
      <c r="F60" s="74">
        <f>'App 4-Recyclables'!V59</f>
        <v>1406.42</v>
      </c>
      <c r="G60" s="74">
        <f>'App 4-Recyclables'!W59</f>
        <v>1369.8200000000002</v>
      </c>
      <c r="H60" s="74">
        <f>'App 4-Recyclables'!X59</f>
        <v>36.6</v>
      </c>
      <c r="I60" s="74">
        <f>'App 5-Organics'!Z59</f>
        <v>1219</v>
      </c>
      <c r="J60" s="74">
        <f>'App 5-Organics'!AA59</f>
        <v>1219</v>
      </c>
      <c r="K60" s="74">
        <f>'App 5-Organics'!AB59</f>
        <v>0</v>
      </c>
      <c r="L60" s="194">
        <f>'App 6-Residual Waste'!F59+'App 6-Residual Waste'!P59+'App 6-Residual Waste'!W59</f>
        <v>3017.92</v>
      </c>
      <c r="M60" s="194">
        <f>'App 6-Residual Waste'!G59+'App 6-Residual Waste'!Q59+'App 6-Residual Waste'!X59</f>
        <v>743.27</v>
      </c>
      <c r="N60" s="194">
        <f>'App 6-Residual Waste'!H59+'App 6-Residual Waste'!R59+'App 6-Residual Waste'!Y59</f>
        <v>2274.65</v>
      </c>
      <c r="O60" s="193"/>
      <c r="P60" s="194">
        <f t="shared" si="11"/>
        <v>5643.34</v>
      </c>
      <c r="Q60" s="194">
        <f t="shared" si="12"/>
        <v>3332.09</v>
      </c>
      <c r="R60" s="194">
        <f t="shared" si="13"/>
        <v>2311.25</v>
      </c>
      <c r="S60" s="195">
        <f t="shared" si="14"/>
        <v>0.59044643774785854</v>
      </c>
      <c r="U60" s="377">
        <f>(P60*1000)/'App 1-Services'!G59/52</f>
        <v>7.2792118338432639</v>
      </c>
      <c r="V60" s="377">
        <f>(P60*1000)/'App 1-Services'!H59/52</f>
        <v>21.801078591958461</v>
      </c>
      <c r="X60" s="594">
        <f t="shared" si="4"/>
        <v>0.59044643774785854</v>
      </c>
      <c r="Y60" s="595">
        <f t="shared" si="5"/>
        <v>1406.42</v>
      </c>
      <c r="Z60" s="596">
        <f t="shared" si="6"/>
        <v>0.2492176618810846</v>
      </c>
      <c r="AA60" s="595">
        <f t="shared" si="7"/>
        <v>1219</v>
      </c>
      <c r="AB60" s="596">
        <f t="shared" si="8"/>
        <v>0.21600683283303859</v>
      </c>
      <c r="AC60" s="595">
        <f t="shared" si="9"/>
        <v>3017.92</v>
      </c>
      <c r="AD60" s="596">
        <f t="shared" si="10"/>
        <v>0.53477550528587681</v>
      </c>
      <c r="AF60" s="548"/>
    </row>
    <row r="61" spans="1:32" ht="15.75" x14ac:dyDescent="0.25">
      <c r="A61" s="347">
        <v>14170</v>
      </c>
      <c r="B61" s="347" t="s">
        <v>127</v>
      </c>
      <c r="C61" s="347" t="s">
        <v>126</v>
      </c>
      <c r="D61" s="375" t="s">
        <v>3</v>
      </c>
      <c r="E61" s="73"/>
      <c r="F61" s="74">
        <f>'App 4-Recyclables'!V60</f>
        <v>17500.478517536794</v>
      </c>
      <c r="G61" s="74">
        <f>'App 4-Recyclables'!W60</f>
        <v>16844.928517536795</v>
      </c>
      <c r="H61" s="74">
        <f>'App 4-Recyclables'!X60</f>
        <v>655.55</v>
      </c>
      <c r="I61" s="74">
        <f>'App 5-Organics'!Z60</f>
        <v>7760.2199999999993</v>
      </c>
      <c r="J61" s="74">
        <f>'App 5-Organics'!AA60</f>
        <v>7714.2199999999993</v>
      </c>
      <c r="K61" s="74">
        <f>'App 5-Organics'!AB60</f>
        <v>46</v>
      </c>
      <c r="L61" s="194">
        <f>'App 6-Residual Waste'!F60+'App 6-Residual Waste'!P60+'App 6-Residual Waste'!W60</f>
        <v>40679.57</v>
      </c>
      <c r="M61" s="194">
        <f>'App 6-Residual Waste'!G60+'App 6-Residual Waste'!Q60+'App 6-Residual Waste'!X60</f>
        <v>5892.58</v>
      </c>
      <c r="N61" s="194">
        <f>'App 6-Residual Waste'!H60+'App 6-Residual Waste'!R60+'App 6-Residual Waste'!Y60</f>
        <v>34786.99</v>
      </c>
      <c r="O61" s="193"/>
      <c r="P61" s="194">
        <f t="shared" si="11"/>
        <v>65940.268517536795</v>
      </c>
      <c r="Q61" s="194">
        <f t="shared" si="12"/>
        <v>30451.728517536794</v>
      </c>
      <c r="R61" s="194">
        <f t="shared" si="13"/>
        <v>35488.54</v>
      </c>
      <c r="S61" s="195">
        <f t="shared" si="14"/>
        <v>0.46180777243025883</v>
      </c>
      <c r="U61" s="377">
        <f>(P61*1000)/'App 1-Services'!G60/52</f>
        <v>6.4036787807321724</v>
      </c>
      <c r="V61" s="377">
        <f>(P61*1000)/'App 1-Services'!H60/52</f>
        <v>16.744557537543511</v>
      </c>
      <c r="X61" s="594">
        <f t="shared" si="4"/>
        <v>0.46180777243025883</v>
      </c>
      <c r="Y61" s="595">
        <f t="shared" si="5"/>
        <v>17500.478517536794</v>
      </c>
      <c r="Z61" s="596">
        <f t="shared" si="6"/>
        <v>0.26539895743497838</v>
      </c>
      <c r="AA61" s="595">
        <f t="shared" si="7"/>
        <v>7760.2199999999993</v>
      </c>
      <c r="AB61" s="596">
        <f t="shared" si="8"/>
        <v>0.11768559901960622</v>
      </c>
      <c r="AC61" s="595">
        <f t="shared" si="9"/>
        <v>40679.57</v>
      </c>
      <c r="AD61" s="596">
        <f t="shared" si="10"/>
        <v>0.61691544354541539</v>
      </c>
      <c r="AF61" s="548"/>
    </row>
    <row r="62" spans="1:32" ht="15.75" x14ac:dyDescent="0.25">
      <c r="A62" s="347">
        <v>14200</v>
      </c>
      <c r="B62" s="347" t="s">
        <v>193</v>
      </c>
      <c r="C62" s="347" t="s">
        <v>124</v>
      </c>
      <c r="D62" s="375" t="s">
        <v>1</v>
      </c>
      <c r="E62" s="73"/>
      <c r="F62" s="74">
        <f>'App 4-Recyclables'!V61</f>
        <v>2586.3475513427002</v>
      </c>
      <c r="G62" s="74">
        <f>'App 4-Recyclables'!W61</f>
        <v>2292.0475513427004</v>
      </c>
      <c r="H62" s="74">
        <f>'App 4-Recyclables'!X61</f>
        <v>294.3</v>
      </c>
      <c r="I62" s="74">
        <f>'App 5-Organics'!Z61</f>
        <v>425.77</v>
      </c>
      <c r="J62" s="74">
        <f>'App 5-Organics'!AA61</f>
        <v>401.77</v>
      </c>
      <c r="K62" s="74">
        <f>'App 5-Organics'!AB61</f>
        <v>24</v>
      </c>
      <c r="L62" s="194">
        <f>'App 6-Residual Waste'!F61+'App 6-Residual Waste'!P61+'App 6-Residual Waste'!W61</f>
        <v>5903</v>
      </c>
      <c r="M62" s="194">
        <f>'App 6-Residual Waste'!G61+'App 6-Residual Waste'!Q61+'App 6-Residual Waste'!X61</f>
        <v>0</v>
      </c>
      <c r="N62" s="194">
        <f>'App 6-Residual Waste'!H61+'App 6-Residual Waste'!R61+'App 6-Residual Waste'!Y61</f>
        <v>5903</v>
      </c>
      <c r="O62" s="193"/>
      <c r="P62" s="194">
        <f t="shared" si="11"/>
        <v>8915.1175513427006</v>
      </c>
      <c r="Q62" s="194">
        <f t="shared" si="12"/>
        <v>2693.8175513427004</v>
      </c>
      <c r="R62" s="194">
        <f t="shared" si="13"/>
        <v>6221.3</v>
      </c>
      <c r="S62" s="195">
        <f t="shared" si="14"/>
        <v>0.30216287511957551</v>
      </c>
      <c r="U62" s="377">
        <f>(P62*1000)/'App 1-Services'!G61/52</f>
        <v>10.178376175198999</v>
      </c>
      <c r="V62" s="377">
        <f>(P62*1000)/'App 1-Services'!H61/52</f>
        <v>21.484281741234575</v>
      </c>
      <c r="X62" s="594">
        <f t="shared" si="4"/>
        <v>0.30216287511957551</v>
      </c>
      <c r="Y62" s="595">
        <f t="shared" si="5"/>
        <v>2586.3475513427002</v>
      </c>
      <c r="Z62" s="596">
        <f t="shared" si="6"/>
        <v>0.29010807052714316</v>
      </c>
      <c r="AA62" s="595">
        <f t="shared" si="7"/>
        <v>425.77</v>
      </c>
      <c r="AB62" s="596">
        <f t="shared" si="8"/>
        <v>4.7758203697030897E-2</v>
      </c>
      <c r="AC62" s="595">
        <f t="shared" si="9"/>
        <v>5903</v>
      </c>
      <c r="AD62" s="596">
        <f t="shared" si="10"/>
        <v>0.66213372577582585</v>
      </c>
      <c r="AF62" s="548"/>
    </row>
    <row r="63" spans="1:32" ht="15.75" x14ac:dyDescent="0.25">
      <c r="A63" s="347">
        <v>14300</v>
      </c>
      <c r="B63" s="347" t="s">
        <v>195</v>
      </c>
      <c r="C63" s="347" t="s">
        <v>141</v>
      </c>
      <c r="D63" s="375" t="s">
        <v>1</v>
      </c>
      <c r="E63" s="73"/>
      <c r="F63" s="74">
        <f>'App 4-Recyclables'!V62</f>
        <v>1417.7761886179221</v>
      </c>
      <c r="G63" s="74">
        <f>'App 4-Recyclables'!W62</f>
        <v>1389.2761886179221</v>
      </c>
      <c r="H63" s="74">
        <f>'App 4-Recyclables'!X62</f>
        <v>28.5</v>
      </c>
      <c r="I63" s="74">
        <f>'App 5-Organics'!Z62</f>
        <v>657</v>
      </c>
      <c r="J63" s="74">
        <f>'App 5-Organics'!AA62</f>
        <v>657</v>
      </c>
      <c r="K63" s="74">
        <f>'App 5-Organics'!AB62</f>
        <v>0</v>
      </c>
      <c r="L63" s="194">
        <f>'App 6-Residual Waste'!F62+'App 6-Residual Waste'!P62+'App 6-Residual Waste'!W62</f>
        <v>1420.4</v>
      </c>
      <c r="M63" s="194">
        <f>'App 6-Residual Waste'!G62+'App 6-Residual Waste'!Q62+'App 6-Residual Waste'!X62</f>
        <v>2.8999999999999773</v>
      </c>
      <c r="N63" s="194">
        <f>'App 6-Residual Waste'!H62+'App 6-Residual Waste'!R62+'App 6-Residual Waste'!Y62</f>
        <v>1417.5</v>
      </c>
      <c r="O63" s="193"/>
      <c r="P63" s="194">
        <f t="shared" si="11"/>
        <v>3495.1761886179224</v>
      </c>
      <c r="Q63" s="194">
        <f t="shared" si="12"/>
        <v>2049.176188617922</v>
      </c>
      <c r="R63" s="194">
        <f t="shared" si="13"/>
        <v>1446</v>
      </c>
      <c r="S63" s="195">
        <f t="shared" si="14"/>
        <v>0.5862869503663608</v>
      </c>
      <c r="U63" s="377">
        <f>(P63*1000)/'App 1-Services'!G62/52</f>
        <v>10.136469115395991</v>
      </c>
      <c r="V63" s="377">
        <f>(P63*1000)/'App 1-Services'!H62/52</f>
        <v>21.980028353234406</v>
      </c>
      <c r="X63" s="594">
        <f t="shared" si="4"/>
        <v>0.5862869503663608</v>
      </c>
      <c r="Y63" s="595">
        <f t="shared" si="5"/>
        <v>1417.7761886179221</v>
      </c>
      <c r="Z63" s="596">
        <f t="shared" si="6"/>
        <v>0.40563797419853254</v>
      </c>
      <c r="AA63" s="595">
        <f t="shared" si="7"/>
        <v>657</v>
      </c>
      <c r="AB63" s="596">
        <f t="shared" si="8"/>
        <v>0.18797335657628</v>
      </c>
      <c r="AC63" s="595">
        <f t="shared" si="9"/>
        <v>1420.4</v>
      </c>
      <c r="AD63" s="596">
        <f t="shared" si="10"/>
        <v>0.4063886692251874</v>
      </c>
      <c r="AF63" s="548"/>
    </row>
    <row r="64" spans="1:32" ht="15.75" x14ac:dyDescent="0.25">
      <c r="A64" s="347">
        <v>14350</v>
      </c>
      <c r="B64" s="347" t="s">
        <v>196</v>
      </c>
      <c r="C64" s="347" t="s">
        <v>290</v>
      </c>
      <c r="D64" s="375" t="s">
        <v>4</v>
      </c>
      <c r="E64" s="73"/>
      <c r="F64" s="74">
        <f>'App 4-Recyclables'!V63</f>
        <v>4452.5864430382217</v>
      </c>
      <c r="G64" s="74">
        <f>'App 4-Recyclables'!W63</f>
        <v>4223.7864430382224</v>
      </c>
      <c r="H64" s="74">
        <f>'App 4-Recyclables'!X63</f>
        <v>228.8</v>
      </c>
      <c r="I64" s="74">
        <f>'App 5-Organics'!Z63</f>
        <v>3821.8</v>
      </c>
      <c r="J64" s="74">
        <f>'App 5-Organics'!AA63</f>
        <v>3787.8</v>
      </c>
      <c r="K64" s="74">
        <f>'App 5-Organics'!AB63</f>
        <v>34</v>
      </c>
      <c r="L64" s="194">
        <f>'App 6-Residual Waste'!F63+'App 6-Residual Waste'!P63+'App 6-Residual Waste'!W63</f>
        <v>6602.0599999999995</v>
      </c>
      <c r="M64" s="194">
        <f>'App 6-Residual Waste'!G63+'App 6-Residual Waste'!Q63+'App 6-Residual Waste'!X63</f>
        <v>0</v>
      </c>
      <c r="N64" s="194">
        <f>'App 6-Residual Waste'!H63+'App 6-Residual Waste'!R63+'App 6-Residual Waste'!Y63</f>
        <v>6602.0599999999995</v>
      </c>
      <c r="O64" s="193"/>
      <c r="P64" s="194">
        <f t="shared" si="11"/>
        <v>14876.446443038221</v>
      </c>
      <c r="Q64" s="194">
        <f t="shared" si="12"/>
        <v>8011.5864430382226</v>
      </c>
      <c r="R64" s="194">
        <f t="shared" si="13"/>
        <v>6864.86</v>
      </c>
      <c r="S64" s="195">
        <f t="shared" si="14"/>
        <v>0.53854167886897686</v>
      </c>
      <c r="U64" s="377">
        <f>(P64*1000)/'App 1-Services'!G63/52</f>
        <v>9.6438735385122456</v>
      </c>
      <c r="V64" s="377">
        <f>(P64*1000)/'App 1-Services'!H63/52</f>
        <v>20.816816453464732</v>
      </c>
      <c r="X64" s="594">
        <f t="shared" si="4"/>
        <v>0.53854167886897686</v>
      </c>
      <c r="Y64" s="595">
        <f t="shared" si="5"/>
        <v>4452.5864430382217</v>
      </c>
      <c r="Z64" s="596">
        <f t="shared" si="6"/>
        <v>0.29930443806504026</v>
      </c>
      <c r="AA64" s="595">
        <f t="shared" si="7"/>
        <v>3821.8</v>
      </c>
      <c r="AB64" s="596">
        <f t="shared" si="8"/>
        <v>0.25690274990291784</v>
      </c>
      <c r="AC64" s="595">
        <f t="shared" si="9"/>
        <v>6602.0599999999995</v>
      </c>
      <c r="AD64" s="596">
        <f t="shared" si="10"/>
        <v>0.44379281203204191</v>
      </c>
      <c r="AF64" s="548"/>
    </row>
    <row r="65" spans="1:32" ht="15.75" x14ac:dyDescent="0.25">
      <c r="A65" s="347">
        <v>14400</v>
      </c>
      <c r="B65" s="347" t="s">
        <v>197</v>
      </c>
      <c r="C65" s="347" t="s">
        <v>287</v>
      </c>
      <c r="D65" s="375" t="s">
        <v>2</v>
      </c>
      <c r="E65" s="73"/>
      <c r="F65" s="74">
        <f>'App 4-Recyclables'!V64</f>
        <v>3151.4422135279528</v>
      </c>
      <c r="G65" s="74">
        <f>'App 4-Recyclables'!W64</f>
        <v>3042.7922135279528</v>
      </c>
      <c r="H65" s="74">
        <f>'App 4-Recyclables'!X64</f>
        <v>108.65</v>
      </c>
      <c r="I65" s="74">
        <f>'App 5-Organics'!Z64</f>
        <v>5902</v>
      </c>
      <c r="J65" s="74">
        <f>'App 5-Organics'!AA64</f>
        <v>5902</v>
      </c>
      <c r="K65" s="74">
        <f>'App 5-Organics'!AB64</f>
        <v>0</v>
      </c>
      <c r="L65" s="194">
        <f>'App 6-Residual Waste'!F64+'App 6-Residual Waste'!P64+'App 6-Residual Waste'!W64</f>
        <v>3428.09</v>
      </c>
      <c r="M65" s="194">
        <f>'App 6-Residual Waste'!G64+'App 6-Residual Waste'!Q64+'App 6-Residual Waste'!X64</f>
        <v>413.35</v>
      </c>
      <c r="N65" s="194">
        <f>'App 6-Residual Waste'!H64+'App 6-Residual Waste'!R64+'App 6-Residual Waste'!Y64</f>
        <v>3014.7400000000002</v>
      </c>
      <c r="O65" s="193"/>
      <c r="P65" s="194">
        <f t="shared" si="11"/>
        <v>12481.532213527953</v>
      </c>
      <c r="Q65" s="194">
        <f t="shared" si="12"/>
        <v>9358.1422135279536</v>
      </c>
      <c r="R65" s="194">
        <f t="shared" si="13"/>
        <v>3123.3900000000003</v>
      </c>
      <c r="S65" s="195">
        <f t="shared" si="14"/>
        <v>0.74975908834215466</v>
      </c>
      <c r="U65" s="377">
        <f>(P65*1000)/'App 1-Services'!G64/52</f>
        <v>10.433341982298893</v>
      </c>
      <c r="V65" s="377">
        <f>(P65*1000)/'App 1-Services'!H64/52</f>
        <v>23.662210729965331</v>
      </c>
      <c r="X65" s="594">
        <f t="shared" si="4"/>
        <v>0.74975908834215466</v>
      </c>
      <c r="Y65" s="595">
        <f t="shared" si="5"/>
        <v>3151.4422135279528</v>
      </c>
      <c r="Z65" s="596">
        <f t="shared" si="6"/>
        <v>0.25248840924452381</v>
      </c>
      <c r="AA65" s="595">
        <f t="shared" si="7"/>
        <v>5902</v>
      </c>
      <c r="AB65" s="596">
        <f t="shared" si="8"/>
        <v>0.47285861215045305</v>
      </c>
      <c r="AC65" s="595">
        <f t="shared" si="9"/>
        <v>3428.09</v>
      </c>
      <c r="AD65" s="596">
        <f t="shared" si="10"/>
        <v>0.27465297860502313</v>
      </c>
      <c r="AF65" s="548"/>
    </row>
    <row r="66" spans="1:32" ht="15.75" x14ac:dyDescent="0.25">
      <c r="A66" s="347">
        <v>14500</v>
      </c>
      <c r="B66" s="347" t="s">
        <v>198</v>
      </c>
      <c r="C66" s="347" t="s">
        <v>189</v>
      </c>
      <c r="D66" s="375" t="s">
        <v>3</v>
      </c>
      <c r="E66" s="73"/>
      <c r="F66" s="74">
        <f>'App 4-Recyclables'!V65</f>
        <v>11290.445359478967</v>
      </c>
      <c r="G66" s="74">
        <f>'App 4-Recyclables'!W65</f>
        <v>10840.255359478966</v>
      </c>
      <c r="H66" s="74">
        <f>'App 4-Recyclables'!X65</f>
        <v>450.19</v>
      </c>
      <c r="I66" s="74">
        <f>'App 5-Organics'!Z65</f>
        <v>19778.2</v>
      </c>
      <c r="J66" s="74">
        <f>'App 5-Organics'!AA65</f>
        <v>19171.96</v>
      </c>
      <c r="K66" s="74">
        <f>'App 5-Organics'!AB65</f>
        <v>606.24</v>
      </c>
      <c r="L66" s="194">
        <f>'App 6-Residual Waste'!F65+'App 6-Residual Waste'!P65+'App 6-Residual Waste'!W65</f>
        <v>25252.859999999997</v>
      </c>
      <c r="M66" s="194">
        <f>'App 6-Residual Waste'!G65+'App 6-Residual Waste'!Q65+'App 6-Residual Waste'!X65</f>
        <v>1900.1699999999998</v>
      </c>
      <c r="N66" s="194">
        <f>'App 6-Residual Waste'!H65+'App 6-Residual Waste'!R65+'App 6-Residual Waste'!Y65</f>
        <v>23352.69</v>
      </c>
      <c r="O66" s="193"/>
      <c r="P66" s="194">
        <f t="shared" si="11"/>
        <v>56321.505359478964</v>
      </c>
      <c r="Q66" s="194">
        <f t="shared" si="12"/>
        <v>31912.385359478962</v>
      </c>
      <c r="R66" s="194">
        <f t="shared" si="13"/>
        <v>24409.119999999999</v>
      </c>
      <c r="S66" s="195">
        <f t="shared" si="14"/>
        <v>0.5666110157353611</v>
      </c>
      <c r="U66" s="377">
        <f>(P66*1000)/'App 1-Services'!G65/52</f>
        <v>8.5929412460345631</v>
      </c>
      <c r="V66" s="377">
        <f>(P66*1000)/'App 1-Services'!H65/52</f>
        <v>24.315961482111049</v>
      </c>
      <c r="X66" s="594">
        <f t="shared" si="4"/>
        <v>0.5666110157353611</v>
      </c>
      <c r="Y66" s="595">
        <f t="shared" si="5"/>
        <v>11290.445359478967</v>
      </c>
      <c r="Z66" s="596">
        <f t="shared" si="6"/>
        <v>0.20046419724430845</v>
      </c>
      <c r="AA66" s="595">
        <f t="shared" si="7"/>
        <v>19778.2</v>
      </c>
      <c r="AB66" s="596">
        <f t="shared" si="8"/>
        <v>0.35116603993027523</v>
      </c>
      <c r="AC66" s="595">
        <f t="shared" si="9"/>
        <v>25252.859999999997</v>
      </c>
      <c r="AD66" s="596">
        <f t="shared" si="10"/>
        <v>0.4483697628254163</v>
      </c>
      <c r="AF66" s="548"/>
    </row>
    <row r="67" spans="1:32" ht="15.75" x14ac:dyDescent="0.25">
      <c r="A67" s="347">
        <v>14550</v>
      </c>
      <c r="B67" s="347" t="s">
        <v>199</v>
      </c>
      <c r="C67" s="347" t="s">
        <v>130</v>
      </c>
      <c r="D67" s="375" t="s">
        <v>4</v>
      </c>
      <c r="E67" s="73"/>
      <c r="F67" s="74">
        <f>'App 4-Recyclables'!V66</f>
        <v>1417.3310813314745</v>
      </c>
      <c r="G67" s="74">
        <f>'App 4-Recyclables'!W66</f>
        <v>1401.6210813314744</v>
      </c>
      <c r="H67" s="74">
        <f>'App 4-Recyclables'!X66</f>
        <v>15.71</v>
      </c>
      <c r="I67" s="74">
        <f>'App 5-Organics'!Z66</f>
        <v>166.23</v>
      </c>
      <c r="J67" s="74">
        <f>'App 5-Organics'!AA66</f>
        <v>166.23</v>
      </c>
      <c r="K67" s="74">
        <f>'App 5-Organics'!AB66</f>
        <v>0</v>
      </c>
      <c r="L67" s="194">
        <f>'App 6-Residual Waste'!F66+'App 6-Residual Waste'!P66+'App 6-Residual Waste'!W66</f>
        <v>1979.8100000000002</v>
      </c>
      <c r="M67" s="194">
        <f>'App 6-Residual Waste'!G66+'App 6-Residual Waste'!Q66+'App 6-Residual Waste'!X66</f>
        <v>12.1400000000001</v>
      </c>
      <c r="N67" s="194">
        <f>'App 6-Residual Waste'!H66+'App 6-Residual Waste'!R66+'App 6-Residual Waste'!Y66</f>
        <v>1967.67</v>
      </c>
      <c r="O67" s="193"/>
      <c r="P67" s="194">
        <f t="shared" si="11"/>
        <v>3563.3710813314747</v>
      </c>
      <c r="Q67" s="194">
        <f t="shared" si="12"/>
        <v>1579.9910813314746</v>
      </c>
      <c r="R67" s="194">
        <f t="shared" si="13"/>
        <v>1983.38</v>
      </c>
      <c r="S67" s="195">
        <f t="shared" si="14"/>
        <v>0.44339785143597832</v>
      </c>
      <c r="U67" s="377">
        <f>(P67*1000)/'App 1-Services'!G66/52</f>
        <v>7.7256332523880733</v>
      </c>
      <c r="V67" s="377">
        <f>(P67*1000)/'App 1-Services'!H66/52</f>
        <v>17.033648259677406</v>
      </c>
      <c r="X67" s="594">
        <f t="shared" si="4"/>
        <v>0.44339785143597832</v>
      </c>
      <c r="Y67" s="595">
        <f t="shared" si="5"/>
        <v>1417.3310813314745</v>
      </c>
      <c r="Z67" s="596">
        <f t="shared" si="6"/>
        <v>0.39775006559291048</v>
      </c>
      <c r="AA67" s="595">
        <f t="shared" si="7"/>
        <v>166.23</v>
      </c>
      <c r="AB67" s="596">
        <f t="shared" si="8"/>
        <v>4.6649646137299619E-2</v>
      </c>
      <c r="AC67" s="595">
        <f t="shared" si="9"/>
        <v>1979.8100000000002</v>
      </c>
      <c r="AD67" s="596">
        <f t="shared" si="10"/>
        <v>0.55560028826978991</v>
      </c>
      <c r="AF67" s="548"/>
    </row>
    <row r="68" spans="1:32" ht="15.75" x14ac:dyDescent="0.25">
      <c r="A68" s="347">
        <v>14600</v>
      </c>
      <c r="B68" s="347" t="s">
        <v>200</v>
      </c>
      <c r="C68" s="347" t="s">
        <v>289</v>
      </c>
      <c r="D68" s="375" t="s">
        <v>1</v>
      </c>
      <c r="E68" s="73"/>
      <c r="F68" s="74">
        <f>'App 4-Recyclables'!V67</f>
        <v>1487.1017248625512</v>
      </c>
      <c r="G68" s="74">
        <f>'App 4-Recyclables'!W67</f>
        <v>1166.1017248625512</v>
      </c>
      <c r="H68" s="74">
        <f>'App 4-Recyclables'!X67</f>
        <v>321</v>
      </c>
      <c r="I68" s="74">
        <f>'App 5-Organics'!Z67</f>
        <v>669</v>
      </c>
      <c r="J68" s="74">
        <f>'App 5-Organics'!AA67</f>
        <v>500</v>
      </c>
      <c r="K68" s="74">
        <f>'App 5-Organics'!AB67</f>
        <v>169</v>
      </c>
      <c r="L68" s="194">
        <f>'App 6-Residual Waste'!F67+'App 6-Residual Waste'!P67+'App 6-Residual Waste'!W67</f>
        <v>4898</v>
      </c>
      <c r="M68" s="194">
        <f>'App 6-Residual Waste'!G67+'App 6-Residual Waste'!Q67+'App 6-Residual Waste'!X67</f>
        <v>3</v>
      </c>
      <c r="N68" s="194">
        <f>'App 6-Residual Waste'!H67+'App 6-Residual Waste'!R67+'App 6-Residual Waste'!Y67</f>
        <v>4895</v>
      </c>
      <c r="O68" s="193"/>
      <c r="P68" s="194">
        <f t="shared" si="11"/>
        <v>7054.1017248625512</v>
      </c>
      <c r="Q68" s="194">
        <f t="shared" si="12"/>
        <v>1669.1017248625512</v>
      </c>
      <c r="R68" s="194">
        <f t="shared" si="13"/>
        <v>5385</v>
      </c>
      <c r="S68" s="195">
        <f t="shared" si="14"/>
        <v>0.23661435430959477</v>
      </c>
      <c r="U68" s="377">
        <f>(P68*1000)/'App 1-Services'!G67/52</f>
        <v>22.054267989140449</v>
      </c>
      <c r="V68" s="377">
        <f>(P68*1000)/'App 1-Services'!H67/52</f>
        <v>30.747008703808454</v>
      </c>
      <c r="X68" s="594">
        <f t="shared" si="4"/>
        <v>0.23661435430959477</v>
      </c>
      <c r="Y68" s="595">
        <f t="shared" si="5"/>
        <v>1487.1017248625512</v>
      </c>
      <c r="Z68" s="596">
        <f t="shared" si="6"/>
        <v>0.21081376238468227</v>
      </c>
      <c r="AA68" s="595">
        <f t="shared" si="7"/>
        <v>669</v>
      </c>
      <c r="AB68" s="596">
        <f t="shared" si="8"/>
        <v>9.4838439548167341E-2</v>
      </c>
      <c r="AC68" s="595">
        <f t="shared" si="9"/>
        <v>4898</v>
      </c>
      <c r="AD68" s="596">
        <f t="shared" si="10"/>
        <v>0.69434779806715041</v>
      </c>
      <c r="AF68" s="548"/>
    </row>
    <row r="69" spans="1:32" ht="15.75" x14ac:dyDescent="0.25">
      <c r="A69" s="347">
        <v>14650</v>
      </c>
      <c r="B69" s="347" t="s">
        <v>201</v>
      </c>
      <c r="C69" s="347" t="s">
        <v>162</v>
      </c>
      <c r="D69" s="375" t="s">
        <v>2</v>
      </c>
      <c r="E69" s="73"/>
      <c r="F69" s="74">
        <f>'App 4-Recyclables'!V68</f>
        <v>22303.605697053543</v>
      </c>
      <c r="G69" s="74">
        <f>'App 4-Recyclables'!W68</f>
        <v>21455.605697053543</v>
      </c>
      <c r="H69" s="74">
        <f>'App 4-Recyclables'!X68</f>
        <v>848</v>
      </c>
      <c r="I69" s="74">
        <f>'App 5-Organics'!Z68</f>
        <v>36345</v>
      </c>
      <c r="J69" s="74">
        <f>'App 5-Organics'!AA68</f>
        <v>35938</v>
      </c>
      <c r="K69" s="74">
        <f>'App 5-Organics'!AB68</f>
        <v>407</v>
      </c>
      <c r="L69" s="194">
        <f>'App 6-Residual Waste'!F68+'App 6-Residual Waste'!P68+'App 6-Residual Waste'!W68</f>
        <v>46814</v>
      </c>
      <c r="M69" s="194">
        <f>'App 6-Residual Waste'!G68+'App 6-Residual Waste'!Q68+'App 6-Residual Waste'!X68</f>
        <v>1860</v>
      </c>
      <c r="N69" s="194">
        <f>'App 6-Residual Waste'!H68+'App 6-Residual Waste'!R68+'App 6-Residual Waste'!Y68</f>
        <v>44954</v>
      </c>
      <c r="O69" s="193"/>
      <c r="P69" s="194">
        <f t="shared" si="11"/>
        <v>105462.60569705354</v>
      </c>
      <c r="Q69" s="194">
        <f t="shared" si="12"/>
        <v>59253.605697053543</v>
      </c>
      <c r="R69" s="194">
        <f t="shared" si="13"/>
        <v>46209</v>
      </c>
      <c r="S69" s="195">
        <f t="shared" si="14"/>
        <v>0.56184469656725911</v>
      </c>
      <c r="U69" s="377">
        <f>(P69*1000)/'App 1-Services'!G68/52</f>
        <v>9.8974547011704672</v>
      </c>
      <c r="V69" s="377">
        <f>(P69*1000)/'App 1-Services'!H68/52</f>
        <v>25.312985604898092</v>
      </c>
      <c r="X69" s="594">
        <f t="shared" si="4"/>
        <v>0.56184469656725911</v>
      </c>
      <c r="Y69" s="595">
        <f t="shared" si="5"/>
        <v>22303.605697053543</v>
      </c>
      <c r="Z69" s="596">
        <f t="shared" si="6"/>
        <v>0.21148354480375475</v>
      </c>
      <c r="AA69" s="595">
        <f t="shared" si="7"/>
        <v>36345</v>
      </c>
      <c r="AB69" s="596">
        <f t="shared" si="8"/>
        <v>0.34462452126778259</v>
      </c>
      <c r="AC69" s="595">
        <f t="shared" si="9"/>
        <v>46814</v>
      </c>
      <c r="AD69" s="596">
        <f t="shared" si="10"/>
        <v>0.44389193392846266</v>
      </c>
      <c r="AF69" s="548"/>
    </row>
    <row r="70" spans="1:32" ht="15.75" x14ac:dyDescent="0.25">
      <c r="A70" s="347">
        <v>14700</v>
      </c>
      <c r="B70" s="347" t="s">
        <v>202</v>
      </c>
      <c r="C70" s="347" t="s">
        <v>189</v>
      </c>
      <c r="D70" s="375" t="s">
        <v>3</v>
      </c>
      <c r="E70" s="73"/>
      <c r="F70" s="74">
        <f>'App 4-Recyclables'!V69</f>
        <v>2901.5056894790259</v>
      </c>
      <c r="G70" s="74">
        <f>'App 4-Recyclables'!W69</f>
        <v>2614.5056894790259</v>
      </c>
      <c r="H70" s="74">
        <f>'App 4-Recyclables'!X69</f>
        <v>287</v>
      </c>
      <c r="I70" s="74">
        <f>'App 5-Organics'!Z69</f>
        <v>3045.18</v>
      </c>
      <c r="J70" s="74">
        <f>'App 5-Organics'!AA69</f>
        <v>2745.18</v>
      </c>
      <c r="K70" s="74">
        <f>'App 5-Organics'!AB69</f>
        <v>300</v>
      </c>
      <c r="L70" s="194">
        <f>'App 6-Residual Waste'!F69+'App 6-Residual Waste'!P69+'App 6-Residual Waste'!W69</f>
        <v>6861.99</v>
      </c>
      <c r="M70" s="194">
        <f>'App 6-Residual Waste'!G69+'App 6-Residual Waste'!Q69+'App 6-Residual Waste'!X69</f>
        <v>1684.13</v>
      </c>
      <c r="N70" s="194">
        <f>'App 6-Residual Waste'!H69+'App 6-Residual Waste'!R69+'App 6-Residual Waste'!Y69</f>
        <v>5177.8599999999997</v>
      </c>
      <c r="O70" s="193"/>
      <c r="P70" s="194">
        <f t="shared" ref="P70:P101" si="15">F70+I70+L70</f>
        <v>12808.675689479025</v>
      </c>
      <c r="Q70" s="194">
        <f t="shared" ref="Q70:Q101" si="16">G70+J70+M70</f>
        <v>7043.8156894790254</v>
      </c>
      <c r="R70" s="194">
        <f t="shared" ref="R70:R101" si="17">H70+K70+N70</f>
        <v>5764.86</v>
      </c>
      <c r="S70" s="195">
        <f t="shared" ref="S70:S101" si="18">Q70/P70</f>
        <v>0.54992536779307921</v>
      </c>
      <c r="U70" s="377">
        <f>(P70*1000)/'App 1-Services'!G69/52</f>
        <v>6.2381777423931295</v>
      </c>
      <c r="V70" s="377">
        <f>(P70*1000)/'App 1-Services'!H69/52</f>
        <v>15.183423925053017</v>
      </c>
      <c r="X70" s="594">
        <f t="shared" si="4"/>
        <v>0.54992536779307921</v>
      </c>
      <c r="Y70" s="595">
        <f t="shared" si="5"/>
        <v>2901.5056894790259</v>
      </c>
      <c r="Z70" s="596">
        <f t="shared" si="6"/>
        <v>0.22652659492833491</v>
      </c>
      <c r="AA70" s="595">
        <f t="shared" si="7"/>
        <v>3045.18</v>
      </c>
      <c r="AB70" s="596">
        <f t="shared" si="8"/>
        <v>0.23774354771908962</v>
      </c>
      <c r="AC70" s="595">
        <f t="shared" si="9"/>
        <v>6861.99</v>
      </c>
      <c r="AD70" s="596">
        <f t="shared" si="10"/>
        <v>0.5357298573525755</v>
      </c>
      <c r="AF70" s="548"/>
    </row>
    <row r="71" spans="1:32" ht="15.75" x14ac:dyDescent="0.25">
      <c r="A71" s="347">
        <v>14750</v>
      </c>
      <c r="B71" s="347" t="s">
        <v>203</v>
      </c>
      <c r="C71" s="347" t="s">
        <v>716</v>
      </c>
      <c r="D71" s="375" t="s">
        <v>1</v>
      </c>
      <c r="E71" s="73"/>
      <c r="F71" s="74">
        <f>'App 4-Recyclables'!V70</f>
        <v>1059.6783167878777</v>
      </c>
      <c r="G71" s="74">
        <f>'App 4-Recyclables'!W70</f>
        <v>1037.7983167878776</v>
      </c>
      <c r="H71" s="74">
        <f>'App 4-Recyclables'!X70</f>
        <v>21.88</v>
      </c>
      <c r="I71" s="74">
        <f>'App 5-Organics'!Z70</f>
        <v>939.65</v>
      </c>
      <c r="J71" s="74">
        <f>'App 5-Organics'!AA70</f>
        <v>939.14</v>
      </c>
      <c r="K71" s="74">
        <f>'App 5-Organics'!AB70</f>
        <v>0</v>
      </c>
      <c r="L71" s="194">
        <f>'App 6-Residual Waste'!F70+'App 6-Residual Waste'!P70+'App 6-Residual Waste'!W70</f>
        <v>4946.6200000000008</v>
      </c>
      <c r="M71" s="194">
        <f>'App 6-Residual Waste'!G70+'App 6-Residual Waste'!Q70+'App 6-Residual Waste'!X70</f>
        <v>180</v>
      </c>
      <c r="N71" s="194">
        <f>'App 6-Residual Waste'!H70+'App 6-Residual Waste'!R70+'App 6-Residual Waste'!Y70</f>
        <v>4766.6200000000008</v>
      </c>
      <c r="O71" s="193"/>
      <c r="P71" s="194">
        <f t="shared" si="15"/>
        <v>6945.9483167878789</v>
      </c>
      <c r="Q71" s="194">
        <f t="shared" si="16"/>
        <v>2156.9383167878777</v>
      </c>
      <c r="R71" s="194">
        <f t="shared" si="17"/>
        <v>4788.5000000000009</v>
      </c>
      <c r="S71" s="195">
        <f t="shared" si="18"/>
        <v>0.31053186957563539</v>
      </c>
      <c r="U71" s="377">
        <f>(P71*1000)/'App 1-Services'!G70/52</f>
        <v>11.678259238415603</v>
      </c>
      <c r="V71" s="377">
        <f>(P71*1000)/'App 1-Services'!H70/52</f>
        <v>31.872089994988706</v>
      </c>
      <c r="X71" s="594">
        <f t="shared" ref="X71:X133" si="19">S71</f>
        <v>0.31053186957563539</v>
      </c>
      <c r="Y71" s="595">
        <f t="shared" ref="Y71:Y133" si="20">F71</f>
        <v>1059.6783167878777</v>
      </c>
      <c r="Z71" s="596">
        <f t="shared" ref="Z71:Z133" si="21">Y71/P71</f>
        <v>0.152560639448858</v>
      </c>
      <c r="AA71" s="595">
        <f t="shared" ref="AA71:AA133" si="22">I71</f>
        <v>939.65</v>
      </c>
      <c r="AB71" s="596">
        <f t="shared" ref="AB71:AB133" si="23">AA71/P71</f>
        <v>0.13528030401967298</v>
      </c>
      <c r="AC71" s="595">
        <f t="shared" ref="AC71:AC133" si="24">L71</f>
        <v>4946.6200000000008</v>
      </c>
      <c r="AD71" s="596">
        <f t="shared" ref="AD71:AD133" si="25">AC71/P71</f>
        <v>0.71215905653146894</v>
      </c>
      <c r="AF71" s="548"/>
    </row>
    <row r="72" spans="1:32" ht="15.75" x14ac:dyDescent="0.25">
      <c r="A72" s="347">
        <v>14850</v>
      </c>
      <c r="B72" s="347" t="s">
        <v>204</v>
      </c>
      <c r="C72" s="347" t="s">
        <v>130</v>
      </c>
      <c r="D72" s="375" t="s">
        <v>4</v>
      </c>
      <c r="E72" s="73"/>
      <c r="F72" s="74">
        <f>'App 4-Recyclables'!V71</f>
        <v>8102.3361749074584</v>
      </c>
      <c r="G72" s="74">
        <f>'App 4-Recyclables'!W71</f>
        <v>8026.1061749074579</v>
      </c>
      <c r="H72" s="74">
        <f>'App 4-Recyclables'!X71</f>
        <v>76.23</v>
      </c>
      <c r="I72" s="74">
        <f>'App 5-Organics'!Z71</f>
        <v>6838</v>
      </c>
      <c r="J72" s="74">
        <f>'App 5-Organics'!AA71</f>
        <v>6838</v>
      </c>
      <c r="K72" s="74">
        <f>'App 5-Organics'!AB71</f>
        <v>0</v>
      </c>
      <c r="L72" s="194">
        <f>'App 6-Residual Waste'!F71+'App 6-Residual Waste'!P71+'App 6-Residual Waste'!W71</f>
        <v>16648.46</v>
      </c>
      <c r="M72" s="194">
        <f>'App 6-Residual Waste'!G71+'App 6-Residual Waste'!Q71+'App 6-Residual Waste'!X71</f>
        <v>6186.4599999999991</v>
      </c>
      <c r="N72" s="194">
        <f>'App 6-Residual Waste'!H71+'App 6-Residual Waste'!R71+'App 6-Residual Waste'!Y71</f>
        <v>10462</v>
      </c>
      <c r="O72" s="193"/>
      <c r="P72" s="194">
        <f t="shared" si="15"/>
        <v>31588.796174907457</v>
      </c>
      <c r="Q72" s="194">
        <f t="shared" si="16"/>
        <v>21050.566174907457</v>
      </c>
      <c r="R72" s="194">
        <f t="shared" si="17"/>
        <v>10538.23</v>
      </c>
      <c r="S72" s="195">
        <f t="shared" si="18"/>
        <v>0.66639342817466918</v>
      </c>
      <c r="U72" s="377">
        <f>(P72*1000)/'App 1-Services'!G71/52</f>
        <v>13.855731804790983</v>
      </c>
      <c r="V72" s="377">
        <f>(P72*1000)/'App 1-Services'!H71/52</f>
        <v>33.226322240193134</v>
      </c>
      <c r="X72" s="594">
        <f t="shared" si="19"/>
        <v>0.66639342817466918</v>
      </c>
      <c r="Y72" s="595">
        <f t="shared" si="20"/>
        <v>8102.3361749074584</v>
      </c>
      <c r="Z72" s="596">
        <f t="shared" si="21"/>
        <v>0.25649398381770383</v>
      </c>
      <c r="AA72" s="595">
        <f t="shared" si="22"/>
        <v>6838</v>
      </c>
      <c r="AB72" s="596">
        <f t="shared" si="23"/>
        <v>0.21646915451091997</v>
      </c>
      <c r="AC72" s="595">
        <f t="shared" si="24"/>
        <v>16648.46</v>
      </c>
      <c r="AD72" s="596">
        <f t="shared" si="25"/>
        <v>0.5270368616713762</v>
      </c>
      <c r="AF72" s="548"/>
    </row>
    <row r="73" spans="1:32" ht="15.75" x14ac:dyDescent="0.25">
      <c r="A73" s="347">
        <v>14870</v>
      </c>
      <c r="B73" s="347" t="s">
        <v>205</v>
      </c>
      <c r="C73" s="347" t="s">
        <v>289</v>
      </c>
      <c r="D73" s="375" t="s">
        <v>1</v>
      </c>
      <c r="E73" s="73"/>
      <c r="F73" s="74">
        <f>'App 4-Recyclables'!V72</f>
        <v>2269.1310183890391</v>
      </c>
      <c r="G73" s="74">
        <f>'App 4-Recyclables'!W72</f>
        <v>2062.1310183890391</v>
      </c>
      <c r="H73" s="74">
        <f>'App 4-Recyclables'!X72</f>
        <v>207</v>
      </c>
      <c r="I73" s="74">
        <f>'App 5-Organics'!Z72</f>
        <v>214</v>
      </c>
      <c r="J73" s="74">
        <f>'App 5-Organics'!AA72</f>
        <v>0</v>
      </c>
      <c r="K73" s="74">
        <f>'App 5-Organics'!AB72</f>
        <v>214</v>
      </c>
      <c r="L73" s="194">
        <f>'App 6-Residual Waste'!F72+'App 6-Residual Waste'!P72+'App 6-Residual Waste'!W72</f>
        <v>7139</v>
      </c>
      <c r="M73" s="194">
        <f>'App 6-Residual Waste'!G72+'App 6-Residual Waste'!Q72+'App 6-Residual Waste'!X72</f>
        <v>29</v>
      </c>
      <c r="N73" s="194">
        <f>'App 6-Residual Waste'!H72+'App 6-Residual Waste'!R72+'App 6-Residual Waste'!Y72</f>
        <v>7110</v>
      </c>
      <c r="O73" s="193"/>
      <c r="P73" s="194">
        <f t="shared" si="15"/>
        <v>9622.1310183890382</v>
      </c>
      <c r="Q73" s="194">
        <f t="shared" si="16"/>
        <v>2091.1310183890391</v>
      </c>
      <c r="R73" s="194">
        <f t="shared" si="17"/>
        <v>7531</v>
      </c>
      <c r="S73" s="195">
        <f t="shared" si="18"/>
        <v>0.21732514495932748</v>
      </c>
      <c r="U73" s="377">
        <f>(P73*1000)/'App 1-Services'!G72/52</f>
        <v>8.5524579923676338</v>
      </c>
      <c r="V73" s="377">
        <f>(P73*1000)/'App 1-Services'!H72/52</f>
        <v>16.735188669880269</v>
      </c>
      <c r="X73" s="594">
        <f t="shared" si="19"/>
        <v>0.21732514495932748</v>
      </c>
      <c r="Y73" s="595">
        <f t="shared" si="20"/>
        <v>2269.1310183890391</v>
      </c>
      <c r="Z73" s="596">
        <f t="shared" si="21"/>
        <v>0.23582416556711394</v>
      </c>
      <c r="AA73" s="595">
        <f t="shared" si="22"/>
        <v>214</v>
      </c>
      <c r="AB73" s="596">
        <f t="shared" si="23"/>
        <v>2.2240395562170223E-2</v>
      </c>
      <c r="AC73" s="595">
        <f t="shared" si="24"/>
        <v>7139</v>
      </c>
      <c r="AD73" s="596">
        <f t="shared" si="25"/>
        <v>0.74193543887071589</v>
      </c>
      <c r="AF73" s="548"/>
    </row>
    <row r="74" spans="1:32" ht="15.75" x14ac:dyDescent="0.25">
      <c r="A74" s="347">
        <v>14900</v>
      </c>
      <c r="B74" s="347" t="s">
        <v>206</v>
      </c>
      <c r="C74" s="347" t="s">
        <v>128</v>
      </c>
      <c r="D74" s="375" t="s">
        <v>3</v>
      </c>
      <c r="E74" s="73"/>
      <c r="F74" s="74">
        <f>'App 4-Recyclables'!V73</f>
        <v>18635.526350681597</v>
      </c>
      <c r="G74" s="74">
        <f>'App 4-Recyclables'!W73</f>
        <v>17586.526350681597</v>
      </c>
      <c r="H74" s="74">
        <f>'App 4-Recyclables'!X73</f>
        <v>1049</v>
      </c>
      <c r="I74" s="74">
        <f>'App 5-Organics'!Z73</f>
        <v>17166</v>
      </c>
      <c r="J74" s="74">
        <f>'App 5-Organics'!AA73</f>
        <v>16651</v>
      </c>
      <c r="K74" s="74">
        <f>'App 5-Organics'!AB73</f>
        <v>515</v>
      </c>
      <c r="L74" s="194">
        <f>'App 6-Residual Waste'!F73+'App 6-Residual Waste'!P73+'App 6-Residual Waste'!W73</f>
        <v>52700.7</v>
      </c>
      <c r="M74" s="194">
        <f>'App 6-Residual Waste'!G73+'App 6-Residual Waste'!Q73+'App 6-Residual Waste'!X73</f>
        <v>8944.5400000000009</v>
      </c>
      <c r="N74" s="194">
        <f>'App 6-Residual Waste'!H73+'App 6-Residual Waste'!R73+'App 6-Residual Waste'!Y73</f>
        <v>43756.160000000003</v>
      </c>
      <c r="O74" s="193"/>
      <c r="P74" s="194">
        <f t="shared" si="15"/>
        <v>88502.226350681594</v>
      </c>
      <c r="Q74" s="194">
        <f t="shared" si="16"/>
        <v>43182.066350681598</v>
      </c>
      <c r="R74" s="194">
        <f t="shared" si="17"/>
        <v>45320.160000000003</v>
      </c>
      <c r="S74" s="195">
        <f t="shared" si="18"/>
        <v>0.48792067873611222</v>
      </c>
      <c r="U74" s="377">
        <f>(P74*1000)/'App 1-Services'!G73/52</f>
        <v>7.6217438619964772</v>
      </c>
      <c r="V74" s="377">
        <f>(P74*1000)/'App 1-Services'!H73/52</f>
        <v>28.780537935593568</v>
      </c>
      <c r="X74" s="594">
        <f t="shared" si="19"/>
        <v>0.48792067873611222</v>
      </c>
      <c r="Y74" s="595">
        <f t="shared" si="20"/>
        <v>18635.526350681597</v>
      </c>
      <c r="Z74" s="596">
        <f t="shared" si="21"/>
        <v>0.21056562212164143</v>
      </c>
      <c r="AA74" s="595">
        <f t="shared" si="22"/>
        <v>17166</v>
      </c>
      <c r="AB74" s="596">
        <f t="shared" si="23"/>
        <v>0.19396122230848034</v>
      </c>
      <c r="AC74" s="595">
        <f t="shared" si="24"/>
        <v>52700.7</v>
      </c>
      <c r="AD74" s="596">
        <f t="shared" si="25"/>
        <v>0.59547315556987823</v>
      </c>
      <c r="AF74" s="548"/>
    </row>
    <row r="75" spans="1:32" ht="15.75" x14ac:dyDescent="0.25">
      <c r="A75" s="347">
        <v>14920</v>
      </c>
      <c r="B75" s="347" t="s">
        <v>207</v>
      </c>
      <c r="C75" s="347" t="s">
        <v>124</v>
      </c>
      <c r="D75" s="375" t="s">
        <v>1</v>
      </c>
      <c r="E75" s="73"/>
      <c r="F75" s="74">
        <f>'App 4-Recyclables'!V74</f>
        <v>709.56251573642749</v>
      </c>
      <c r="G75" s="74">
        <f>'App 4-Recyclables'!W74</f>
        <v>559.56251573642749</v>
      </c>
      <c r="H75" s="74">
        <f>'App 4-Recyclables'!X74</f>
        <v>150</v>
      </c>
      <c r="I75" s="74">
        <f>'App 5-Organics'!Z74</f>
        <v>65</v>
      </c>
      <c r="J75" s="74">
        <f>'App 5-Organics'!AA74</f>
        <v>0</v>
      </c>
      <c r="K75" s="74">
        <f>'App 5-Organics'!AB74</f>
        <v>65</v>
      </c>
      <c r="L75" s="194">
        <f>'App 6-Residual Waste'!F74+'App 6-Residual Waste'!P74+'App 6-Residual Waste'!W74</f>
        <v>6056</v>
      </c>
      <c r="M75" s="194">
        <f>'App 6-Residual Waste'!G74+'App 6-Residual Waste'!Q74+'App 6-Residual Waste'!X74</f>
        <v>531</v>
      </c>
      <c r="N75" s="194">
        <f>'App 6-Residual Waste'!H74+'App 6-Residual Waste'!R74+'App 6-Residual Waste'!Y74</f>
        <v>5525</v>
      </c>
      <c r="O75" s="193"/>
      <c r="P75" s="194">
        <f t="shared" si="15"/>
        <v>6830.5625157364275</v>
      </c>
      <c r="Q75" s="194">
        <f t="shared" si="16"/>
        <v>1090.5625157364275</v>
      </c>
      <c r="R75" s="194">
        <f t="shared" si="17"/>
        <v>5740</v>
      </c>
      <c r="S75" s="195">
        <f t="shared" si="18"/>
        <v>0.15965925401077308</v>
      </c>
      <c r="U75" s="377">
        <f>(P75*1000)/'App 1-Services'!G74/52</f>
        <v>16.642211004240433</v>
      </c>
      <c r="V75" s="377">
        <f>(P75*1000)/'App 1-Services'!H74/52</f>
        <v>29.505159806035433</v>
      </c>
      <c r="X75" s="594">
        <f t="shared" si="19"/>
        <v>0.15965925401077308</v>
      </c>
      <c r="Y75" s="595">
        <f t="shared" si="20"/>
        <v>709.56251573642749</v>
      </c>
      <c r="Z75" s="596">
        <f t="shared" si="21"/>
        <v>0.10388053898953695</v>
      </c>
      <c r="AA75" s="595">
        <f t="shared" si="22"/>
        <v>65</v>
      </c>
      <c r="AB75" s="596">
        <f t="shared" si="23"/>
        <v>9.5160537437804435E-3</v>
      </c>
      <c r="AC75" s="595">
        <f t="shared" si="24"/>
        <v>6056</v>
      </c>
      <c r="AD75" s="596">
        <f t="shared" si="25"/>
        <v>0.88660340726668263</v>
      </c>
      <c r="AF75" s="548"/>
    </row>
    <row r="76" spans="1:32" ht="15.75" x14ac:dyDescent="0.25">
      <c r="A76" s="347">
        <v>14950</v>
      </c>
      <c r="B76" s="347" t="s">
        <v>208</v>
      </c>
      <c r="C76" s="347" t="s">
        <v>141</v>
      </c>
      <c r="D76" s="375" t="s">
        <v>1</v>
      </c>
      <c r="E76" s="73"/>
      <c r="F76" s="74">
        <f>'App 4-Recyclables'!V75</f>
        <v>212.9</v>
      </c>
      <c r="G76" s="74">
        <f>'App 4-Recyclables'!W75</f>
        <v>206.48</v>
      </c>
      <c r="H76" s="74">
        <f>'App 4-Recyclables'!X75</f>
        <v>6.42</v>
      </c>
      <c r="I76" s="74">
        <f>'App 5-Organics'!Z75</f>
        <v>0</v>
      </c>
      <c r="J76" s="74">
        <f>'App 5-Organics'!AA75</f>
        <v>0</v>
      </c>
      <c r="K76" s="74">
        <f>'App 5-Organics'!AB75</f>
        <v>0</v>
      </c>
      <c r="L76" s="194">
        <f>'App 6-Residual Waste'!F75+'App 6-Residual Waste'!P75+'App 6-Residual Waste'!W75</f>
        <v>754.12</v>
      </c>
      <c r="M76" s="194">
        <f>'App 6-Residual Waste'!G75+'App 6-Residual Waste'!Q75+'App 6-Residual Waste'!X75</f>
        <v>0</v>
      </c>
      <c r="N76" s="194">
        <f>'App 6-Residual Waste'!H75+'App 6-Residual Waste'!R75+'App 6-Residual Waste'!Y75</f>
        <v>754.12</v>
      </c>
      <c r="O76" s="193"/>
      <c r="P76" s="194">
        <f t="shared" si="15"/>
        <v>967.02</v>
      </c>
      <c r="Q76" s="194">
        <f t="shared" si="16"/>
        <v>206.48</v>
      </c>
      <c r="R76" s="194">
        <f t="shared" si="17"/>
        <v>760.54</v>
      </c>
      <c r="S76" s="195">
        <f t="shared" si="18"/>
        <v>0.21352195404438376</v>
      </c>
      <c r="U76" s="377">
        <f>(P76*1000)/'App 1-Services'!G75/52</f>
        <v>5.6438659974320062</v>
      </c>
      <c r="V76" s="377">
        <f>(P76*1000)/'App 1-Services'!H75/52</f>
        <v>7.0575098525762661</v>
      </c>
      <c r="X76" s="594">
        <f t="shared" si="19"/>
        <v>0.21352195404438376</v>
      </c>
      <c r="Y76" s="595">
        <f t="shared" si="20"/>
        <v>212.9</v>
      </c>
      <c r="Z76" s="596">
        <f t="shared" si="21"/>
        <v>0.22016090670306718</v>
      </c>
      <c r="AA76" s="595">
        <f t="shared" si="22"/>
        <v>0</v>
      </c>
      <c r="AB76" s="596">
        <f t="shared" si="23"/>
        <v>0</v>
      </c>
      <c r="AC76" s="595">
        <f t="shared" si="24"/>
        <v>754.12</v>
      </c>
      <c r="AD76" s="596">
        <f t="shared" si="25"/>
        <v>0.77983909329693291</v>
      </c>
      <c r="AF76" s="548"/>
    </row>
    <row r="77" spans="1:32" ht="15.75" x14ac:dyDescent="0.25">
      <c r="A77" s="347">
        <v>15050</v>
      </c>
      <c r="B77" s="347" t="s">
        <v>209</v>
      </c>
      <c r="C77" s="347" t="s">
        <v>162</v>
      </c>
      <c r="D77" s="375" t="s">
        <v>2</v>
      </c>
      <c r="E77" s="73"/>
      <c r="F77" s="74">
        <f>'App 4-Recyclables'!V76</f>
        <v>9234.4374908677037</v>
      </c>
      <c r="G77" s="74">
        <f>'App 4-Recyclables'!W76</f>
        <v>9064.4374908677037</v>
      </c>
      <c r="H77" s="74">
        <f>'App 4-Recyclables'!X76</f>
        <v>170</v>
      </c>
      <c r="I77" s="74">
        <f>'App 5-Organics'!Z76</f>
        <v>9105</v>
      </c>
      <c r="J77" s="74">
        <f>'App 5-Organics'!AA76</f>
        <v>9081.5600000000013</v>
      </c>
      <c r="K77" s="74">
        <f>'App 5-Organics'!AB76</f>
        <v>23.44</v>
      </c>
      <c r="L77" s="194">
        <f>'App 6-Residual Waste'!F76+'App 6-Residual Waste'!P76+'App 6-Residual Waste'!W76</f>
        <v>26858</v>
      </c>
      <c r="M77" s="194">
        <f>'App 6-Residual Waste'!G76+'App 6-Residual Waste'!Q76+'App 6-Residual Waste'!X76</f>
        <v>4949</v>
      </c>
      <c r="N77" s="194">
        <f>'App 6-Residual Waste'!H76+'App 6-Residual Waste'!R76+'App 6-Residual Waste'!Y76</f>
        <v>21909</v>
      </c>
      <c r="O77" s="193"/>
      <c r="P77" s="194">
        <f t="shared" si="15"/>
        <v>45197.437490867705</v>
      </c>
      <c r="Q77" s="194">
        <f t="shared" si="16"/>
        <v>23094.997490867703</v>
      </c>
      <c r="R77" s="194">
        <f t="shared" si="17"/>
        <v>22102.44</v>
      </c>
      <c r="S77" s="195">
        <f t="shared" si="18"/>
        <v>0.51098024076108572</v>
      </c>
      <c r="U77" s="377">
        <f>(P77*1000)/'App 1-Services'!G76/52</f>
        <v>10.446516233897748</v>
      </c>
      <c r="V77" s="377">
        <f>(P77*1000)/'App 1-Services'!H76/52</f>
        <v>26.245779817284003</v>
      </c>
      <c r="X77" s="594">
        <f t="shared" si="19"/>
        <v>0.51098024076108572</v>
      </c>
      <c r="Y77" s="595">
        <f t="shared" si="20"/>
        <v>9234.4374908677037</v>
      </c>
      <c r="Z77" s="596">
        <f t="shared" si="21"/>
        <v>0.20431329746810431</v>
      </c>
      <c r="AA77" s="595">
        <f t="shared" si="22"/>
        <v>9105</v>
      </c>
      <c r="AB77" s="596">
        <f t="shared" si="23"/>
        <v>0.20144947380788339</v>
      </c>
      <c r="AC77" s="595">
        <f t="shared" si="24"/>
        <v>26858</v>
      </c>
      <c r="AD77" s="596">
        <f t="shared" si="25"/>
        <v>0.5942372287240123</v>
      </c>
      <c r="AF77" s="548"/>
    </row>
    <row r="78" spans="1:32" ht="15.75" x14ac:dyDescent="0.25">
      <c r="A78" s="347">
        <v>15240</v>
      </c>
      <c r="B78" s="347" t="s">
        <v>179</v>
      </c>
      <c r="C78" s="347" t="s">
        <v>290</v>
      </c>
      <c r="D78" s="375" t="s">
        <v>4</v>
      </c>
      <c r="E78" s="73"/>
      <c r="F78" s="74">
        <f>'App 4-Recyclables'!V77</f>
        <v>17480.204679995888</v>
      </c>
      <c r="G78" s="74">
        <f>'App 4-Recyclables'!W77</f>
        <v>14699.344679995891</v>
      </c>
      <c r="H78" s="74">
        <f>'App 4-Recyclables'!X77</f>
        <v>2780.86</v>
      </c>
      <c r="I78" s="74">
        <f>'App 5-Organics'!Z77</f>
        <v>13534.5</v>
      </c>
      <c r="J78" s="74">
        <f>'App 5-Organics'!AA77</f>
        <v>13534.5</v>
      </c>
      <c r="K78" s="74">
        <f>'App 5-Organics'!AB77</f>
        <v>0</v>
      </c>
      <c r="L78" s="194">
        <f>'App 6-Residual Waste'!F77+'App 6-Residual Waste'!P77+'App 6-Residual Waste'!W77</f>
        <v>33283.72</v>
      </c>
      <c r="M78" s="194">
        <f>'App 6-Residual Waste'!G77+'App 6-Residual Waste'!Q77+'App 6-Residual Waste'!X77</f>
        <v>6360.9599999999991</v>
      </c>
      <c r="N78" s="194">
        <f>'App 6-Residual Waste'!H77+'App 6-Residual Waste'!R77+'App 6-Residual Waste'!Y77</f>
        <v>26922.76</v>
      </c>
      <c r="O78" s="193"/>
      <c r="P78" s="194">
        <f t="shared" si="15"/>
        <v>64298.424679995893</v>
      </c>
      <c r="Q78" s="194">
        <f t="shared" si="16"/>
        <v>34594.80467999589</v>
      </c>
      <c r="R78" s="194">
        <f t="shared" si="17"/>
        <v>29703.62</v>
      </c>
      <c r="S78" s="195">
        <f t="shared" si="18"/>
        <v>0.53803502733028541</v>
      </c>
      <c r="U78" s="377">
        <f>(P78*1000)/'App 1-Services'!G77/52</f>
        <v>13.254739804937376</v>
      </c>
      <c r="V78" s="377">
        <f>(P78*1000)/'App 1-Services'!H77/52</f>
        <v>23.251813063859757</v>
      </c>
      <c r="X78" s="594">
        <f t="shared" si="19"/>
        <v>0.53803502733028541</v>
      </c>
      <c r="Y78" s="595">
        <f t="shared" si="20"/>
        <v>17480.204679995888</v>
      </c>
      <c r="Z78" s="596">
        <f t="shared" si="21"/>
        <v>0.27186054350464073</v>
      </c>
      <c r="AA78" s="595">
        <f t="shared" si="22"/>
        <v>13534.5</v>
      </c>
      <c r="AB78" s="596">
        <f t="shared" si="23"/>
        <v>0.21049504816578757</v>
      </c>
      <c r="AC78" s="595">
        <f t="shared" si="24"/>
        <v>33283.72</v>
      </c>
      <c r="AD78" s="596">
        <f t="shared" si="25"/>
        <v>0.5176444083295717</v>
      </c>
      <c r="AF78" s="548"/>
    </row>
    <row r="79" spans="1:32" ht="15.75" x14ac:dyDescent="0.25">
      <c r="A79" s="347">
        <v>15270</v>
      </c>
      <c r="B79" s="347" t="s">
        <v>211</v>
      </c>
      <c r="C79" s="347" t="s">
        <v>289</v>
      </c>
      <c r="D79" s="375" t="s">
        <v>1</v>
      </c>
      <c r="E79" s="73"/>
      <c r="F79" s="74">
        <f>'App 4-Recyclables'!V78</f>
        <v>2144.8934009310929</v>
      </c>
      <c r="G79" s="74">
        <f>'App 4-Recyclables'!W78</f>
        <v>1947.6134009310929</v>
      </c>
      <c r="H79" s="74">
        <f>'App 4-Recyclables'!X78</f>
        <v>197.28</v>
      </c>
      <c r="I79" s="74">
        <f>'App 5-Organics'!Z78</f>
        <v>3089.96</v>
      </c>
      <c r="J79" s="74">
        <f>'App 5-Organics'!AA78</f>
        <v>3089.96</v>
      </c>
      <c r="K79" s="74">
        <f>'App 5-Organics'!AB78</f>
        <v>0</v>
      </c>
      <c r="L79" s="194">
        <f>'App 6-Residual Waste'!F78+'App 6-Residual Waste'!P78+'App 6-Residual Waste'!W78</f>
        <v>10260.43</v>
      </c>
      <c r="M79" s="194">
        <f>'App 6-Residual Waste'!G78+'App 6-Residual Waste'!Q78+'App 6-Residual Waste'!X78</f>
        <v>0</v>
      </c>
      <c r="N79" s="194">
        <f>'App 6-Residual Waste'!H78+'App 6-Residual Waste'!R78+'App 6-Residual Waste'!Y78</f>
        <v>10260.43</v>
      </c>
      <c r="O79" s="193"/>
      <c r="P79" s="194">
        <f t="shared" si="15"/>
        <v>15495.283400931094</v>
      </c>
      <c r="Q79" s="194">
        <f t="shared" si="16"/>
        <v>5037.5734009310927</v>
      </c>
      <c r="R79" s="194">
        <f t="shared" si="17"/>
        <v>10457.710000000001</v>
      </c>
      <c r="S79" s="195">
        <f t="shared" si="18"/>
        <v>0.32510366352050007</v>
      </c>
      <c r="U79" s="377">
        <f>(P79*1000)/'App 1-Services'!G78/52</f>
        <v>11.878586432618787</v>
      </c>
      <c r="V79" s="377">
        <f>(P79*1000)/'App 1-Services'!H78/52</f>
        <v>19.527275180122864</v>
      </c>
      <c r="X79" s="594">
        <f t="shared" si="19"/>
        <v>0.32510366352050007</v>
      </c>
      <c r="Y79" s="595">
        <f t="shared" si="20"/>
        <v>2144.8934009310929</v>
      </c>
      <c r="Z79" s="596">
        <f t="shared" si="21"/>
        <v>0.13842234087839972</v>
      </c>
      <c r="AA79" s="595">
        <f t="shared" si="22"/>
        <v>3089.96</v>
      </c>
      <c r="AB79" s="596">
        <f t="shared" si="23"/>
        <v>0.1994129387665364</v>
      </c>
      <c r="AC79" s="595">
        <f t="shared" si="24"/>
        <v>10260.43</v>
      </c>
      <c r="AD79" s="596">
        <f t="shared" si="25"/>
        <v>0.6621647203550638</v>
      </c>
      <c r="AF79" s="548"/>
    </row>
    <row r="80" spans="1:32" ht="15.75" x14ac:dyDescent="0.25">
      <c r="A80" s="347">
        <v>15300</v>
      </c>
      <c r="B80" s="347" t="s">
        <v>212</v>
      </c>
      <c r="C80" s="347" t="s">
        <v>124</v>
      </c>
      <c r="D80" s="375" t="s">
        <v>1</v>
      </c>
      <c r="E80" s="73"/>
      <c r="F80" s="74">
        <f>'App 4-Recyclables'!V79</f>
        <v>1230.1515299819507</v>
      </c>
      <c r="G80" s="74">
        <f>'App 4-Recyclables'!W79</f>
        <v>1201.6015299819508</v>
      </c>
      <c r="H80" s="74">
        <f>'App 4-Recyclables'!X79</f>
        <v>28.55</v>
      </c>
      <c r="I80" s="74">
        <f>'App 5-Organics'!Z79</f>
        <v>1059.1600000000001</v>
      </c>
      <c r="J80" s="74">
        <f>'App 5-Organics'!AA79</f>
        <v>1048.54</v>
      </c>
      <c r="K80" s="74">
        <f>'App 5-Organics'!AB79</f>
        <v>10.42</v>
      </c>
      <c r="L80" s="194">
        <f>'App 6-Residual Waste'!F79+'App 6-Residual Waste'!P79+'App 6-Residual Waste'!W79</f>
        <v>2283.9300000000003</v>
      </c>
      <c r="M80" s="194">
        <f>'App 6-Residual Waste'!G79+'App 6-Residual Waste'!Q79+'App 6-Residual Waste'!X79</f>
        <v>0.35999999999999943</v>
      </c>
      <c r="N80" s="194">
        <f>'App 6-Residual Waste'!H79+'App 6-Residual Waste'!R79+'App 6-Residual Waste'!Y79</f>
        <v>2283.5700000000002</v>
      </c>
      <c r="O80" s="193"/>
      <c r="P80" s="194">
        <f t="shared" si="15"/>
        <v>4573.2415299819513</v>
      </c>
      <c r="Q80" s="194">
        <f t="shared" si="16"/>
        <v>2250.5015299819511</v>
      </c>
      <c r="R80" s="194">
        <f t="shared" si="17"/>
        <v>2322.54</v>
      </c>
      <c r="S80" s="195">
        <f t="shared" si="18"/>
        <v>0.49210204954795661</v>
      </c>
      <c r="U80" s="377">
        <f>(P80*1000)/'App 1-Services'!G79/52</f>
        <v>6.5877867040938503</v>
      </c>
      <c r="V80" s="377">
        <f>(P80*1000)/'App 1-Services'!H79/52</f>
        <v>13.511592026371627</v>
      </c>
      <c r="X80" s="594">
        <f t="shared" si="19"/>
        <v>0.49210204954795661</v>
      </c>
      <c r="Y80" s="595">
        <f t="shared" si="20"/>
        <v>1230.1515299819507</v>
      </c>
      <c r="Z80" s="596">
        <f t="shared" si="21"/>
        <v>0.26898897027789515</v>
      </c>
      <c r="AA80" s="595">
        <f t="shared" si="22"/>
        <v>1059.1600000000001</v>
      </c>
      <c r="AB80" s="596">
        <f t="shared" si="23"/>
        <v>0.2315994012247545</v>
      </c>
      <c r="AC80" s="595">
        <f t="shared" si="24"/>
        <v>2283.9300000000003</v>
      </c>
      <c r="AD80" s="596">
        <f t="shared" si="25"/>
        <v>0.49941162849735032</v>
      </c>
      <c r="AF80" s="548"/>
    </row>
    <row r="81" spans="1:32" ht="15.75" x14ac:dyDescent="0.25">
      <c r="A81" s="347">
        <v>15350</v>
      </c>
      <c r="B81" s="347" t="s">
        <v>213</v>
      </c>
      <c r="C81" s="347" t="s">
        <v>189</v>
      </c>
      <c r="D81" s="375" t="s">
        <v>3</v>
      </c>
      <c r="E81" s="73"/>
      <c r="F81" s="74">
        <f>'App 4-Recyclables'!V80</f>
        <v>2615.9175043649475</v>
      </c>
      <c r="G81" s="74">
        <f>'App 4-Recyclables'!W80</f>
        <v>2520.6475043649475</v>
      </c>
      <c r="H81" s="74">
        <f>'App 4-Recyclables'!X80</f>
        <v>95.27</v>
      </c>
      <c r="I81" s="74">
        <f>'App 5-Organics'!Z80</f>
        <v>1728.3700000000001</v>
      </c>
      <c r="J81" s="74">
        <f>'App 5-Organics'!AA80</f>
        <v>1727.95</v>
      </c>
      <c r="K81" s="74">
        <f>'App 5-Organics'!AB80</f>
        <v>0</v>
      </c>
      <c r="L81" s="194">
        <f>'App 6-Residual Waste'!F80+'App 6-Residual Waste'!P80+'App 6-Residual Waste'!W80</f>
        <v>6695.94</v>
      </c>
      <c r="M81" s="194">
        <f>'App 6-Residual Waste'!G80+'App 6-Residual Waste'!Q80+'App 6-Residual Waste'!X80</f>
        <v>163</v>
      </c>
      <c r="N81" s="194">
        <f>'App 6-Residual Waste'!H80+'App 6-Residual Waste'!R80+'App 6-Residual Waste'!Y80</f>
        <v>6532.94</v>
      </c>
      <c r="O81" s="193"/>
      <c r="P81" s="194">
        <f t="shared" si="15"/>
        <v>11040.227504364946</v>
      </c>
      <c r="Q81" s="194">
        <f t="shared" si="16"/>
        <v>4411.5975043649478</v>
      </c>
      <c r="R81" s="194">
        <f t="shared" si="17"/>
        <v>6628.21</v>
      </c>
      <c r="S81" s="195">
        <f t="shared" si="18"/>
        <v>0.39959298869708493</v>
      </c>
      <c r="U81" s="377">
        <f>(P81*1000)/'App 1-Services'!G80/52</f>
        <v>6.8760587943010529</v>
      </c>
      <c r="V81" s="377">
        <f>(P81*1000)/'App 1-Services'!H80/52</f>
        <v>15.502889185223337</v>
      </c>
      <c r="X81" s="594">
        <f t="shared" si="19"/>
        <v>0.39959298869708493</v>
      </c>
      <c r="Y81" s="595">
        <f t="shared" si="20"/>
        <v>2615.9175043649475</v>
      </c>
      <c r="Z81" s="596">
        <f t="shared" si="21"/>
        <v>0.23694416653376926</v>
      </c>
      <c r="AA81" s="595">
        <f t="shared" si="22"/>
        <v>1728.3700000000001</v>
      </c>
      <c r="AB81" s="596">
        <f t="shared" si="23"/>
        <v>0.1565520275118116</v>
      </c>
      <c r="AC81" s="595">
        <f t="shared" si="24"/>
        <v>6695.94</v>
      </c>
      <c r="AD81" s="596">
        <f t="shared" si="25"/>
        <v>0.60650380595441922</v>
      </c>
      <c r="AF81" s="548"/>
    </row>
    <row r="82" spans="1:32" ht="15.75" x14ac:dyDescent="0.25">
      <c r="A82" s="347">
        <v>15520</v>
      </c>
      <c r="B82" s="347" t="s">
        <v>214</v>
      </c>
      <c r="C82" s="347" t="s">
        <v>711</v>
      </c>
      <c r="D82" s="375" t="s">
        <v>1</v>
      </c>
      <c r="E82" s="73"/>
      <c r="F82" s="74">
        <f>'App 4-Recyclables'!V81</f>
        <v>3072.4886651586839</v>
      </c>
      <c r="G82" s="74">
        <f>'App 4-Recyclables'!W81</f>
        <v>2898.0886651586839</v>
      </c>
      <c r="H82" s="74">
        <f>'App 4-Recyclables'!X81</f>
        <v>174.4</v>
      </c>
      <c r="I82" s="74">
        <f>'App 5-Organics'!Z81</f>
        <v>1450</v>
      </c>
      <c r="J82" s="74">
        <f>'App 5-Organics'!AA81</f>
        <v>1450</v>
      </c>
      <c r="K82" s="74">
        <f>'App 5-Organics'!AB81</f>
        <v>0</v>
      </c>
      <c r="L82" s="194">
        <f>'App 6-Residual Waste'!F81+'App 6-Residual Waste'!P81+'App 6-Residual Waste'!W81</f>
        <v>7630</v>
      </c>
      <c r="M82" s="194">
        <f>'App 6-Residual Waste'!G81+'App 6-Residual Waste'!Q81+'App 6-Residual Waste'!X81</f>
        <v>693</v>
      </c>
      <c r="N82" s="194">
        <f>'App 6-Residual Waste'!H81+'App 6-Residual Waste'!R81+'App 6-Residual Waste'!Y81</f>
        <v>6937</v>
      </c>
      <c r="O82" s="193"/>
      <c r="P82" s="194">
        <f t="shared" si="15"/>
        <v>12152.488665158684</v>
      </c>
      <c r="Q82" s="194">
        <f t="shared" si="16"/>
        <v>5041.0886651586843</v>
      </c>
      <c r="R82" s="194">
        <f t="shared" si="17"/>
        <v>7111.4</v>
      </c>
      <c r="S82" s="195">
        <f t="shared" si="18"/>
        <v>0.41481945007787085</v>
      </c>
      <c r="U82" s="377">
        <f>(P82*1000)/'App 1-Services'!G81/52</f>
        <v>19.285501328536512</v>
      </c>
      <c r="V82" s="377">
        <f>(P82*1000)/'App 1-Services'!H81/52</f>
        <v>39.610458491390759</v>
      </c>
      <c r="X82" s="594">
        <f t="shared" si="19"/>
        <v>0.41481945007787085</v>
      </c>
      <c r="Y82" s="595">
        <f t="shared" si="20"/>
        <v>3072.4886651586839</v>
      </c>
      <c r="Z82" s="596">
        <f t="shared" si="21"/>
        <v>0.252827939183152</v>
      </c>
      <c r="AA82" s="595">
        <f t="shared" si="22"/>
        <v>1450</v>
      </c>
      <c r="AB82" s="596">
        <f t="shared" si="23"/>
        <v>0.11931712424938652</v>
      </c>
      <c r="AC82" s="595">
        <f t="shared" si="24"/>
        <v>7630</v>
      </c>
      <c r="AD82" s="596">
        <f t="shared" si="25"/>
        <v>0.6278549365674615</v>
      </c>
      <c r="AF82" s="548"/>
    </row>
    <row r="83" spans="1:32" ht="15.75" x14ac:dyDescent="0.25">
      <c r="A83" s="347">
        <v>15560</v>
      </c>
      <c r="B83" s="347" t="s">
        <v>194</v>
      </c>
      <c r="C83" s="347" t="s">
        <v>716</v>
      </c>
      <c r="D83" s="375" t="s">
        <v>1</v>
      </c>
      <c r="E83" s="73"/>
      <c r="F83" s="74">
        <f>'App 4-Recyclables'!V82</f>
        <v>692.97053680762156</v>
      </c>
      <c r="G83" s="74">
        <f>'App 4-Recyclables'!W82</f>
        <v>675.37053680762142</v>
      </c>
      <c r="H83" s="74">
        <f>'App 4-Recyclables'!X82</f>
        <v>17.600000000000001</v>
      </c>
      <c r="I83" s="74">
        <f>'App 5-Organics'!Z82</f>
        <v>0</v>
      </c>
      <c r="J83" s="74">
        <f>'App 5-Organics'!AA82</f>
        <v>0</v>
      </c>
      <c r="K83" s="74">
        <f>'App 5-Organics'!AB82</f>
        <v>0</v>
      </c>
      <c r="L83" s="194">
        <f>'App 6-Residual Waste'!F82+'App 6-Residual Waste'!P82+'App 6-Residual Waste'!W82</f>
        <v>800</v>
      </c>
      <c r="M83" s="194">
        <f>'App 6-Residual Waste'!G82+'App 6-Residual Waste'!Q82+'App 6-Residual Waste'!X82</f>
        <v>0</v>
      </c>
      <c r="N83" s="194">
        <f>'App 6-Residual Waste'!H82+'App 6-Residual Waste'!R82+'App 6-Residual Waste'!Y82</f>
        <v>800</v>
      </c>
      <c r="O83" s="193"/>
      <c r="P83" s="194">
        <f t="shared" si="15"/>
        <v>1492.9705368076216</v>
      </c>
      <c r="Q83" s="194">
        <f t="shared" si="16"/>
        <v>675.37053680762142</v>
      </c>
      <c r="R83" s="194">
        <f t="shared" si="17"/>
        <v>817.6</v>
      </c>
      <c r="S83" s="195">
        <f t="shared" si="18"/>
        <v>0.45236695578182534</v>
      </c>
      <c r="U83" s="377">
        <f>(P83*1000)/'App 1-Services'!G82/52</f>
        <v>7.2484150117861734</v>
      </c>
      <c r="V83" s="377">
        <f>(P83*1000)/'App 1-Services'!H82/52</f>
        <v>15.950539923158349</v>
      </c>
      <c r="X83" s="594">
        <f t="shared" si="19"/>
        <v>0.45236695578182534</v>
      </c>
      <c r="Y83" s="595">
        <f t="shared" si="20"/>
        <v>692.97053680762156</v>
      </c>
      <c r="Z83" s="596">
        <f t="shared" si="21"/>
        <v>0.46415553403309734</v>
      </c>
      <c r="AA83" s="595">
        <f t="shared" si="22"/>
        <v>0</v>
      </c>
      <c r="AB83" s="596">
        <f t="shared" si="23"/>
        <v>0</v>
      </c>
      <c r="AC83" s="595">
        <f t="shared" si="24"/>
        <v>800</v>
      </c>
      <c r="AD83" s="596">
        <f t="shared" si="25"/>
        <v>0.53584446596690272</v>
      </c>
      <c r="AF83" s="548"/>
    </row>
    <row r="84" spans="1:32" ht="15.75" x14ac:dyDescent="0.25">
      <c r="A84" s="347">
        <v>15650</v>
      </c>
      <c r="B84" s="347" t="s">
        <v>215</v>
      </c>
      <c r="C84" s="347" t="s">
        <v>162</v>
      </c>
      <c r="D84" s="375" t="s">
        <v>4</v>
      </c>
      <c r="E84" s="73"/>
      <c r="F84" s="74">
        <f>'App 4-Recyclables'!V83</f>
        <v>1886.3250609629592</v>
      </c>
      <c r="G84" s="74">
        <f>'App 4-Recyclables'!W83</f>
        <v>1807.3450609629592</v>
      </c>
      <c r="H84" s="74">
        <f>'App 4-Recyclables'!X83</f>
        <v>78.98</v>
      </c>
      <c r="I84" s="74">
        <f>'App 5-Organics'!Z83</f>
        <v>1738.8600000000001</v>
      </c>
      <c r="J84" s="74">
        <f>'App 5-Organics'!AA83</f>
        <v>1656.8400000000001</v>
      </c>
      <c r="K84" s="74">
        <f>'App 5-Organics'!AB83</f>
        <v>81.62</v>
      </c>
      <c r="L84" s="194">
        <f>'App 6-Residual Waste'!F83+'App 6-Residual Waste'!P83+'App 6-Residual Waste'!W83</f>
        <v>4622.4399999999996</v>
      </c>
      <c r="M84" s="194">
        <f>'App 6-Residual Waste'!G83+'App 6-Residual Waste'!Q83+'App 6-Residual Waste'!X83</f>
        <v>27.259999999999991</v>
      </c>
      <c r="N84" s="194">
        <f>'App 6-Residual Waste'!H83+'App 6-Residual Waste'!R83+'App 6-Residual Waste'!Y83</f>
        <v>4595.18</v>
      </c>
      <c r="O84" s="193"/>
      <c r="P84" s="194">
        <f t="shared" si="15"/>
        <v>8247.6250609629587</v>
      </c>
      <c r="Q84" s="194">
        <f t="shared" si="16"/>
        <v>3491.4450609629594</v>
      </c>
      <c r="R84" s="194">
        <f t="shared" si="17"/>
        <v>4755.7800000000007</v>
      </c>
      <c r="S84" s="195">
        <f t="shared" si="18"/>
        <v>0.42332732576416521</v>
      </c>
      <c r="U84" s="377">
        <f>(P84*1000)/'App 1-Services'!G83/52</f>
        <v>9.681265595390812</v>
      </c>
      <c r="V84" s="377">
        <f>(P84*1000)/'App 1-Services'!H83/52</f>
        <v>19.786448883394169</v>
      </c>
      <c r="X84" s="594">
        <f t="shared" si="19"/>
        <v>0.42332732576416521</v>
      </c>
      <c r="Y84" s="595">
        <f t="shared" si="20"/>
        <v>1886.3250609629592</v>
      </c>
      <c r="Z84" s="596">
        <f t="shared" si="21"/>
        <v>0.22871130137706813</v>
      </c>
      <c r="AA84" s="595">
        <f t="shared" si="22"/>
        <v>1738.8600000000001</v>
      </c>
      <c r="AB84" s="596">
        <f t="shared" si="23"/>
        <v>0.2108316014788599</v>
      </c>
      <c r="AC84" s="595">
        <f t="shared" si="24"/>
        <v>4622.4399999999996</v>
      </c>
      <c r="AD84" s="596">
        <f t="shared" si="25"/>
        <v>0.56045709714407199</v>
      </c>
      <c r="AF84" s="548"/>
    </row>
    <row r="85" spans="1:32" ht="15.75" x14ac:dyDescent="0.25">
      <c r="A85" s="347">
        <v>15700</v>
      </c>
      <c r="B85" s="347" t="s">
        <v>216</v>
      </c>
      <c r="C85" s="347" t="s">
        <v>290</v>
      </c>
      <c r="D85" s="375" t="s">
        <v>4</v>
      </c>
      <c r="E85" s="73"/>
      <c r="F85" s="74">
        <f>'App 4-Recyclables'!V84</f>
        <v>3128.5527826697235</v>
      </c>
      <c r="G85" s="74">
        <f>'App 4-Recyclables'!W84</f>
        <v>3046.3527826697236</v>
      </c>
      <c r="H85" s="74">
        <f>'App 4-Recyclables'!X84</f>
        <v>82.2</v>
      </c>
      <c r="I85" s="74">
        <f>'App 5-Organics'!Z84</f>
        <v>2916.62</v>
      </c>
      <c r="J85" s="74">
        <f>'App 5-Organics'!AA84</f>
        <v>2916.62</v>
      </c>
      <c r="K85" s="74">
        <f>'App 5-Organics'!AB84</f>
        <v>0</v>
      </c>
      <c r="L85" s="194">
        <f>'App 6-Residual Waste'!F84+'App 6-Residual Waste'!P84+'App 6-Residual Waste'!W84</f>
        <v>3551.3900000000003</v>
      </c>
      <c r="M85" s="194">
        <f>'App 6-Residual Waste'!G84+'App 6-Residual Waste'!Q84+'App 6-Residual Waste'!X84</f>
        <v>613.1099999999999</v>
      </c>
      <c r="N85" s="194">
        <f>'App 6-Residual Waste'!H84+'App 6-Residual Waste'!R84+'App 6-Residual Waste'!Y84</f>
        <v>2938.28</v>
      </c>
      <c r="O85" s="193"/>
      <c r="P85" s="194">
        <f t="shared" si="15"/>
        <v>9596.5627826697237</v>
      </c>
      <c r="Q85" s="194">
        <f t="shared" si="16"/>
        <v>6576.0827826697232</v>
      </c>
      <c r="R85" s="194">
        <f t="shared" si="17"/>
        <v>3020.48</v>
      </c>
      <c r="S85" s="195">
        <f t="shared" si="18"/>
        <v>0.68525397390671627</v>
      </c>
      <c r="U85" s="377">
        <f>(P85*1000)/'App 1-Services'!G84/52</f>
        <v>9.3333982846361216</v>
      </c>
      <c r="V85" s="377">
        <f>(P85*1000)/'App 1-Services'!H84/52</f>
        <v>18.641341846677783</v>
      </c>
      <c r="X85" s="594">
        <f t="shared" si="19"/>
        <v>0.68525397390671627</v>
      </c>
      <c r="Y85" s="595">
        <f t="shared" si="20"/>
        <v>3128.5527826697235</v>
      </c>
      <c r="Z85" s="596">
        <f t="shared" si="21"/>
        <v>0.32600763976863945</v>
      </c>
      <c r="AA85" s="595">
        <f t="shared" si="22"/>
        <v>2916.62</v>
      </c>
      <c r="AB85" s="596">
        <f t="shared" si="23"/>
        <v>0.30392340112306421</v>
      </c>
      <c r="AC85" s="595">
        <f t="shared" si="24"/>
        <v>3551.3900000000003</v>
      </c>
      <c r="AD85" s="596">
        <f t="shared" si="25"/>
        <v>0.37006895910829635</v>
      </c>
      <c r="AF85" s="548"/>
    </row>
    <row r="86" spans="1:32" ht="15.75" x14ac:dyDescent="0.25">
      <c r="A86" s="347">
        <v>15750</v>
      </c>
      <c r="B86" s="347" t="s">
        <v>217</v>
      </c>
      <c r="C86" s="347" t="s">
        <v>124</v>
      </c>
      <c r="D86" s="375" t="s">
        <v>1</v>
      </c>
      <c r="E86" s="73"/>
      <c r="F86" s="74">
        <f>'App 4-Recyclables'!V85</f>
        <v>830.55633209172254</v>
      </c>
      <c r="G86" s="74">
        <f>'App 4-Recyclables'!W85</f>
        <v>673.55633209172254</v>
      </c>
      <c r="H86" s="74">
        <f>'App 4-Recyclables'!X85</f>
        <v>157</v>
      </c>
      <c r="I86" s="74">
        <f>'App 5-Organics'!Z85</f>
        <v>758</v>
      </c>
      <c r="J86" s="74">
        <f>'App 5-Organics'!AA85</f>
        <v>649</v>
      </c>
      <c r="K86" s="74">
        <f>'App 5-Organics'!AB85</f>
        <v>109</v>
      </c>
      <c r="L86" s="194">
        <f>'App 6-Residual Waste'!F85+'App 6-Residual Waste'!P85+'App 6-Residual Waste'!W85</f>
        <v>1563</v>
      </c>
      <c r="M86" s="194">
        <f>'App 6-Residual Waste'!G85+'App 6-Residual Waste'!Q85+'App 6-Residual Waste'!X85</f>
        <v>15</v>
      </c>
      <c r="N86" s="194">
        <f>'App 6-Residual Waste'!H85+'App 6-Residual Waste'!R85+'App 6-Residual Waste'!Y85</f>
        <v>1548</v>
      </c>
      <c r="O86" s="193"/>
      <c r="P86" s="194">
        <f t="shared" si="15"/>
        <v>3151.5563320917227</v>
      </c>
      <c r="Q86" s="194">
        <f t="shared" si="16"/>
        <v>1337.5563320917227</v>
      </c>
      <c r="R86" s="194">
        <f t="shared" si="17"/>
        <v>1814</v>
      </c>
      <c r="S86" s="195">
        <f t="shared" si="18"/>
        <v>0.42441136732084739</v>
      </c>
      <c r="U86" s="377">
        <f>(P86*1000)/'App 1-Services'!G85/52</f>
        <v>4.5806705872742377</v>
      </c>
      <c r="V86" s="377">
        <f>(P86*1000)/'App 1-Services'!H85/52</f>
        <v>10.344231531016458</v>
      </c>
      <c r="X86" s="594">
        <f t="shared" si="19"/>
        <v>0.42441136732084739</v>
      </c>
      <c r="Y86" s="595">
        <f t="shared" si="20"/>
        <v>830.55633209172254</v>
      </c>
      <c r="Z86" s="596">
        <f t="shared" si="21"/>
        <v>0.26353846943312392</v>
      </c>
      <c r="AA86" s="595">
        <f t="shared" si="22"/>
        <v>758</v>
      </c>
      <c r="AB86" s="596">
        <f t="shared" si="23"/>
        <v>0.24051608796626112</v>
      </c>
      <c r="AC86" s="595">
        <f t="shared" si="24"/>
        <v>1563</v>
      </c>
      <c r="AD86" s="596">
        <f t="shared" si="25"/>
        <v>0.49594544260061496</v>
      </c>
      <c r="AF86" s="548"/>
    </row>
    <row r="87" spans="1:32" ht="15.75" x14ac:dyDescent="0.25">
      <c r="A87" s="347">
        <v>15800</v>
      </c>
      <c r="B87" s="347" t="s">
        <v>218</v>
      </c>
      <c r="C87" s="347" t="s">
        <v>716</v>
      </c>
      <c r="D87" s="375" t="s">
        <v>1</v>
      </c>
      <c r="E87" s="73"/>
      <c r="F87" s="74">
        <f>'App 4-Recyclables'!V86</f>
        <v>600.67475385054661</v>
      </c>
      <c r="G87" s="74">
        <f>'App 4-Recyclables'!W86</f>
        <v>540.67475385054661</v>
      </c>
      <c r="H87" s="74">
        <f>'App 4-Recyclables'!X86</f>
        <v>60</v>
      </c>
      <c r="I87" s="74">
        <f>'App 5-Organics'!Z86</f>
        <v>0</v>
      </c>
      <c r="J87" s="74">
        <f>'App 5-Organics'!AA86</f>
        <v>0</v>
      </c>
      <c r="K87" s="74">
        <f>'App 5-Organics'!AB86</f>
        <v>0</v>
      </c>
      <c r="L87" s="194">
        <f>'App 6-Residual Waste'!F86+'App 6-Residual Waste'!P86+'App 6-Residual Waste'!W86</f>
        <v>1200</v>
      </c>
      <c r="M87" s="194">
        <f>'App 6-Residual Waste'!G86+'App 6-Residual Waste'!Q86+'App 6-Residual Waste'!X86</f>
        <v>0</v>
      </c>
      <c r="N87" s="194">
        <f>'App 6-Residual Waste'!H86+'App 6-Residual Waste'!R86+'App 6-Residual Waste'!Y86</f>
        <v>1200</v>
      </c>
      <c r="O87" s="193"/>
      <c r="P87" s="194">
        <f t="shared" si="15"/>
        <v>1800.6747538505465</v>
      </c>
      <c r="Q87" s="194">
        <f t="shared" si="16"/>
        <v>540.67475385054661</v>
      </c>
      <c r="R87" s="194">
        <f t="shared" si="17"/>
        <v>1260</v>
      </c>
      <c r="S87" s="195">
        <f t="shared" si="18"/>
        <v>0.30026230594635295</v>
      </c>
      <c r="U87" s="377">
        <f>(P87*1000)/'App 1-Services'!G86/52</f>
        <v>5.8385366128767568</v>
      </c>
      <c r="V87" s="377">
        <f>(P87*1000)/'App 1-Services'!H86/52</f>
        <v>13.763259400227364</v>
      </c>
      <c r="X87" s="594">
        <f t="shared" si="19"/>
        <v>0.30026230594635295</v>
      </c>
      <c r="Y87" s="595">
        <f t="shared" si="20"/>
        <v>600.67475385054661</v>
      </c>
      <c r="Z87" s="596">
        <f t="shared" si="21"/>
        <v>0.33358314852033616</v>
      </c>
      <c r="AA87" s="595">
        <f t="shared" si="22"/>
        <v>0</v>
      </c>
      <c r="AB87" s="596">
        <f t="shared" si="23"/>
        <v>0</v>
      </c>
      <c r="AC87" s="595">
        <f t="shared" si="24"/>
        <v>1200</v>
      </c>
      <c r="AD87" s="596">
        <f t="shared" si="25"/>
        <v>0.6664168514796639</v>
      </c>
      <c r="AF87" s="548"/>
    </row>
    <row r="88" spans="1:32" ht="15.75" x14ac:dyDescent="0.25">
      <c r="A88" s="347">
        <v>15850</v>
      </c>
      <c r="B88" s="347" t="s">
        <v>219</v>
      </c>
      <c r="C88" s="347" t="s">
        <v>289</v>
      </c>
      <c r="D88" s="375" t="s">
        <v>1</v>
      </c>
      <c r="E88" s="73"/>
      <c r="F88" s="74">
        <f>'App 4-Recyclables'!V87</f>
        <v>445.57486423649846</v>
      </c>
      <c r="G88" s="74">
        <f>'App 4-Recyclables'!W87</f>
        <v>428.10486423649843</v>
      </c>
      <c r="H88" s="74">
        <f>'App 4-Recyclables'!X87</f>
        <v>17.47</v>
      </c>
      <c r="I88" s="74">
        <f>'App 5-Organics'!Z87</f>
        <v>577</v>
      </c>
      <c r="J88" s="74">
        <f>'App 5-Organics'!AA87</f>
        <v>577</v>
      </c>
      <c r="K88" s="74">
        <f>'App 5-Organics'!AB87</f>
        <v>0</v>
      </c>
      <c r="L88" s="194">
        <f>'App 6-Residual Waste'!F87+'App 6-Residual Waste'!P87+'App 6-Residual Waste'!W87</f>
        <v>981</v>
      </c>
      <c r="M88" s="194">
        <f>'App 6-Residual Waste'!G87+'App 6-Residual Waste'!Q87+'App 6-Residual Waste'!X87</f>
        <v>0</v>
      </c>
      <c r="N88" s="194">
        <f>'App 6-Residual Waste'!H87+'App 6-Residual Waste'!R87+'App 6-Residual Waste'!Y87</f>
        <v>981</v>
      </c>
      <c r="O88" s="193"/>
      <c r="P88" s="194">
        <f t="shared" si="15"/>
        <v>2003.5748642364983</v>
      </c>
      <c r="Q88" s="194">
        <f t="shared" si="16"/>
        <v>1005.1048642364984</v>
      </c>
      <c r="R88" s="194">
        <f t="shared" si="17"/>
        <v>998.47</v>
      </c>
      <c r="S88" s="195">
        <f t="shared" si="18"/>
        <v>0.50165575650676442</v>
      </c>
      <c r="U88" s="377">
        <f>(P88*1000)/'App 1-Services'!G87/52</f>
        <v>5.8672583905439151</v>
      </c>
      <c r="V88" s="377">
        <f>(P88*1000)/'App 1-Services'!H87/52</f>
        <v>10.033928606953616</v>
      </c>
      <c r="X88" s="594">
        <f t="shared" si="19"/>
        <v>0.50165575650676442</v>
      </c>
      <c r="Y88" s="595">
        <f t="shared" si="20"/>
        <v>445.57486423649846</v>
      </c>
      <c r="Z88" s="596">
        <f t="shared" si="21"/>
        <v>0.22238992522313036</v>
      </c>
      <c r="AA88" s="595">
        <f t="shared" si="22"/>
        <v>577</v>
      </c>
      <c r="AB88" s="596">
        <f t="shared" si="23"/>
        <v>0.28798524592185737</v>
      </c>
      <c r="AC88" s="595">
        <f t="shared" si="24"/>
        <v>981</v>
      </c>
      <c r="AD88" s="596">
        <f t="shared" si="25"/>
        <v>0.4896248288550123</v>
      </c>
      <c r="AF88" s="548"/>
    </row>
    <row r="89" spans="1:32" ht="15.75" x14ac:dyDescent="0.25">
      <c r="A89" s="347">
        <v>15900</v>
      </c>
      <c r="B89" s="347" t="s">
        <v>220</v>
      </c>
      <c r="C89" s="347" t="s">
        <v>162</v>
      </c>
      <c r="D89" s="375" t="s">
        <v>2</v>
      </c>
      <c r="E89" s="73"/>
      <c r="F89" s="74">
        <f>'App 4-Recyclables'!V88</f>
        <v>17651.719787368911</v>
      </c>
      <c r="G89" s="74">
        <f>'App 4-Recyclables'!W88</f>
        <v>16514.719787368911</v>
      </c>
      <c r="H89" s="74">
        <f>'App 4-Recyclables'!X88</f>
        <v>1137</v>
      </c>
      <c r="I89" s="74">
        <f>'App 5-Organics'!Z88</f>
        <v>15397</v>
      </c>
      <c r="J89" s="74">
        <f>'App 5-Organics'!AA88</f>
        <v>15114</v>
      </c>
      <c r="K89" s="74">
        <f>'App 5-Organics'!AB88</f>
        <v>283</v>
      </c>
      <c r="L89" s="194">
        <f>'App 6-Residual Waste'!F88+'App 6-Residual Waste'!P88+'App 6-Residual Waste'!W88</f>
        <v>47115</v>
      </c>
      <c r="M89" s="194">
        <f>'App 6-Residual Waste'!G88+'App 6-Residual Waste'!Q88+'App 6-Residual Waste'!X88</f>
        <v>863</v>
      </c>
      <c r="N89" s="194">
        <f>'App 6-Residual Waste'!H88+'App 6-Residual Waste'!R88+'App 6-Residual Waste'!Y88</f>
        <v>46252</v>
      </c>
      <c r="O89" s="193"/>
      <c r="P89" s="194">
        <f t="shared" si="15"/>
        <v>80163.719787368915</v>
      </c>
      <c r="Q89" s="194">
        <f t="shared" si="16"/>
        <v>32491.719787368911</v>
      </c>
      <c r="R89" s="194">
        <f t="shared" si="17"/>
        <v>47672</v>
      </c>
      <c r="S89" s="195">
        <f t="shared" si="18"/>
        <v>0.40531701714381402</v>
      </c>
      <c r="U89" s="377">
        <f>(P89*1000)/'App 1-Services'!G88/52</f>
        <v>9.3941037141747952</v>
      </c>
      <c r="V89" s="377">
        <f>(P89*1000)/'App 1-Services'!H88/52</f>
        <v>23.1167525778392</v>
      </c>
      <c r="X89" s="594">
        <f t="shared" si="19"/>
        <v>0.40531701714381402</v>
      </c>
      <c r="Y89" s="595">
        <f t="shared" si="20"/>
        <v>17651.719787368911</v>
      </c>
      <c r="Z89" s="596">
        <f t="shared" si="21"/>
        <v>0.22019586708537725</v>
      </c>
      <c r="AA89" s="595">
        <f t="shared" si="22"/>
        <v>15397</v>
      </c>
      <c r="AB89" s="596">
        <f t="shared" si="23"/>
        <v>0.19206943042114227</v>
      </c>
      <c r="AC89" s="595">
        <f t="shared" si="24"/>
        <v>47115</v>
      </c>
      <c r="AD89" s="596">
        <f t="shared" si="25"/>
        <v>0.58773470249348048</v>
      </c>
      <c r="AF89" s="548"/>
    </row>
    <row r="90" spans="1:32" ht="15.75" x14ac:dyDescent="0.25">
      <c r="A90" s="347">
        <v>15950</v>
      </c>
      <c r="B90" s="347" t="s">
        <v>221</v>
      </c>
      <c r="C90" s="347" t="s">
        <v>189</v>
      </c>
      <c r="D90" s="375" t="s">
        <v>3</v>
      </c>
      <c r="E90" s="73"/>
      <c r="F90" s="74">
        <f>'App 4-Recyclables'!V89</f>
        <v>6109.6049606613487</v>
      </c>
      <c r="G90" s="74">
        <f>'App 4-Recyclables'!W89</f>
        <v>5734.3449606613485</v>
      </c>
      <c r="H90" s="74">
        <f>'App 4-Recyclables'!X89</f>
        <v>375.26</v>
      </c>
      <c r="I90" s="74">
        <f>'App 5-Organics'!Z89</f>
        <v>3972.2</v>
      </c>
      <c r="J90" s="74">
        <f>'App 5-Organics'!AA89</f>
        <v>3912.7</v>
      </c>
      <c r="K90" s="74">
        <f>'App 5-Organics'!AB89</f>
        <v>59.3</v>
      </c>
      <c r="L90" s="194">
        <f>'App 6-Residual Waste'!F89+'App 6-Residual Waste'!P89+'App 6-Residual Waste'!W89</f>
        <v>14935</v>
      </c>
      <c r="M90" s="194">
        <f>'App 6-Residual Waste'!G89+'App 6-Residual Waste'!Q89+'App 6-Residual Waste'!X89</f>
        <v>8</v>
      </c>
      <c r="N90" s="194">
        <f>'App 6-Residual Waste'!H89+'App 6-Residual Waste'!R89+'App 6-Residual Waste'!Y89</f>
        <v>14927</v>
      </c>
      <c r="O90" s="193"/>
      <c r="P90" s="194">
        <f t="shared" si="15"/>
        <v>25016.804960661349</v>
      </c>
      <c r="Q90" s="194">
        <f t="shared" si="16"/>
        <v>9655.0449606613474</v>
      </c>
      <c r="R90" s="194">
        <f t="shared" si="17"/>
        <v>15361.56</v>
      </c>
      <c r="S90" s="195">
        <f t="shared" si="18"/>
        <v>0.38594236857359682</v>
      </c>
      <c r="U90" s="377">
        <f>(P90*1000)/'App 1-Services'!G89/52</f>
        <v>6.4861727213725029</v>
      </c>
      <c r="V90" s="377">
        <f>(P90*1000)/'App 1-Services'!H89/52</f>
        <v>13.07849403533074</v>
      </c>
      <c r="X90" s="594">
        <f t="shared" si="19"/>
        <v>0.38594236857359682</v>
      </c>
      <c r="Y90" s="595">
        <f t="shared" si="20"/>
        <v>6109.6049606613487</v>
      </c>
      <c r="Z90" s="596">
        <f t="shared" si="21"/>
        <v>0.24422003410382082</v>
      </c>
      <c r="AA90" s="595">
        <f t="shared" si="22"/>
        <v>3972.2</v>
      </c>
      <c r="AB90" s="596">
        <f t="shared" si="23"/>
        <v>0.15878126748184831</v>
      </c>
      <c r="AC90" s="595">
        <f t="shared" si="24"/>
        <v>14935</v>
      </c>
      <c r="AD90" s="596">
        <f t="shared" si="25"/>
        <v>0.59699869841433084</v>
      </c>
      <c r="AF90" s="548"/>
    </row>
    <row r="91" spans="1:32" ht="15.75" x14ac:dyDescent="0.25">
      <c r="A91" s="347">
        <v>15990</v>
      </c>
      <c r="B91" s="347" t="s">
        <v>210</v>
      </c>
      <c r="C91" s="347"/>
      <c r="D91" s="375" t="s">
        <v>3</v>
      </c>
      <c r="E91" s="73"/>
      <c r="F91" s="74">
        <f>'App 4-Recyclables'!V90</f>
        <v>26065.209852720909</v>
      </c>
      <c r="G91" s="74">
        <f>'App 4-Recyclables'!W90</f>
        <v>22607.209852720909</v>
      </c>
      <c r="H91" s="74">
        <f>'App 4-Recyclables'!X90</f>
        <v>3458</v>
      </c>
      <c r="I91" s="74">
        <f>'App 5-Organics'!Z90</f>
        <v>55598</v>
      </c>
      <c r="J91" s="74">
        <f>'App 5-Organics'!AA90</f>
        <v>55098</v>
      </c>
      <c r="K91" s="74">
        <f>'App 5-Organics'!AB90</f>
        <v>500</v>
      </c>
      <c r="L91" s="194">
        <f>'App 6-Residual Waste'!F90+'App 6-Residual Waste'!P90+'App 6-Residual Waste'!W90</f>
        <v>58056</v>
      </c>
      <c r="M91" s="194">
        <f>'App 6-Residual Waste'!G90+'App 6-Residual Waste'!Q90+'App 6-Residual Waste'!X90</f>
        <v>50</v>
      </c>
      <c r="N91" s="194">
        <f>'App 6-Residual Waste'!H90+'App 6-Residual Waste'!R90+'App 6-Residual Waste'!Y90</f>
        <v>58006</v>
      </c>
      <c r="O91" s="193"/>
      <c r="P91" s="194">
        <f t="shared" si="15"/>
        <v>139719.2098527209</v>
      </c>
      <c r="Q91" s="194">
        <f t="shared" si="16"/>
        <v>77755.209852720902</v>
      </c>
      <c r="R91" s="194">
        <f t="shared" si="17"/>
        <v>61964</v>
      </c>
      <c r="S91" s="195">
        <f t="shared" si="18"/>
        <v>0.55651051802170415</v>
      </c>
      <c r="U91" s="377">
        <f>(P91*1000)/'App 1-Services'!G90/52</f>
        <v>9.9046287637887858</v>
      </c>
      <c r="V91" s="377">
        <f>(P91*1000)/'App 1-Services'!H90/52</f>
        <v>27.695227452746369</v>
      </c>
      <c r="X91" s="594">
        <f t="shared" si="19"/>
        <v>0.55651051802170415</v>
      </c>
      <c r="Y91" s="595">
        <f t="shared" si="20"/>
        <v>26065.209852720909</v>
      </c>
      <c r="Z91" s="596">
        <f t="shared" si="21"/>
        <v>0.18655423173518121</v>
      </c>
      <c r="AA91" s="595">
        <f t="shared" si="22"/>
        <v>55598</v>
      </c>
      <c r="AB91" s="596">
        <f t="shared" si="23"/>
        <v>0.39792667063180703</v>
      </c>
      <c r="AC91" s="595">
        <f t="shared" si="24"/>
        <v>58056</v>
      </c>
      <c r="AD91" s="596">
        <f t="shared" si="25"/>
        <v>0.41551909763301181</v>
      </c>
      <c r="AF91" s="548"/>
    </row>
    <row r="92" spans="1:32" ht="15.75" x14ac:dyDescent="0.25">
      <c r="A92" s="347">
        <v>16100</v>
      </c>
      <c r="B92" s="347" t="s">
        <v>222</v>
      </c>
      <c r="C92" s="347" t="s">
        <v>289</v>
      </c>
      <c r="D92" s="375" t="s">
        <v>1</v>
      </c>
      <c r="E92" s="73"/>
      <c r="F92" s="74">
        <f>'App 4-Recyclables'!V91</f>
        <v>235.33630348529087</v>
      </c>
      <c r="G92" s="74">
        <f>'App 4-Recyclables'!W91</f>
        <v>235.33630348529087</v>
      </c>
      <c r="H92" s="74">
        <f>'App 4-Recyclables'!X91</f>
        <v>0</v>
      </c>
      <c r="I92" s="74">
        <f>'App 5-Organics'!Z91</f>
        <v>209</v>
      </c>
      <c r="J92" s="74">
        <f>'App 5-Organics'!AA91</f>
        <v>209</v>
      </c>
      <c r="K92" s="74">
        <f>'App 5-Organics'!AB91</f>
        <v>0</v>
      </c>
      <c r="L92" s="194">
        <f>'App 6-Residual Waste'!F91+'App 6-Residual Waste'!P91+'App 6-Residual Waste'!W91</f>
        <v>2966</v>
      </c>
      <c r="M92" s="194">
        <f>'App 6-Residual Waste'!G91+'App 6-Residual Waste'!Q91+'App 6-Residual Waste'!X91</f>
        <v>5</v>
      </c>
      <c r="N92" s="194">
        <f>'App 6-Residual Waste'!H91+'App 6-Residual Waste'!R91+'App 6-Residual Waste'!Y91</f>
        <v>2961</v>
      </c>
      <c r="O92" s="193"/>
      <c r="P92" s="194">
        <f t="shared" si="15"/>
        <v>3410.336303485291</v>
      </c>
      <c r="Q92" s="194">
        <f t="shared" si="16"/>
        <v>449.33630348529084</v>
      </c>
      <c r="R92" s="194">
        <f t="shared" si="17"/>
        <v>2961</v>
      </c>
      <c r="S92" s="195">
        <f t="shared" si="18"/>
        <v>0.13175718272302903</v>
      </c>
      <c r="U92" s="377">
        <f>(P92*1000)/'App 1-Services'!G91/52</f>
        <v>12.127106222566606</v>
      </c>
      <c r="V92" s="377">
        <f>(P92*1000)/'App 1-Services'!H91/52</f>
        <v>17.281525810708885</v>
      </c>
      <c r="X92" s="594">
        <f t="shared" si="19"/>
        <v>0.13175718272302903</v>
      </c>
      <c r="Y92" s="595">
        <f t="shared" si="20"/>
        <v>235.33630348529087</v>
      </c>
      <c r="Z92" s="596">
        <f t="shared" si="21"/>
        <v>6.9006773098823776E-2</v>
      </c>
      <c r="AA92" s="595">
        <f t="shared" si="22"/>
        <v>209</v>
      </c>
      <c r="AB92" s="596">
        <f t="shared" si="23"/>
        <v>6.1284278558219156E-2</v>
      </c>
      <c r="AC92" s="595">
        <f t="shared" si="24"/>
        <v>2966</v>
      </c>
      <c r="AD92" s="596">
        <f t="shared" si="25"/>
        <v>0.86970894834295709</v>
      </c>
      <c r="AF92" s="548"/>
    </row>
    <row r="93" spans="1:32" ht="15.75" x14ac:dyDescent="0.25">
      <c r="A93" s="347">
        <v>16150</v>
      </c>
      <c r="B93" s="347" t="s">
        <v>223</v>
      </c>
      <c r="C93" s="347" t="s">
        <v>289</v>
      </c>
      <c r="D93" s="375" t="s">
        <v>1</v>
      </c>
      <c r="E93" s="73"/>
      <c r="F93" s="74">
        <f>'App 4-Recyclables'!V92</f>
        <v>4227.1794286979875</v>
      </c>
      <c r="G93" s="74">
        <f>'App 4-Recyclables'!W92</f>
        <v>4177.7294286979877</v>
      </c>
      <c r="H93" s="74">
        <f>'App 4-Recyclables'!X92</f>
        <v>49.45</v>
      </c>
      <c r="I93" s="74">
        <f>'App 5-Organics'!Z92</f>
        <v>9536.5499999999993</v>
      </c>
      <c r="J93" s="74">
        <f>'App 5-Organics'!AA92</f>
        <v>9525.43</v>
      </c>
      <c r="K93" s="74">
        <f>'App 5-Organics'!AB92</f>
        <v>10.16</v>
      </c>
      <c r="L93" s="194">
        <f>'App 6-Residual Waste'!F92+'App 6-Residual Waste'!P92+'App 6-Residual Waste'!W92</f>
        <v>11038.28</v>
      </c>
      <c r="M93" s="194">
        <f>'App 6-Residual Waste'!G92+'App 6-Residual Waste'!Q92+'App 6-Residual Waste'!X92</f>
        <v>98.25</v>
      </c>
      <c r="N93" s="194">
        <f>'App 6-Residual Waste'!H92+'App 6-Residual Waste'!R92+'App 6-Residual Waste'!Y92</f>
        <v>10940.03</v>
      </c>
      <c r="O93" s="193"/>
      <c r="P93" s="194">
        <f t="shared" si="15"/>
        <v>24802.009428697987</v>
      </c>
      <c r="Q93" s="194">
        <f t="shared" si="16"/>
        <v>13801.409428697989</v>
      </c>
      <c r="R93" s="194">
        <f t="shared" si="17"/>
        <v>10999.640000000001</v>
      </c>
      <c r="S93" s="195">
        <f t="shared" si="18"/>
        <v>0.55646335706689198</v>
      </c>
      <c r="U93" s="377">
        <f>(P93*1000)/'App 1-Services'!G92/52</f>
        <v>11.341109943471887</v>
      </c>
      <c r="V93" s="377">
        <f>(P93*1000)/'App 1-Services'!H92/52</f>
        <v>25.332574876920205</v>
      </c>
      <c r="X93" s="594">
        <f t="shared" si="19"/>
        <v>0.55646335706689198</v>
      </c>
      <c r="Y93" s="595">
        <f t="shared" si="20"/>
        <v>4227.1794286979875</v>
      </c>
      <c r="Z93" s="596">
        <f t="shared" si="21"/>
        <v>0.17043697369967087</v>
      </c>
      <c r="AA93" s="595">
        <f t="shared" si="22"/>
        <v>9536.5499999999993</v>
      </c>
      <c r="AB93" s="596">
        <f t="shared" si="23"/>
        <v>0.3845071516247961</v>
      </c>
      <c r="AC93" s="595">
        <f t="shared" si="24"/>
        <v>11038.28</v>
      </c>
      <c r="AD93" s="596">
        <f t="shared" si="25"/>
        <v>0.44505587467553304</v>
      </c>
      <c r="AF93" s="548"/>
    </row>
    <row r="94" spans="1:32" ht="15.75" x14ac:dyDescent="0.25">
      <c r="A94" s="347">
        <v>16200</v>
      </c>
      <c r="B94" s="347" t="s">
        <v>225</v>
      </c>
      <c r="C94" s="347" t="s">
        <v>289</v>
      </c>
      <c r="D94" s="375" t="s">
        <v>1</v>
      </c>
      <c r="E94" s="73"/>
      <c r="F94" s="74">
        <f>'App 4-Recyclables'!V93</f>
        <v>1971.6838840805044</v>
      </c>
      <c r="G94" s="74">
        <f>'App 4-Recyclables'!W93</f>
        <v>1917.9338840805044</v>
      </c>
      <c r="H94" s="74">
        <f>'App 4-Recyclables'!X93</f>
        <v>53.75</v>
      </c>
      <c r="I94" s="74">
        <f>'App 5-Organics'!Z93</f>
        <v>4151.2299999999996</v>
      </c>
      <c r="J94" s="74">
        <f>'App 5-Organics'!AA93</f>
        <v>4150.33</v>
      </c>
      <c r="K94" s="74">
        <f>'App 5-Organics'!AB93</f>
        <v>0</v>
      </c>
      <c r="L94" s="194">
        <f>'App 6-Residual Waste'!F93+'App 6-Residual Waste'!P93+'App 6-Residual Waste'!W93</f>
        <v>9259.73</v>
      </c>
      <c r="M94" s="194">
        <f>'App 6-Residual Waste'!G93+'App 6-Residual Waste'!Q93+'App 6-Residual Waste'!X93</f>
        <v>110</v>
      </c>
      <c r="N94" s="194">
        <f>'App 6-Residual Waste'!H93+'App 6-Residual Waste'!R93+'App 6-Residual Waste'!Y93</f>
        <v>9149.73</v>
      </c>
      <c r="O94" s="193"/>
      <c r="P94" s="194">
        <f t="shared" si="15"/>
        <v>15382.643884080504</v>
      </c>
      <c r="Q94" s="194">
        <f t="shared" si="16"/>
        <v>6178.2638840805048</v>
      </c>
      <c r="R94" s="194">
        <f t="shared" si="17"/>
        <v>9203.48</v>
      </c>
      <c r="S94" s="195">
        <f t="shared" si="18"/>
        <v>0.40163862146444079</v>
      </c>
      <c r="U94" s="377">
        <f>(P94*1000)/'App 1-Services'!G93/52</f>
        <v>19.861694285877256</v>
      </c>
      <c r="V94" s="377">
        <f>(P94*1000)/'App 1-Services'!H93/52</f>
        <v>37.046972410000734</v>
      </c>
      <c r="X94" s="594">
        <f t="shared" si="19"/>
        <v>0.40163862146444079</v>
      </c>
      <c r="Y94" s="595">
        <f t="shared" si="20"/>
        <v>1971.6838840805044</v>
      </c>
      <c r="Z94" s="596">
        <f t="shared" si="21"/>
        <v>0.12817587788800075</v>
      </c>
      <c r="AA94" s="595">
        <f t="shared" si="22"/>
        <v>4151.2299999999996</v>
      </c>
      <c r="AB94" s="596">
        <f t="shared" si="23"/>
        <v>0.26986453247455772</v>
      </c>
      <c r="AC94" s="595">
        <f t="shared" si="24"/>
        <v>9259.73</v>
      </c>
      <c r="AD94" s="596">
        <f t="shared" si="25"/>
        <v>0.60195958963744156</v>
      </c>
      <c r="AF94" s="548"/>
    </row>
    <row r="95" spans="1:32" ht="15.75" x14ac:dyDescent="0.25">
      <c r="A95" s="347">
        <v>16260</v>
      </c>
      <c r="B95" s="347" t="s">
        <v>226</v>
      </c>
      <c r="C95" s="347" t="s">
        <v>128</v>
      </c>
      <c r="D95" s="375" t="s">
        <v>3</v>
      </c>
      <c r="E95" s="73"/>
      <c r="F95" s="74">
        <f>'App 4-Recyclables'!V94</f>
        <v>14588.157269543535</v>
      </c>
      <c r="G95" s="74">
        <f>'App 4-Recyclables'!W94</f>
        <v>13733.157269543535</v>
      </c>
      <c r="H95" s="74">
        <f>'App 4-Recyclables'!X94</f>
        <v>855</v>
      </c>
      <c r="I95" s="74">
        <f>'App 5-Organics'!Z94</f>
        <v>16339</v>
      </c>
      <c r="J95" s="74">
        <f>'App 5-Organics'!AA94</f>
        <v>16339</v>
      </c>
      <c r="K95" s="74">
        <f>'App 5-Organics'!AB94</f>
        <v>0</v>
      </c>
      <c r="L95" s="194">
        <f>'App 6-Residual Waste'!F94+'App 6-Residual Waste'!P94+'App 6-Residual Waste'!W94</f>
        <v>49060</v>
      </c>
      <c r="M95" s="194">
        <f>'App 6-Residual Waste'!G94+'App 6-Residual Waste'!Q94+'App 6-Residual Waste'!X94</f>
        <v>17967</v>
      </c>
      <c r="N95" s="194">
        <f>'App 6-Residual Waste'!H94+'App 6-Residual Waste'!R94+'App 6-Residual Waste'!Y94</f>
        <v>31093</v>
      </c>
      <c r="O95" s="193"/>
      <c r="P95" s="194">
        <f t="shared" si="15"/>
        <v>79987.157269543532</v>
      </c>
      <c r="Q95" s="194">
        <f t="shared" si="16"/>
        <v>48039.157269543532</v>
      </c>
      <c r="R95" s="194">
        <f t="shared" si="17"/>
        <v>31948</v>
      </c>
      <c r="S95" s="195">
        <f t="shared" si="18"/>
        <v>0.60058588040151861</v>
      </c>
      <c r="U95" s="377">
        <f>(P95*1000)/'App 1-Services'!G94/52</f>
        <v>6.1207609809194077</v>
      </c>
      <c r="V95" s="377">
        <f>(P95*1000)/'App 1-Services'!H94/52</f>
        <v>16.194459728752602</v>
      </c>
      <c r="X95" s="594">
        <f t="shared" si="19"/>
        <v>0.60058588040151861</v>
      </c>
      <c r="Y95" s="595">
        <f t="shared" si="20"/>
        <v>14588.157269543535</v>
      </c>
      <c r="Z95" s="596">
        <f t="shared" si="21"/>
        <v>0.18238124428380234</v>
      </c>
      <c r="AA95" s="595">
        <f t="shared" si="22"/>
        <v>16339</v>
      </c>
      <c r="AB95" s="596">
        <f t="shared" si="23"/>
        <v>0.20427029235381206</v>
      </c>
      <c r="AC95" s="595">
        <f t="shared" si="24"/>
        <v>49060</v>
      </c>
      <c r="AD95" s="596">
        <f t="shared" si="25"/>
        <v>0.61334846336238569</v>
      </c>
      <c r="AF95" s="548"/>
    </row>
    <row r="96" spans="1:32" ht="15.75" x14ac:dyDescent="0.25">
      <c r="A96" s="347">
        <v>16350</v>
      </c>
      <c r="B96" s="347" t="s">
        <v>227</v>
      </c>
      <c r="C96" s="347" t="s">
        <v>128</v>
      </c>
      <c r="D96" s="375" t="s">
        <v>3</v>
      </c>
      <c r="E96" s="73"/>
      <c r="F96" s="74">
        <f>'App 4-Recyclables'!V95</f>
        <v>21312.54338144272</v>
      </c>
      <c r="G96" s="74">
        <f>'App 4-Recyclables'!W95</f>
        <v>18903.49338144272</v>
      </c>
      <c r="H96" s="74">
        <f>'App 4-Recyclables'!X95</f>
        <v>2409.0500000000002</v>
      </c>
      <c r="I96" s="74">
        <f>'App 5-Organics'!Z95</f>
        <v>31198</v>
      </c>
      <c r="J96" s="74">
        <f>'App 5-Organics'!AA95</f>
        <v>29533</v>
      </c>
      <c r="K96" s="74">
        <f>'App 5-Organics'!AB95</f>
        <v>1665</v>
      </c>
      <c r="L96" s="194">
        <f>'App 6-Residual Waste'!F95+'App 6-Residual Waste'!P95+'App 6-Residual Waste'!W95</f>
        <v>39086</v>
      </c>
      <c r="M96" s="194">
        <f>'App 6-Residual Waste'!G95+'App 6-Residual Waste'!Q95+'App 6-Residual Waste'!X95</f>
        <v>3399</v>
      </c>
      <c r="N96" s="194">
        <f>'App 6-Residual Waste'!H95+'App 6-Residual Waste'!R95+'App 6-Residual Waste'!Y95</f>
        <v>35687</v>
      </c>
      <c r="O96" s="193"/>
      <c r="P96" s="194">
        <f t="shared" si="15"/>
        <v>91596.543381442723</v>
      </c>
      <c r="Q96" s="194">
        <f t="shared" si="16"/>
        <v>51835.49338144272</v>
      </c>
      <c r="R96" s="194">
        <f t="shared" si="17"/>
        <v>39761.050000000003</v>
      </c>
      <c r="S96" s="195">
        <f t="shared" si="18"/>
        <v>0.5659110209604753</v>
      </c>
      <c r="U96" s="377">
        <f>(P96*1000)/'App 1-Services'!G95/52</f>
        <v>8.4196357158102764</v>
      </c>
      <c r="V96" s="377">
        <f>(P96*1000)/'App 1-Services'!H95/52</f>
        <v>22.379265507618697</v>
      </c>
      <c r="X96" s="594">
        <f t="shared" si="19"/>
        <v>0.5659110209604753</v>
      </c>
      <c r="Y96" s="595">
        <f t="shared" si="20"/>
        <v>21312.54338144272</v>
      </c>
      <c r="Z96" s="596">
        <f t="shared" si="21"/>
        <v>0.23267846792743271</v>
      </c>
      <c r="AA96" s="595">
        <f t="shared" si="22"/>
        <v>31198</v>
      </c>
      <c r="AB96" s="596">
        <f t="shared" si="23"/>
        <v>0.34060237262534793</v>
      </c>
      <c r="AC96" s="595">
        <f t="shared" si="24"/>
        <v>39086</v>
      </c>
      <c r="AD96" s="596">
        <f t="shared" si="25"/>
        <v>0.42671915944721933</v>
      </c>
      <c r="AF96" s="548"/>
    </row>
    <row r="97" spans="1:32" ht="15.75" x14ac:dyDescent="0.25">
      <c r="A97" s="347">
        <v>16380</v>
      </c>
      <c r="B97" s="347" t="s">
        <v>186</v>
      </c>
      <c r="C97" s="347" t="s">
        <v>290</v>
      </c>
      <c r="D97" s="375" t="s">
        <v>4</v>
      </c>
      <c r="E97" s="73"/>
      <c r="F97" s="74">
        <f>'App 4-Recyclables'!V96</f>
        <v>13797.041477733161</v>
      </c>
      <c r="G97" s="74">
        <f>'App 4-Recyclables'!W96</f>
        <v>12376.271477733164</v>
      </c>
      <c r="H97" s="74">
        <f>'App 4-Recyclables'!X96</f>
        <v>1420.77</v>
      </c>
      <c r="I97" s="74">
        <f>'App 5-Organics'!Z96</f>
        <v>18471.88</v>
      </c>
      <c r="J97" s="74">
        <f>'App 5-Organics'!AA96</f>
        <v>17197.420000000002</v>
      </c>
      <c r="K97" s="74">
        <f>'App 5-Organics'!AB96</f>
        <v>1274.46</v>
      </c>
      <c r="L97" s="194">
        <f>'App 6-Residual Waste'!F96+'App 6-Residual Waste'!P96+'App 6-Residual Waste'!W96</f>
        <v>19895.18</v>
      </c>
      <c r="M97" s="194">
        <f>'App 6-Residual Waste'!G96+'App 6-Residual Waste'!Q96+'App 6-Residual Waste'!X96</f>
        <v>0.19000000000050932</v>
      </c>
      <c r="N97" s="194">
        <f>'App 6-Residual Waste'!H96+'App 6-Residual Waste'!R96+'App 6-Residual Waste'!Y96</f>
        <v>19894.990000000002</v>
      </c>
      <c r="O97" s="193"/>
      <c r="P97" s="194">
        <f t="shared" si="15"/>
        <v>52164.101477733158</v>
      </c>
      <c r="Q97" s="194">
        <f t="shared" si="16"/>
        <v>29573.881477733165</v>
      </c>
      <c r="R97" s="194">
        <f t="shared" si="17"/>
        <v>22590.22</v>
      </c>
      <c r="S97" s="195">
        <f t="shared" si="18"/>
        <v>0.5669393441073094</v>
      </c>
      <c r="U97" s="377">
        <f>(P97*1000)/'App 1-Services'!G96/52</f>
        <v>12.06716865728446</v>
      </c>
      <c r="V97" s="377">
        <f>(P97*1000)/'App 1-Services'!H96/52</f>
        <v>26.155180623890978</v>
      </c>
      <c r="X97" s="594">
        <f t="shared" si="19"/>
        <v>0.5669393441073094</v>
      </c>
      <c r="Y97" s="595">
        <f t="shared" si="20"/>
        <v>13797.041477733161</v>
      </c>
      <c r="Z97" s="596">
        <f t="shared" si="21"/>
        <v>0.26449303423011294</v>
      </c>
      <c r="AA97" s="595">
        <f t="shared" si="22"/>
        <v>18471.88</v>
      </c>
      <c r="AB97" s="596">
        <f t="shared" si="23"/>
        <v>0.3541109590066443</v>
      </c>
      <c r="AC97" s="595">
        <f t="shared" si="24"/>
        <v>19895.18</v>
      </c>
      <c r="AD97" s="596">
        <f t="shared" si="25"/>
        <v>0.38139600676324281</v>
      </c>
      <c r="AF97" s="548"/>
    </row>
    <row r="98" spans="1:32" ht="15.75" x14ac:dyDescent="0.25">
      <c r="A98" s="347">
        <v>16400</v>
      </c>
      <c r="B98" s="347" t="s">
        <v>228</v>
      </c>
      <c r="C98" s="347" t="s">
        <v>162</v>
      </c>
      <c r="D98" s="375" t="s">
        <v>2</v>
      </c>
      <c r="E98" s="73"/>
      <c r="F98" s="74">
        <f>'App 4-Recyclables'!V97</f>
        <v>9409.4730544193117</v>
      </c>
      <c r="G98" s="74">
        <f>'App 4-Recyclables'!W97</f>
        <v>9264.8930544193117</v>
      </c>
      <c r="H98" s="74">
        <f>'App 4-Recyclables'!X97</f>
        <v>144.58000000000001</v>
      </c>
      <c r="I98" s="74">
        <f>'App 5-Organics'!Z97</f>
        <v>3268.1</v>
      </c>
      <c r="J98" s="74">
        <f>'App 5-Organics'!AA97</f>
        <v>3268.1</v>
      </c>
      <c r="K98" s="74">
        <f>'App 5-Organics'!AB97</f>
        <v>0</v>
      </c>
      <c r="L98" s="194">
        <f>'App 6-Residual Waste'!F97+'App 6-Residual Waste'!P97+'App 6-Residual Waste'!W97</f>
        <v>33731.160000000003</v>
      </c>
      <c r="M98" s="194">
        <f>'App 6-Residual Waste'!G97+'App 6-Residual Waste'!Q97+'App 6-Residual Waste'!X97</f>
        <v>9260.0300000000007</v>
      </c>
      <c r="N98" s="194">
        <f>'App 6-Residual Waste'!H97+'App 6-Residual Waste'!R97+'App 6-Residual Waste'!Y97</f>
        <v>24471.13</v>
      </c>
      <c r="O98" s="193"/>
      <c r="P98" s="194">
        <f t="shared" si="15"/>
        <v>46408.733054419317</v>
      </c>
      <c r="Q98" s="194">
        <f t="shared" si="16"/>
        <v>21793.023054419311</v>
      </c>
      <c r="R98" s="194">
        <f t="shared" si="17"/>
        <v>24615.710000000003</v>
      </c>
      <c r="S98" s="195">
        <f t="shared" si="18"/>
        <v>0.4695888385676163</v>
      </c>
      <c r="U98" s="377">
        <f>(P98*1000)/'App 1-Services'!G97/52</f>
        <v>12.276987903733543</v>
      </c>
      <c r="V98" s="377">
        <f>(P98*1000)/'App 1-Services'!H97/52</f>
        <v>24.709996003707566</v>
      </c>
      <c r="X98" s="594">
        <f t="shared" si="19"/>
        <v>0.4695888385676163</v>
      </c>
      <c r="Y98" s="595">
        <f t="shared" si="20"/>
        <v>9409.4730544193117</v>
      </c>
      <c r="Z98" s="596">
        <f t="shared" si="21"/>
        <v>0.20275220707675159</v>
      </c>
      <c r="AA98" s="595">
        <f t="shared" si="22"/>
        <v>3268.1</v>
      </c>
      <c r="AB98" s="596">
        <f t="shared" si="23"/>
        <v>7.0419935751484419E-2</v>
      </c>
      <c r="AC98" s="595">
        <f t="shared" si="24"/>
        <v>33731.160000000003</v>
      </c>
      <c r="AD98" s="596">
        <f t="shared" si="25"/>
        <v>0.7268278571717639</v>
      </c>
      <c r="AF98" s="548"/>
    </row>
    <row r="99" spans="1:32" ht="15.75" x14ac:dyDescent="0.25">
      <c r="A99" s="347">
        <v>16490</v>
      </c>
      <c r="B99" s="347" t="s">
        <v>224</v>
      </c>
      <c r="C99" s="347" t="s">
        <v>713</v>
      </c>
      <c r="D99" s="375" t="s">
        <v>1</v>
      </c>
      <c r="E99" s="73"/>
      <c r="F99" s="74">
        <f>'App 4-Recyclables'!V98</f>
        <v>7030.5508306096626</v>
      </c>
      <c r="G99" s="74">
        <f>'App 4-Recyclables'!W98</f>
        <v>6595.5508306096626</v>
      </c>
      <c r="H99" s="74">
        <f>'App 4-Recyclables'!X98</f>
        <v>435</v>
      </c>
      <c r="I99" s="74">
        <f>'App 5-Organics'!Z98</f>
        <v>7343.1</v>
      </c>
      <c r="J99" s="74">
        <f>'App 5-Organics'!AA98</f>
        <v>7230.99</v>
      </c>
      <c r="K99" s="74">
        <f>'App 5-Organics'!AB98</f>
        <v>112.11</v>
      </c>
      <c r="L99" s="194">
        <f>'App 6-Residual Waste'!F98+'App 6-Residual Waste'!P98+'App 6-Residual Waste'!W98</f>
        <v>14805.97</v>
      </c>
      <c r="M99" s="194">
        <f>'App 6-Residual Waste'!G98+'App 6-Residual Waste'!Q98+'App 6-Residual Waste'!X98</f>
        <v>61.089999999999975</v>
      </c>
      <c r="N99" s="194">
        <f>'App 6-Residual Waste'!H98+'App 6-Residual Waste'!R98+'App 6-Residual Waste'!Y98</f>
        <v>14744.88</v>
      </c>
      <c r="O99" s="193"/>
      <c r="P99" s="194">
        <f t="shared" si="15"/>
        <v>29179.62083060966</v>
      </c>
      <c r="Q99" s="194">
        <f t="shared" si="16"/>
        <v>13887.630830609662</v>
      </c>
      <c r="R99" s="194">
        <f t="shared" si="17"/>
        <v>15291.99</v>
      </c>
      <c r="S99" s="195">
        <f t="shared" si="18"/>
        <v>0.47593595925144522</v>
      </c>
      <c r="U99" s="377">
        <f>(P99*1000)/'App 1-Services'!G98/52</f>
        <v>9.3588377797295017</v>
      </c>
      <c r="V99" s="377">
        <f>(P99*1000)/'App 1-Services'!H98/52</f>
        <v>21.580069777902597</v>
      </c>
      <c r="X99" s="594">
        <f t="shared" si="19"/>
        <v>0.47593595925144522</v>
      </c>
      <c r="Y99" s="595">
        <f t="shared" si="20"/>
        <v>7030.5508306096626</v>
      </c>
      <c r="Z99" s="596">
        <f t="shared" si="21"/>
        <v>0.24094044509428847</v>
      </c>
      <c r="AA99" s="595">
        <f t="shared" si="22"/>
        <v>7343.1</v>
      </c>
      <c r="AB99" s="596">
        <f t="shared" si="23"/>
        <v>0.2516516593079588</v>
      </c>
      <c r="AC99" s="595">
        <f t="shared" si="24"/>
        <v>14805.97</v>
      </c>
      <c r="AD99" s="596">
        <f t="shared" si="25"/>
        <v>0.50740789559775279</v>
      </c>
      <c r="AF99" s="548"/>
    </row>
    <row r="100" spans="1:32" ht="15.75" x14ac:dyDescent="0.25">
      <c r="A100" s="347">
        <v>16550</v>
      </c>
      <c r="B100" s="347" t="s">
        <v>229</v>
      </c>
      <c r="C100" s="347" t="s">
        <v>126</v>
      </c>
      <c r="D100" s="375" t="s">
        <v>3</v>
      </c>
      <c r="E100" s="73"/>
      <c r="F100" s="74">
        <f>'App 4-Recyclables'!V99</f>
        <v>12088.671471834403</v>
      </c>
      <c r="G100" s="74">
        <f>'App 4-Recyclables'!W99</f>
        <v>11077.131471834402</v>
      </c>
      <c r="H100" s="74">
        <f>'App 4-Recyclables'!X99</f>
        <v>1011.54</v>
      </c>
      <c r="I100" s="74">
        <f>'App 5-Organics'!Z99</f>
        <v>6881.45</v>
      </c>
      <c r="J100" s="74">
        <f>'App 5-Organics'!AA99</f>
        <v>6745.83</v>
      </c>
      <c r="K100" s="74">
        <f>'App 5-Organics'!AB99</f>
        <v>135.62</v>
      </c>
      <c r="L100" s="194">
        <f>'App 6-Residual Waste'!F99+'App 6-Residual Waste'!P99+'App 6-Residual Waste'!W99</f>
        <v>27971</v>
      </c>
      <c r="M100" s="194">
        <f>'App 6-Residual Waste'!G99+'App 6-Residual Waste'!Q99+'App 6-Residual Waste'!X99</f>
        <v>12042.279999999997</v>
      </c>
      <c r="N100" s="194">
        <f>'App 6-Residual Waste'!H99+'App 6-Residual Waste'!R99+'App 6-Residual Waste'!Y99</f>
        <v>15928.720000000003</v>
      </c>
      <c r="O100" s="193"/>
      <c r="P100" s="194">
        <f t="shared" si="15"/>
        <v>46941.121471834398</v>
      </c>
      <c r="Q100" s="194">
        <f t="shared" si="16"/>
        <v>29865.241471834401</v>
      </c>
      <c r="R100" s="194">
        <f t="shared" si="17"/>
        <v>17075.880000000005</v>
      </c>
      <c r="S100" s="195">
        <f t="shared" si="18"/>
        <v>0.63622769408596547</v>
      </c>
      <c r="U100" s="377">
        <f>(P100*1000)/'App 1-Services'!G99/52</f>
        <v>5.851708906481405</v>
      </c>
      <c r="V100" s="377">
        <f>(P100*1000)/'App 1-Services'!H99/52</f>
        <v>15.500427117317797</v>
      </c>
      <c r="X100" s="594">
        <f t="shared" si="19"/>
        <v>0.63622769408596547</v>
      </c>
      <c r="Y100" s="595">
        <f t="shared" si="20"/>
        <v>12088.671471834403</v>
      </c>
      <c r="Z100" s="596">
        <f t="shared" si="21"/>
        <v>0.25752839073280015</v>
      </c>
      <c r="AA100" s="595">
        <f t="shared" si="22"/>
        <v>6881.45</v>
      </c>
      <c r="AB100" s="596">
        <f t="shared" si="23"/>
        <v>0.14659747752573415</v>
      </c>
      <c r="AC100" s="595">
        <f t="shared" si="24"/>
        <v>27971</v>
      </c>
      <c r="AD100" s="596">
        <f t="shared" si="25"/>
        <v>0.59587413174146586</v>
      </c>
      <c r="AF100" s="548"/>
    </row>
    <row r="101" spans="1:32" ht="15.75" x14ac:dyDescent="0.25">
      <c r="A101" s="347">
        <v>16610</v>
      </c>
      <c r="B101" s="347" t="s">
        <v>230</v>
      </c>
      <c r="C101" s="347" t="s">
        <v>130</v>
      </c>
      <c r="D101" s="375" t="s">
        <v>4</v>
      </c>
      <c r="E101" s="73"/>
      <c r="F101" s="74">
        <f>'App 4-Recyclables'!V100</f>
        <v>2948.2082969982284</v>
      </c>
      <c r="G101" s="74">
        <f>'App 4-Recyclables'!W100</f>
        <v>2897.4582969982284</v>
      </c>
      <c r="H101" s="74">
        <f>'App 4-Recyclables'!X100</f>
        <v>50.75</v>
      </c>
      <c r="I101" s="74">
        <f>'App 5-Organics'!Z100</f>
        <v>3117.92</v>
      </c>
      <c r="J101" s="74">
        <f>'App 5-Organics'!AA100</f>
        <v>3117.86</v>
      </c>
      <c r="K101" s="74">
        <f>'App 5-Organics'!AB100</f>
        <v>0</v>
      </c>
      <c r="L101" s="194">
        <f>'App 6-Residual Waste'!F100+'App 6-Residual Waste'!P100+'App 6-Residual Waste'!W100</f>
        <v>4380.05</v>
      </c>
      <c r="M101" s="194">
        <f>'App 6-Residual Waste'!G100+'App 6-Residual Waste'!Q100+'App 6-Residual Waste'!X100</f>
        <v>0</v>
      </c>
      <c r="N101" s="194">
        <f>'App 6-Residual Waste'!H100+'App 6-Residual Waste'!R100+'App 6-Residual Waste'!Y100</f>
        <v>4380.05</v>
      </c>
      <c r="O101" s="193"/>
      <c r="P101" s="194">
        <f t="shared" si="15"/>
        <v>10446.178296998229</v>
      </c>
      <c r="Q101" s="194">
        <f t="shared" si="16"/>
        <v>6015.3182969982281</v>
      </c>
      <c r="R101" s="194">
        <f t="shared" si="17"/>
        <v>4430.8</v>
      </c>
      <c r="S101" s="195">
        <f t="shared" si="18"/>
        <v>0.57583913714422863</v>
      </c>
      <c r="U101" s="377">
        <f>(P101*1000)/'App 1-Services'!G100/52</f>
        <v>8.5853260469696515</v>
      </c>
      <c r="V101" s="377">
        <f>(P101*1000)/'App 1-Services'!H100/52</f>
        <v>18.845032286401768</v>
      </c>
      <c r="X101" s="594">
        <f t="shared" si="19"/>
        <v>0.57583913714422863</v>
      </c>
      <c r="Y101" s="595">
        <f t="shared" si="20"/>
        <v>2948.2082969982284</v>
      </c>
      <c r="Z101" s="596">
        <f t="shared" si="21"/>
        <v>0.28222841054181641</v>
      </c>
      <c r="AA101" s="595">
        <f t="shared" si="22"/>
        <v>3117.92</v>
      </c>
      <c r="AB101" s="596">
        <f t="shared" si="23"/>
        <v>0.29847470638098844</v>
      </c>
      <c r="AC101" s="595">
        <f t="shared" si="24"/>
        <v>4380.05</v>
      </c>
      <c r="AD101" s="596">
        <f t="shared" si="25"/>
        <v>0.4192968830771952</v>
      </c>
      <c r="AF101" s="548"/>
    </row>
    <row r="102" spans="1:32" ht="15.75" x14ac:dyDescent="0.25">
      <c r="A102" s="347">
        <v>16700</v>
      </c>
      <c r="B102" s="347" t="s">
        <v>231</v>
      </c>
      <c r="C102" s="347" t="s">
        <v>189</v>
      </c>
      <c r="D102" s="375" t="s">
        <v>3</v>
      </c>
      <c r="E102" s="73"/>
      <c r="F102" s="74">
        <f>'App 4-Recyclables'!V101</f>
        <v>8956.1794304267678</v>
      </c>
      <c r="G102" s="74">
        <f>'App 4-Recyclables'!W101</f>
        <v>8317.939430426768</v>
      </c>
      <c r="H102" s="74">
        <f>'App 4-Recyclables'!X101</f>
        <v>638.24</v>
      </c>
      <c r="I102" s="74">
        <f>'App 5-Organics'!Z101</f>
        <v>9027.7999999999993</v>
      </c>
      <c r="J102" s="74">
        <f>'App 5-Organics'!AA101</f>
        <v>8893.92</v>
      </c>
      <c r="K102" s="74">
        <f>'App 5-Organics'!AB101</f>
        <v>133.88</v>
      </c>
      <c r="L102" s="194">
        <f>'App 6-Residual Waste'!F101+'App 6-Residual Waste'!P101+'App 6-Residual Waste'!W101</f>
        <v>29587</v>
      </c>
      <c r="M102" s="194">
        <f>'App 6-Residual Waste'!G101+'App 6-Residual Waste'!Q101+'App 6-Residual Waste'!X101</f>
        <v>4310</v>
      </c>
      <c r="N102" s="194">
        <f>'App 6-Residual Waste'!H101+'App 6-Residual Waste'!R101+'App 6-Residual Waste'!Y101</f>
        <v>25277</v>
      </c>
      <c r="O102" s="193"/>
      <c r="P102" s="194">
        <f t="shared" ref="P102:P133" si="26">F102+I102+L102</f>
        <v>47570.979430426771</v>
      </c>
      <c r="Q102" s="194">
        <f t="shared" ref="Q102:Q133" si="27">G102+J102+M102</f>
        <v>21521.859430426768</v>
      </c>
      <c r="R102" s="194">
        <f t="shared" ref="R102:R132" si="28">H102+K102+N102</f>
        <v>26049.119999999999</v>
      </c>
      <c r="S102" s="195">
        <f t="shared" ref="S102:S133" si="29">Q102/P102</f>
        <v>0.45241573093744669</v>
      </c>
      <c r="U102" s="377">
        <f>(P102*1000)/'App 1-Services'!G101/52</f>
        <v>7.1781501773944036</v>
      </c>
      <c r="V102" s="377">
        <f>(P102*1000)/'App 1-Services'!H101/52</f>
        <v>17.867007685406961</v>
      </c>
      <c r="X102" s="594">
        <f t="shared" si="19"/>
        <v>0.45241573093744669</v>
      </c>
      <c r="Y102" s="595">
        <f t="shared" si="20"/>
        <v>8956.1794304267678</v>
      </c>
      <c r="Z102" s="596">
        <f t="shared" si="21"/>
        <v>0.18826981360611478</v>
      </c>
      <c r="AA102" s="595">
        <f t="shared" si="22"/>
        <v>9027.7999999999993</v>
      </c>
      <c r="AB102" s="596">
        <f t="shared" si="23"/>
        <v>0.18977536531917077</v>
      </c>
      <c r="AC102" s="595">
        <f t="shared" si="24"/>
        <v>29587</v>
      </c>
      <c r="AD102" s="596">
        <f t="shared" si="25"/>
        <v>0.62195482107471434</v>
      </c>
      <c r="AF102" s="548"/>
    </row>
    <row r="103" spans="1:32" ht="15.75" x14ac:dyDescent="0.25">
      <c r="A103" s="347">
        <v>16900</v>
      </c>
      <c r="B103" s="347" t="s">
        <v>232</v>
      </c>
      <c r="C103" s="347" t="s">
        <v>287</v>
      </c>
      <c r="D103" s="375" t="s">
        <v>2</v>
      </c>
      <c r="E103" s="73"/>
      <c r="F103" s="74">
        <f>'App 4-Recyclables'!V102</f>
        <v>6921.7939777555175</v>
      </c>
      <c r="G103" s="74">
        <f>'App 4-Recyclables'!W102</f>
        <v>6540.0939777555177</v>
      </c>
      <c r="H103" s="74">
        <f>'App 4-Recyclables'!X102</f>
        <v>381.7</v>
      </c>
      <c r="I103" s="74">
        <f>'App 5-Organics'!Z102</f>
        <v>11845.3</v>
      </c>
      <c r="J103" s="74">
        <f>'App 5-Organics'!AA102</f>
        <v>11704.099999999999</v>
      </c>
      <c r="K103" s="74">
        <f>'App 5-Organics'!AB102</f>
        <v>141.19999999999999</v>
      </c>
      <c r="L103" s="194">
        <f>'App 6-Residual Waste'!F102+'App 6-Residual Waste'!P102+'App 6-Residual Waste'!W102</f>
        <v>19389.830000000002</v>
      </c>
      <c r="M103" s="194">
        <f>'App 6-Residual Waste'!G102+'App 6-Residual Waste'!Q102+'App 6-Residual Waste'!X102</f>
        <v>2657.1200000000008</v>
      </c>
      <c r="N103" s="194">
        <f>'App 6-Residual Waste'!H102+'App 6-Residual Waste'!R102+'App 6-Residual Waste'!Y102</f>
        <v>16732.71</v>
      </c>
      <c r="O103" s="193"/>
      <c r="P103" s="194">
        <f t="shared" si="26"/>
        <v>38156.923977755519</v>
      </c>
      <c r="Q103" s="194">
        <f t="shared" si="27"/>
        <v>20901.313977755519</v>
      </c>
      <c r="R103" s="194">
        <f t="shared" si="28"/>
        <v>17255.61</v>
      </c>
      <c r="S103" s="195">
        <f t="shared" si="29"/>
        <v>0.54777250886209894</v>
      </c>
      <c r="U103" s="377">
        <f>(P103*1000)/'App 1-Services'!G102/52</f>
        <v>10.157627347345258</v>
      </c>
      <c r="V103" s="377">
        <f>(P103*1000)/'App 1-Services'!H102/52</f>
        <v>25.276851518161262</v>
      </c>
      <c r="X103" s="594">
        <f t="shared" si="19"/>
        <v>0.54777250886209894</v>
      </c>
      <c r="Y103" s="595">
        <f t="shared" si="20"/>
        <v>6921.7939777555175</v>
      </c>
      <c r="Z103" s="596">
        <f t="shared" si="21"/>
        <v>0.18140335373445565</v>
      </c>
      <c r="AA103" s="595">
        <f t="shared" si="22"/>
        <v>11845.3</v>
      </c>
      <c r="AB103" s="596">
        <f t="shared" si="23"/>
        <v>0.3104364494083825</v>
      </c>
      <c r="AC103" s="595">
        <f t="shared" si="24"/>
        <v>19389.830000000002</v>
      </c>
      <c r="AD103" s="596">
        <f t="shared" si="25"/>
        <v>0.50816019685716174</v>
      </c>
      <c r="AF103" s="548"/>
    </row>
    <row r="104" spans="1:32" ht="15.75" x14ac:dyDescent="0.25">
      <c r="A104" s="347">
        <v>16950</v>
      </c>
      <c r="B104" s="347" t="s">
        <v>233</v>
      </c>
      <c r="C104" s="347" t="s">
        <v>287</v>
      </c>
      <c r="D104" s="375" t="s">
        <v>2</v>
      </c>
      <c r="E104" s="73"/>
      <c r="F104" s="74">
        <f>'App 4-Recyclables'!V103</f>
        <v>21232.116684162069</v>
      </c>
      <c r="G104" s="74">
        <f>'App 4-Recyclables'!W103</f>
        <v>20502.116684162069</v>
      </c>
      <c r="H104" s="74">
        <f>'App 4-Recyclables'!X103</f>
        <v>730</v>
      </c>
      <c r="I104" s="74">
        <f>'App 5-Organics'!Z103</f>
        <v>9863.9</v>
      </c>
      <c r="J104" s="74">
        <f>'App 5-Organics'!AA103</f>
        <v>9863.9</v>
      </c>
      <c r="K104" s="74">
        <f>'App 5-Organics'!AB103</f>
        <v>0</v>
      </c>
      <c r="L104" s="194">
        <f>'App 6-Residual Waste'!F103+'App 6-Residual Waste'!P103+'App 6-Residual Waste'!W103</f>
        <v>36415.9</v>
      </c>
      <c r="M104" s="194">
        <f>'App 6-Residual Waste'!G103+'App 6-Residual Waste'!Q103+'App 6-Residual Waste'!X103</f>
        <v>1115.2999999999997</v>
      </c>
      <c r="N104" s="194">
        <f>'App 6-Residual Waste'!H103+'App 6-Residual Waste'!R103+'App 6-Residual Waste'!Y103</f>
        <v>35300.6</v>
      </c>
      <c r="O104" s="193"/>
      <c r="P104" s="194">
        <f t="shared" si="26"/>
        <v>67511.916684162075</v>
      </c>
      <c r="Q104" s="194">
        <f t="shared" si="27"/>
        <v>31481.316684162066</v>
      </c>
      <c r="R104" s="194">
        <f t="shared" si="28"/>
        <v>36030.6</v>
      </c>
      <c r="S104" s="195">
        <f t="shared" si="29"/>
        <v>0.46630755324929785</v>
      </c>
      <c r="U104" s="377">
        <f>(P104*1000)/'App 1-Services'!G103/52</f>
        <v>12.439337460406051</v>
      </c>
      <c r="V104" s="377">
        <f>(P104*1000)/'App 1-Services'!H103/52</f>
        <v>23.055175360574648</v>
      </c>
      <c r="X104" s="594">
        <f t="shared" si="19"/>
        <v>0.46630755324929785</v>
      </c>
      <c r="Y104" s="595">
        <f t="shared" si="20"/>
        <v>21232.116684162069</v>
      </c>
      <c r="Z104" s="596">
        <f t="shared" si="21"/>
        <v>0.3144943548779886</v>
      </c>
      <c r="AA104" s="595">
        <f t="shared" si="22"/>
        <v>9863.9</v>
      </c>
      <c r="AB104" s="596">
        <f t="shared" si="23"/>
        <v>0.14610605778155927</v>
      </c>
      <c r="AC104" s="595">
        <f t="shared" si="24"/>
        <v>36415.9</v>
      </c>
      <c r="AD104" s="596">
        <f t="shared" si="25"/>
        <v>0.53939958734045201</v>
      </c>
      <c r="AF104" s="548"/>
    </row>
    <row r="105" spans="1:32" ht="15.75" x14ac:dyDescent="0.25">
      <c r="A105" s="347">
        <v>17000</v>
      </c>
      <c r="B105" s="347" t="s">
        <v>234</v>
      </c>
      <c r="C105" s="347" t="s">
        <v>162</v>
      </c>
      <c r="D105" s="375" t="s">
        <v>4</v>
      </c>
      <c r="E105" s="73"/>
      <c r="F105" s="74">
        <f>'App 4-Recyclables'!V104</f>
        <v>2978.339127242491</v>
      </c>
      <c r="G105" s="74">
        <f>'App 4-Recyclables'!W104</f>
        <v>2915.379127242491</v>
      </c>
      <c r="H105" s="74">
        <f>'App 4-Recyclables'!X104</f>
        <v>62.96</v>
      </c>
      <c r="I105" s="74">
        <f>'App 5-Organics'!Z104</f>
        <v>1821.34</v>
      </c>
      <c r="J105" s="74">
        <f>'App 5-Organics'!AA104</f>
        <v>1821.04</v>
      </c>
      <c r="K105" s="74">
        <f>'App 5-Organics'!AB104</f>
        <v>0</v>
      </c>
      <c r="L105" s="194">
        <f>'App 6-Residual Waste'!F104+'App 6-Residual Waste'!P104+'App 6-Residual Waste'!W104</f>
        <v>7077.52</v>
      </c>
      <c r="M105" s="194">
        <f>'App 6-Residual Waste'!G104+'App 6-Residual Waste'!Q104+'App 6-Residual Waste'!X104</f>
        <v>38.240000000000009</v>
      </c>
      <c r="N105" s="194">
        <f>'App 6-Residual Waste'!H104+'App 6-Residual Waste'!R104+'App 6-Residual Waste'!Y104</f>
        <v>7039.2800000000007</v>
      </c>
      <c r="O105" s="193"/>
      <c r="P105" s="194">
        <f t="shared" si="26"/>
        <v>11877.199127242491</v>
      </c>
      <c r="Q105" s="194">
        <f t="shared" si="27"/>
        <v>4774.6591272424903</v>
      </c>
      <c r="R105" s="194">
        <f t="shared" si="28"/>
        <v>7102.2400000000007</v>
      </c>
      <c r="S105" s="195">
        <f t="shared" si="29"/>
        <v>0.40200211144822445</v>
      </c>
      <c r="U105" s="377">
        <f>(P105*1000)/'App 1-Services'!G104/52</f>
        <v>9.7518433747713278</v>
      </c>
      <c r="V105" s="377">
        <f>(P105*1000)/'App 1-Services'!H104/52</f>
        <v>20.484993320528613</v>
      </c>
      <c r="X105" s="594">
        <f t="shared" si="19"/>
        <v>0.40200211144822445</v>
      </c>
      <c r="Y105" s="595">
        <f t="shared" si="20"/>
        <v>2978.339127242491</v>
      </c>
      <c r="Z105" s="596">
        <f t="shared" si="21"/>
        <v>0.25076106709460944</v>
      </c>
      <c r="AA105" s="595">
        <f t="shared" si="22"/>
        <v>1821.34</v>
      </c>
      <c r="AB105" s="596">
        <f t="shared" si="23"/>
        <v>0.15334760160940883</v>
      </c>
      <c r="AC105" s="595">
        <f t="shared" si="24"/>
        <v>7077.52</v>
      </c>
      <c r="AD105" s="596">
        <f t="shared" si="25"/>
        <v>0.59589133129598171</v>
      </c>
      <c r="AF105" s="548"/>
    </row>
    <row r="106" spans="1:32" ht="15.75" x14ac:dyDescent="0.25">
      <c r="A106" s="347">
        <v>17040</v>
      </c>
      <c r="B106" s="347" t="s">
        <v>146</v>
      </c>
      <c r="C106" s="347" t="s">
        <v>713</v>
      </c>
      <c r="D106" s="375" t="s">
        <v>1</v>
      </c>
      <c r="E106" s="73"/>
      <c r="F106" s="74">
        <f>'App 4-Recyclables'!V105</f>
        <v>4420.5371746494393</v>
      </c>
      <c r="G106" s="74">
        <f>'App 4-Recyclables'!W105</f>
        <v>4359.2071746494394</v>
      </c>
      <c r="H106" s="74">
        <f>'App 4-Recyclables'!X105</f>
        <v>61.33</v>
      </c>
      <c r="I106" s="74">
        <f>'App 5-Organics'!Z105</f>
        <v>1027</v>
      </c>
      <c r="J106" s="74">
        <f>'App 5-Organics'!AA105</f>
        <v>1027</v>
      </c>
      <c r="K106" s="74">
        <f>'App 5-Organics'!AB105</f>
        <v>0</v>
      </c>
      <c r="L106" s="194">
        <f>'App 6-Residual Waste'!F105+'App 6-Residual Waste'!P105+'App 6-Residual Waste'!W105</f>
        <v>8478.66</v>
      </c>
      <c r="M106" s="194">
        <f>'App 6-Residual Waste'!G105+'App 6-Residual Waste'!Q105+'App 6-Residual Waste'!X105</f>
        <v>44.920000000000073</v>
      </c>
      <c r="N106" s="194">
        <f>'App 6-Residual Waste'!H105+'App 6-Residual Waste'!R105+'App 6-Residual Waste'!Y105</f>
        <v>8433.74</v>
      </c>
      <c r="O106" s="193"/>
      <c r="P106" s="194">
        <f t="shared" si="26"/>
        <v>13926.197174649438</v>
      </c>
      <c r="Q106" s="194">
        <f t="shared" si="27"/>
        <v>5431.1271746494394</v>
      </c>
      <c r="R106" s="194">
        <f t="shared" si="28"/>
        <v>8495.07</v>
      </c>
      <c r="S106" s="195">
        <f t="shared" si="29"/>
        <v>0.38999355721718454</v>
      </c>
      <c r="U106" s="377">
        <f>(P106*1000)/'App 1-Services'!G105/52</f>
        <v>12.917160282056326</v>
      </c>
      <c r="V106" s="377">
        <f>(P106*1000)/'App 1-Services'!H105/52</f>
        <v>17.02660589534451</v>
      </c>
      <c r="X106" s="594">
        <f t="shared" si="19"/>
        <v>0.38999355721718454</v>
      </c>
      <c r="Y106" s="595">
        <f t="shared" si="20"/>
        <v>4420.5371746494393</v>
      </c>
      <c r="Z106" s="596">
        <f t="shared" si="21"/>
        <v>0.31742600791954656</v>
      </c>
      <c r="AA106" s="595">
        <f t="shared" si="22"/>
        <v>1027</v>
      </c>
      <c r="AB106" s="596">
        <f t="shared" si="23"/>
        <v>7.3745904005258531E-2</v>
      </c>
      <c r="AC106" s="595">
        <f t="shared" si="24"/>
        <v>8478.66</v>
      </c>
      <c r="AD106" s="596">
        <f t="shared" si="25"/>
        <v>0.60882808807519495</v>
      </c>
      <c r="AF106" s="548"/>
    </row>
    <row r="107" spans="1:32" ht="15.75" x14ac:dyDescent="0.25">
      <c r="A107" s="347">
        <v>17080</v>
      </c>
      <c r="B107" s="347" t="s">
        <v>241</v>
      </c>
      <c r="C107" s="347" t="s">
        <v>141</v>
      </c>
      <c r="D107" s="375" t="s">
        <v>1</v>
      </c>
      <c r="E107" s="73"/>
      <c r="F107" s="74">
        <f>'App 4-Recyclables'!V106</f>
        <v>2568.5502151892779</v>
      </c>
      <c r="G107" s="74">
        <f>'App 4-Recyclables'!W106</f>
        <v>2488.5502151892779</v>
      </c>
      <c r="H107" s="74">
        <f>'App 4-Recyclables'!X106</f>
        <v>80</v>
      </c>
      <c r="I107" s="74">
        <f>'App 5-Organics'!Z106</f>
        <v>0</v>
      </c>
      <c r="J107" s="74">
        <f>'App 5-Organics'!AA106</f>
        <v>0</v>
      </c>
      <c r="K107" s="74">
        <f>'App 5-Organics'!AB106</f>
        <v>0</v>
      </c>
      <c r="L107" s="194">
        <f>'App 6-Residual Waste'!F106+'App 6-Residual Waste'!P106+'App 6-Residual Waste'!W106</f>
        <v>4230.7</v>
      </c>
      <c r="M107" s="194">
        <f>'App 6-Residual Waste'!G106+'App 6-Residual Waste'!Q106+'App 6-Residual Waste'!X106</f>
        <v>0</v>
      </c>
      <c r="N107" s="194">
        <f>'App 6-Residual Waste'!H106+'App 6-Residual Waste'!R106+'App 6-Residual Waste'!Y106</f>
        <v>4230.7</v>
      </c>
      <c r="O107" s="193"/>
      <c r="P107" s="194">
        <f t="shared" si="26"/>
        <v>6799.2502151892777</v>
      </c>
      <c r="Q107" s="194">
        <f t="shared" si="27"/>
        <v>2488.5502151892779</v>
      </c>
      <c r="R107" s="194">
        <f t="shared" si="28"/>
        <v>4310.7</v>
      </c>
      <c r="S107" s="195">
        <f t="shared" si="29"/>
        <v>0.36600362340393755</v>
      </c>
      <c r="U107" s="377">
        <f>(P107*1000)/'App 1-Services'!G106/52</f>
        <v>8.9977162008369831</v>
      </c>
      <c r="V107" s="377">
        <f>(P107*1000)/'App 1-Services'!H106/52</f>
        <v>20.119220161649952</v>
      </c>
      <c r="X107" s="594">
        <f t="shared" si="19"/>
        <v>0.36600362340393755</v>
      </c>
      <c r="Y107" s="595">
        <f t="shared" si="20"/>
        <v>2568.5502151892779</v>
      </c>
      <c r="Z107" s="596">
        <f t="shared" si="21"/>
        <v>0.37776962663489427</v>
      </c>
      <c r="AA107" s="595">
        <f t="shared" si="22"/>
        <v>0</v>
      </c>
      <c r="AB107" s="596">
        <f t="shared" si="23"/>
        <v>0</v>
      </c>
      <c r="AC107" s="595">
        <f t="shared" si="24"/>
        <v>4230.7</v>
      </c>
      <c r="AD107" s="596">
        <f t="shared" si="25"/>
        <v>0.62223037336510578</v>
      </c>
      <c r="AF107" s="548"/>
    </row>
    <row r="108" spans="1:32" ht="15.75" x14ac:dyDescent="0.25">
      <c r="A108" s="347">
        <v>17100</v>
      </c>
      <c r="B108" s="347" t="s">
        <v>235</v>
      </c>
      <c r="C108" s="347"/>
      <c r="D108" s="375" t="s">
        <v>3</v>
      </c>
      <c r="E108" s="73"/>
      <c r="F108" s="74">
        <f>'App 4-Recyclables'!V107</f>
        <v>3113.9257174224722</v>
      </c>
      <c r="G108" s="74">
        <f>'App 4-Recyclables'!W107</f>
        <v>2930.6457174224724</v>
      </c>
      <c r="H108" s="74">
        <f>'App 4-Recyclables'!X107</f>
        <v>183.28</v>
      </c>
      <c r="I108" s="74">
        <f>'App 5-Organics'!Z107</f>
        <v>2637.88</v>
      </c>
      <c r="J108" s="74">
        <f>'App 5-Organics'!AA107</f>
        <v>2637.88</v>
      </c>
      <c r="K108" s="74">
        <f>'App 5-Organics'!AB107</f>
        <v>0</v>
      </c>
      <c r="L108" s="194">
        <f>'App 6-Residual Waste'!F107+'App 6-Residual Waste'!P107+'App 6-Residual Waste'!W107</f>
        <v>10727.699999999999</v>
      </c>
      <c r="M108" s="194">
        <f>'App 6-Residual Waste'!G107+'App 6-Residual Waste'!Q107+'App 6-Residual Waste'!X107</f>
        <v>932.40000000000009</v>
      </c>
      <c r="N108" s="194">
        <f>'App 6-Residual Waste'!H107+'App 6-Residual Waste'!R107+'App 6-Residual Waste'!Y107</f>
        <v>9795.2999999999993</v>
      </c>
      <c r="O108" s="193"/>
      <c r="P108" s="194">
        <f t="shared" si="26"/>
        <v>16479.505717422471</v>
      </c>
      <c r="Q108" s="194">
        <f t="shared" si="27"/>
        <v>6500.9257174224731</v>
      </c>
      <c r="R108" s="194">
        <f t="shared" si="28"/>
        <v>9978.58</v>
      </c>
      <c r="S108" s="195">
        <f t="shared" si="29"/>
        <v>0.39448547965547054</v>
      </c>
      <c r="U108" s="377">
        <f>(P108*1000)/'App 1-Services'!G107/52</f>
        <v>7.0202151272377478</v>
      </c>
      <c r="V108" s="377">
        <f>(P108*1000)/'App 1-Services'!H107/52</f>
        <v>19.826925143199052</v>
      </c>
      <c r="X108" s="594">
        <f t="shared" si="19"/>
        <v>0.39448547965547054</v>
      </c>
      <c r="Y108" s="595">
        <f t="shared" si="20"/>
        <v>3113.9257174224722</v>
      </c>
      <c r="Z108" s="596">
        <f t="shared" si="21"/>
        <v>0.18895747061942314</v>
      </c>
      <c r="AA108" s="595">
        <f t="shared" si="22"/>
        <v>2637.88</v>
      </c>
      <c r="AB108" s="596">
        <f t="shared" si="23"/>
        <v>0.16007033495010589</v>
      </c>
      <c r="AC108" s="595">
        <f t="shared" si="24"/>
        <v>10727.699999999999</v>
      </c>
      <c r="AD108" s="596">
        <f t="shared" si="25"/>
        <v>0.65097219443047094</v>
      </c>
      <c r="AF108" s="548"/>
    </row>
    <row r="109" spans="1:32" ht="15.75" x14ac:dyDescent="0.25">
      <c r="A109" s="347">
        <v>17150</v>
      </c>
      <c r="B109" s="347" t="s">
        <v>236</v>
      </c>
      <c r="C109" s="347" t="s">
        <v>126</v>
      </c>
      <c r="D109" s="375" t="s">
        <v>3</v>
      </c>
      <c r="E109" s="73"/>
      <c r="F109" s="74">
        <f>'App 4-Recyclables'!V108</f>
        <v>24880.391305123019</v>
      </c>
      <c r="G109" s="74">
        <f>'App 4-Recyclables'!W108</f>
        <v>22683.281305123019</v>
      </c>
      <c r="H109" s="74">
        <f>'App 4-Recyclables'!X108</f>
        <v>2197.11</v>
      </c>
      <c r="I109" s="74">
        <f>'App 5-Organics'!Z108</f>
        <v>30686.89</v>
      </c>
      <c r="J109" s="74">
        <f>'App 5-Organics'!AA108</f>
        <v>30686.89</v>
      </c>
      <c r="K109" s="74">
        <f>'App 5-Organics'!AB108</f>
        <v>0</v>
      </c>
      <c r="L109" s="194">
        <f>'App 6-Residual Waste'!F108+'App 6-Residual Waste'!P108+'App 6-Residual Waste'!W108</f>
        <v>51639.17</v>
      </c>
      <c r="M109" s="194">
        <f>'App 6-Residual Waste'!G108+'App 6-Residual Waste'!Q108+'App 6-Residual Waste'!X108</f>
        <v>0.55999999999949068</v>
      </c>
      <c r="N109" s="194">
        <f>'App 6-Residual Waste'!H108+'App 6-Residual Waste'!R108+'App 6-Residual Waste'!Y108</f>
        <v>51638.61</v>
      </c>
      <c r="O109" s="193"/>
      <c r="P109" s="194">
        <f t="shared" si="26"/>
        <v>107206.45130512302</v>
      </c>
      <c r="Q109" s="194">
        <f t="shared" si="27"/>
        <v>53370.731305123016</v>
      </c>
      <c r="R109" s="194">
        <f t="shared" si="28"/>
        <v>53835.72</v>
      </c>
      <c r="S109" s="195">
        <f t="shared" si="29"/>
        <v>0.49783133995568246</v>
      </c>
      <c r="U109" s="377">
        <f>(P109*1000)/'App 1-Services'!G108/52</f>
        <v>8.9945270342367998</v>
      </c>
      <c r="V109" s="377">
        <f>(P109*1000)/'App 1-Services'!H108/52</f>
        <v>21.174575310414621</v>
      </c>
      <c r="X109" s="594">
        <f t="shared" si="19"/>
        <v>0.49783133995568246</v>
      </c>
      <c r="Y109" s="595">
        <f t="shared" si="20"/>
        <v>24880.391305123019</v>
      </c>
      <c r="Z109" s="596">
        <f t="shared" si="21"/>
        <v>0.23207923592499394</v>
      </c>
      <c r="AA109" s="595">
        <f t="shared" si="22"/>
        <v>30686.89</v>
      </c>
      <c r="AB109" s="596">
        <f t="shared" si="23"/>
        <v>0.28624107622647876</v>
      </c>
      <c r="AC109" s="595">
        <f t="shared" si="24"/>
        <v>51639.17</v>
      </c>
      <c r="AD109" s="596">
        <f t="shared" si="25"/>
        <v>0.48167968784852733</v>
      </c>
      <c r="AF109" s="548"/>
    </row>
    <row r="110" spans="1:32" ht="15.75" x14ac:dyDescent="0.25">
      <c r="A110" s="347">
        <v>17200</v>
      </c>
      <c r="B110" s="347" t="s">
        <v>237</v>
      </c>
      <c r="C110" s="347" t="s">
        <v>126</v>
      </c>
      <c r="D110" s="375" t="s">
        <v>3</v>
      </c>
      <c r="E110" s="73"/>
      <c r="F110" s="74">
        <f>'App 4-Recyclables'!V109</f>
        <v>15735.781175829363</v>
      </c>
      <c r="G110" s="74">
        <f>'App 4-Recyclables'!W109</f>
        <v>14773.781175829363</v>
      </c>
      <c r="H110" s="74">
        <f>'App 4-Recyclables'!X109</f>
        <v>962</v>
      </c>
      <c r="I110" s="74">
        <f>'App 5-Organics'!Z109</f>
        <v>1211</v>
      </c>
      <c r="J110" s="74">
        <f>'App 5-Organics'!AA109</f>
        <v>1177.08</v>
      </c>
      <c r="K110" s="74">
        <f>'App 5-Organics'!AB109</f>
        <v>33.92</v>
      </c>
      <c r="L110" s="194">
        <f>'App 6-Residual Waste'!F109+'App 6-Residual Waste'!P109+'App 6-Residual Waste'!W109</f>
        <v>47337</v>
      </c>
      <c r="M110" s="194">
        <f>'App 6-Residual Waste'!G109+'App 6-Residual Waste'!Q109+'App 6-Residual Waste'!X109</f>
        <v>32491</v>
      </c>
      <c r="N110" s="194">
        <f>'App 6-Residual Waste'!H109+'App 6-Residual Waste'!R109+'App 6-Residual Waste'!Y109</f>
        <v>14846</v>
      </c>
      <c r="O110" s="193"/>
      <c r="P110" s="194">
        <f t="shared" si="26"/>
        <v>64283.781175829361</v>
      </c>
      <c r="Q110" s="194">
        <f t="shared" si="27"/>
        <v>48441.861175829363</v>
      </c>
      <c r="R110" s="194">
        <f t="shared" si="28"/>
        <v>15841.92</v>
      </c>
      <c r="S110" s="195">
        <f t="shared" si="29"/>
        <v>0.75356272281698722</v>
      </c>
      <c r="U110" s="377">
        <f>(P110*1000)/'App 1-Services'!G109/52</f>
        <v>5.1460338305268785</v>
      </c>
      <c r="V110" s="377">
        <f>(P110*1000)/'App 1-Services'!H109/52</f>
        <v>9.739665800606975</v>
      </c>
      <c r="X110" s="594">
        <f t="shared" si="19"/>
        <v>0.75356272281698722</v>
      </c>
      <c r="Y110" s="595">
        <f t="shared" si="20"/>
        <v>15735.781175829363</v>
      </c>
      <c r="Z110" s="596">
        <f t="shared" si="21"/>
        <v>0.24478617915751977</v>
      </c>
      <c r="AA110" s="595">
        <f t="shared" si="22"/>
        <v>1211</v>
      </c>
      <c r="AB110" s="596">
        <f t="shared" si="23"/>
        <v>1.8838344258058904E-2</v>
      </c>
      <c r="AC110" s="595">
        <f t="shared" si="24"/>
        <v>47337</v>
      </c>
      <c r="AD110" s="596">
        <f t="shared" si="25"/>
        <v>0.73637547658442137</v>
      </c>
      <c r="AF110" s="548"/>
    </row>
    <row r="111" spans="1:32" ht="15.75" x14ac:dyDescent="0.25">
      <c r="A111" s="347">
        <v>17310</v>
      </c>
      <c r="B111" s="347" t="s">
        <v>238</v>
      </c>
      <c r="C111" s="347" t="s">
        <v>124</v>
      </c>
      <c r="D111" s="375" t="s">
        <v>1</v>
      </c>
      <c r="E111" s="73"/>
      <c r="F111" s="74">
        <f>'App 4-Recyclables'!V110</f>
        <v>5698.306146028719</v>
      </c>
      <c r="G111" s="74">
        <f>'App 4-Recyclables'!W110</f>
        <v>5138.306146028719</v>
      </c>
      <c r="H111" s="74">
        <f>'App 4-Recyclables'!X110</f>
        <v>560</v>
      </c>
      <c r="I111" s="74">
        <f>'App 5-Organics'!Z110</f>
        <v>3027.5</v>
      </c>
      <c r="J111" s="74">
        <f>'App 5-Organics'!AA110</f>
        <v>2931.76</v>
      </c>
      <c r="K111" s="74">
        <f>'App 5-Organics'!AB110</f>
        <v>95.74</v>
      </c>
      <c r="L111" s="194">
        <f>'App 6-Residual Waste'!F110+'App 6-Residual Waste'!P110+'App 6-Residual Waste'!W110</f>
        <v>13152.800000000001</v>
      </c>
      <c r="M111" s="194">
        <f>'App 6-Residual Waste'!G110+'App 6-Residual Waste'!Q110+'App 6-Residual Waste'!X110</f>
        <v>0</v>
      </c>
      <c r="N111" s="194">
        <f>'App 6-Residual Waste'!H110+'App 6-Residual Waste'!R110+'App 6-Residual Waste'!Y110</f>
        <v>13152.800000000001</v>
      </c>
      <c r="O111" s="193"/>
      <c r="P111" s="194">
        <f t="shared" si="26"/>
        <v>21878.60614602872</v>
      </c>
      <c r="Q111" s="194">
        <f t="shared" si="27"/>
        <v>8070.0661460287192</v>
      </c>
      <c r="R111" s="194">
        <f t="shared" si="28"/>
        <v>13808.54</v>
      </c>
      <c r="S111" s="195">
        <f t="shared" si="29"/>
        <v>0.36885650265675413</v>
      </c>
      <c r="U111" s="377">
        <f>(P111*1000)/'App 1-Services'!G110/52</f>
        <v>6.7691361394743499</v>
      </c>
      <c r="V111" s="377">
        <f>(P111*1000)/'App 1-Services'!H110/52</f>
        <v>15.147151452106696</v>
      </c>
      <c r="X111" s="594">
        <f t="shared" si="19"/>
        <v>0.36885650265675413</v>
      </c>
      <c r="Y111" s="595">
        <f t="shared" si="20"/>
        <v>5698.306146028719</v>
      </c>
      <c r="Z111" s="596">
        <f t="shared" si="21"/>
        <v>0.26045105926745898</v>
      </c>
      <c r="AA111" s="595">
        <f t="shared" si="22"/>
        <v>3027.5</v>
      </c>
      <c r="AB111" s="596">
        <f t="shared" si="23"/>
        <v>0.13837718818982142</v>
      </c>
      <c r="AC111" s="595">
        <f t="shared" si="24"/>
        <v>13152.800000000001</v>
      </c>
      <c r="AD111" s="596">
        <f t="shared" si="25"/>
        <v>0.6011717525427196</v>
      </c>
      <c r="AF111" s="548"/>
    </row>
    <row r="112" spans="1:32" ht="15.75" x14ac:dyDescent="0.25">
      <c r="A112" s="347">
        <v>17350</v>
      </c>
      <c r="B112" s="347" t="s">
        <v>239</v>
      </c>
      <c r="C112" s="347" t="s">
        <v>141</v>
      </c>
      <c r="D112" s="375" t="s">
        <v>1</v>
      </c>
      <c r="E112" s="73"/>
      <c r="F112" s="74">
        <f>'App 4-Recyclables'!V111</f>
        <v>218.11356523393397</v>
      </c>
      <c r="G112" s="74">
        <f>'App 4-Recyclables'!W111</f>
        <v>218.11356523393397</v>
      </c>
      <c r="H112" s="74">
        <f>'App 4-Recyclables'!X111</f>
        <v>0</v>
      </c>
      <c r="I112" s="74">
        <f>'App 5-Organics'!Z111</f>
        <v>15</v>
      </c>
      <c r="J112" s="74">
        <f>'App 5-Organics'!AA111</f>
        <v>0</v>
      </c>
      <c r="K112" s="74">
        <f>'App 5-Organics'!AB111</f>
        <v>15</v>
      </c>
      <c r="L112" s="194">
        <f>'App 6-Residual Waste'!F111+'App 6-Residual Waste'!P111+'App 6-Residual Waste'!W111</f>
        <v>3230</v>
      </c>
      <c r="M112" s="194">
        <f>'App 6-Residual Waste'!G111+'App 6-Residual Waste'!Q111+'App 6-Residual Waste'!X111</f>
        <v>300</v>
      </c>
      <c r="N112" s="194">
        <f>'App 6-Residual Waste'!H111+'App 6-Residual Waste'!R111+'App 6-Residual Waste'!Y111</f>
        <v>2930</v>
      </c>
      <c r="O112" s="193"/>
      <c r="P112" s="194">
        <f t="shared" si="26"/>
        <v>3463.113565233934</v>
      </c>
      <c r="Q112" s="194">
        <f t="shared" si="27"/>
        <v>518.11356523393397</v>
      </c>
      <c r="R112" s="194">
        <f t="shared" si="28"/>
        <v>2945</v>
      </c>
      <c r="S112" s="195">
        <f t="shared" si="29"/>
        <v>0.14960917552206673</v>
      </c>
      <c r="U112" s="377">
        <f>(P112*1000)/'App 1-Services'!G111/52</f>
        <v>10.614972552272915</v>
      </c>
      <c r="V112" s="377">
        <f>(P112*1000)/'App 1-Services'!H111/52</f>
        <v>17.609290796657923</v>
      </c>
      <c r="X112" s="594">
        <f t="shared" si="19"/>
        <v>0.14960917552206673</v>
      </c>
      <c r="Y112" s="595">
        <f t="shared" si="20"/>
        <v>218.11356523393397</v>
      </c>
      <c r="Z112" s="596">
        <f t="shared" si="21"/>
        <v>6.2981926848593064E-2</v>
      </c>
      <c r="AA112" s="595">
        <f t="shared" si="22"/>
        <v>15</v>
      </c>
      <c r="AB112" s="596">
        <f t="shared" si="23"/>
        <v>4.3313624336736838E-3</v>
      </c>
      <c r="AC112" s="595">
        <f t="shared" si="24"/>
        <v>3230</v>
      </c>
      <c r="AD112" s="596">
        <f t="shared" si="25"/>
        <v>0.93268671071773324</v>
      </c>
      <c r="AF112" s="548"/>
    </row>
    <row r="113" spans="1:32" ht="15.75" x14ac:dyDescent="0.25">
      <c r="A113" s="347">
        <v>17400</v>
      </c>
      <c r="B113" s="347" t="s">
        <v>240</v>
      </c>
      <c r="C113" s="347" t="s">
        <v>124</v>
      </c>
      <c r="D113" s="375" t="s">
        <v>1</v>
      </c>
      <c r="E113" s="73"/>
      <c r="F113" s="74">
        <f>'App 4-Recyclables'!V112</f>
        <v>1271.3525736538932</v>
      </c>
      <c r="G113" s="74">
        <f>'App 4-Recyclables'!W112</f>
        <v>1265.7825736538932</v>
      </c>
      <c r="H113" s="74">
        <f>'App 4-Recyclables'!X112</f>
        <v>5.57</v>
      </c>
      <c r="I113" s="74">
        <f>'App 5-Organics'!Z112</f>
        <v>0</v>
      </c>
      <c r="J113" s="74">
        <f>'App 5-Organics'!AA112</f>
        <v>0</v>
      </c>
      <c r="K113" s="74">
        <f>'App 5-Organics'!AB112</f>
        <v>0</v>
      </c>
      <c r="L113" s="194">
        <f>'App 6-Residual Waste'!F112+'App 6-Residual Waste'!P112+'App 6-Residual Waste'!W112</f>
        <v>2150.3000000000002</v>
      </c>
      <c r="M113" s="194">
        <f>'App 6-Residual Waste'!G112+'App 6-Residual Waste'!Q112+'App 6-Residual Waste'!X112</f>
        <v>74.3</v>
      </c>
      <c r="N113" s="194">
        <f>'App 6-Residual Waste'!H112+'App 6-Residual Waste'!R112+'App 6-Residual Waste'!Y112</f>
        <v>2076</v>
      </c>
      <c r="O113" s="193"/>
      <c r="P113" s="194">
        <f t="shared" si="26"/>
        <v>3421.6525736538933</v>
      </c>
      <c r="Q113" s="194">
        <f t="shared" si="27"/>
        <v>1340.0825736538932</v>
      </c>
      <c r="R113" s="194">
        <f t="shared" si="28"/>
        <v>2081.5700000000002</v>
      </c>
      <c r="S113" s="195">
        <f t="shared" si="29"/>
        <v>0.39164776224573089</v>
      </c>
      <c r="U113" s="377">
        <f>(P113*1000)/'App 1-Services'!G112/52</f>
        <v>9.912776594125587</v>
      </c>
      <c r="V113" s="377">
        <f>(P113*1000)/'App 1-Services'!H112/52</f>
        <v>18.278058619946012</v>
      </c>
      <c r="X113" s="594">
        <f t="shared" si="19"/>
        <v>0.39164776224573089</v>
      </c>
      <c r="Y113" s="595">
        <f t="shared" si="20"/>
        <v>1271.3525736538932</v>
      </c>
      <c r="Z113" s="596">
        <f t="shared" si="21"/>
        <v>0.37156097712639741</v>
      </c>
      <c r="AA113" s="595">
        <f t="shared" si="22"/>
        <v>0</v>
      </c>
      <c r="AB113" s="596">
        <f t="shared" si="23"/>
        <v>0</v>
      </c>
      <c r="AC113" s="595">
        <f t="shared" si="24"/>
        <v>2150.3000000000002</v>
      </c>
      <c r="AD113" s="596">
        <f t="shared" si="25"/>
        <v>0.62843902287360254</v>
      </c>
      <c r="AF113" s="548"/>
    </row>
    <row r="114" spans="1:32" ht="15.75" x14ac:dyDescent="0.25">
      <c r="A114" s="347">
        <v>17420</v>
      </c>
      <c r="B114" s="347" t="s">
        <v>135</v>
      </c>
      <c r="C114" s="347" t="s">
        <v>128</v>
      </c>
      <c r="D114" s="375" t="s">
        <v>3</v>
      </c>
      <c r="E114" s="73"/>
      <c r="F114" s="74">
        <f>'App 4-Recyclables'!V113</f>
        <v>13816.923642037786</v>
      </c>
      <c r="G114" s="74">
        <f>'App 4-Recyclables'!W113</f>
        <v>12490.023642037786</v>
      </c>
      <c r="H114" s="74">
        <f>'App 4-Recyclables'!X113</f>
        <v>1326.9</v>
      </c>
      <c r="I114" s="74">
        <f>'App 5-Organics'!Z113</f>
        <v>14715</v>
      </c>
      <c r="J114" s="74">
        <f>'App 5-Organics'!AA113</f>
        <v>14418.6</v>
      </c>
      <c r="K114" s="74">
        <f>'App 5-Organics'!AB113</f>
        <v>296.39999999999998</v>
      </c>
      <c r="L114" s="194">
        <f>'App 6-Residual Waste'!F113+'App 6-Residual Waste'!P113+'App 6-Residual Waste'!W113</f>
        <v>43317</v>
      </c>
      <c r="M114" s="194">
        <f>'App 6-Residual Waste'!G113+'App 6-Residual Waste'!Q113+'App 6-Residual Waste'!X113</f>
        <v>0</v>
      </c>
      <c r="N114" s="194">
        <f>'App 6-Residual Waste'!H113+'App 6-Residual Waste'!R113+'App 6-Residual Waste'!Y113</f>
        <v>43317</v>
      </c>
      <c r="O114" s="193"/>
      <c r="P114" s="194">
        <f t="shared" si="26"/>
        <v>71848.923642037786</v>
      </c>
      <c r="Q114" s="194">
        <f t="shared" si="27"/>
        <v>26908.623642037786</v>
      </c>
      <c r="R114" s="194">
        <f t="shared" si="28"/>
        <v>44940.3</v>
      </c>
      <c r="S114" s="195">
        <f t="shared" si="29"/>
        <v>0.3745167259025427</v>
      </c>
      <c r="U114" s="377">
        <f>(P114*1000)/'App 1-Services'!G113/52</f>
        <v>8.0111673713519682</v>
      </c>
      <c r="V114" s="377">
        <f>(P114*1000)/'App 1-Services'!H113/52</f>
        <v>21.913470731593865</v>
      </c>
      <c r="X114" s="594">
        <f t="shared" si="19"/>
        <v>0.3745167259025427</v>
      </c>
      <c r="Y114" s="595">
        <f t="shared" si="20"/>
        <v>13816.923642037786</v>
      </c>
      <c r="Z114" s="596">
        <f t="shared" si="21"/>
        <v>0.19230522799305652</v>
      </c>
      <c r="AA114" s="595">
        <f t="shared" si="22"/>
        <v>14715</v>
      </c>
      <c r="AB114" s="596">
        <f t="shared" si="23"/>
        <v>0.20480473824927925</v>
      </c>
      <c r="AC114" s="595">
        <f t="shared" si="24"/>
        <v>43317</v>
      </c>
      <c r="AD114" s="596">
        <f t="shared" si="25"/>
        <v>0.60289003375766426</v>
      </c>
      <c r="AF114" s="548"/>
    </row>
    <row r="115" spans="1:32" ht="15.75" x14ac:dyDescent="0.25">
      <c r="A115" s="347">
        <v>17550</v>
      </c>
      <c r="B115" s="347" t="s">
        <v>242</v>
      </c>
      <c r="C115" s="347" t="s">
        <v>130</v>
      </c>
      <c r="D115" s="375" t="s">
        <v>4</v>
      </c>
      <c r="E115" s="73"/>
      <c r="F115" s="74">
        <f>'App 4-Recyclables'!V114</f>
        <v>12441.728210582583</v>
      </c>
      <c r="G115" s="74">
        <f>'App 4-Recyclables'!W114</f>
        <v>11864.728210582583</v>
      </c>
      <c r="H115" s="74">
        <f>'App 4-Recyclables'!X114</f>
        <v>577</v>
      </c>
      <c r="I115" s="74">
        <f>'App 5-Organics'!Z114</f>
        <v>22258</v>
      </c>
      <c r="J115" s="74">
        <f>'App 5-Organics'!AA114</f>
        <v>22013</v>
      </c>
      <c r="K115" s="74">
        <f>'App 5-Organics'!AB114</f>
        <v>245</v>
      </c>
      <c r="L115" s="194">
        <f>'App 6-Residual Waste'!F114+'App 6-Residual Waste'!P114+'App 6-Residual Waste'!W114</f>
        <v>14557</v>
      </c>
      <c r="M115" s="194">
        <f>'App 6-Residual Waste'!G114+'App 6-Residual Waste'!Q114+'App 6-Residual Waste'!X114</f>
        <v>0</v>
      </c>
      <c r="N115" s="194">
        <f>'App 6-Residual Waste'!H114+'App 6-Residual Waste'!R114+'App 6-Residual Waste'!Y114</f>
        <v>14557</v>
      </c>
      <c r="O115" s="193"/>
      <c r="P115" s="194">
        <f t="shared" si="26"/>
        <v>49256.728210582587</v>
      </c>
      <c r="Q115" s="194">
        <f t="shared" si="27"/>
        <v>33877.728210582587</v>
      </c>
      <c r="R115" s="194">
        <f t="shared" si="28"/>
        <v>15379</v>
      </c>
      <c r="S115" s="195">
        <f t="shared" si="29"/>
        <v>0.68777869422728144</v>
      </c>
      <c r="U115" s="377">
        <f>(P115*1000)/'App 1-Services'!G114/52</f>
        <v>9.8560450043746037</v>
      </c>
      <c r="V115" s="377">
        <f>(P115*1000)/'App 1-Services'!H114/52</f>
        <v>22.401437230233757</v>
      </c>
      <c r="X115" s="594">
        <f t="shared" si="19"/>
        <v>0.68777869422728144</v>
      </c>
      <c r="Y115" s="595">
        <f t="shared" si="20"/>
        <v>12441.728210582583</v>
      </c>
      <c r="Z115" s="596">
        <f t="shared" si="21"/>
        <v>0.25258941595535234</v>
      </c>
      <c r="AA115" s="595">
        <f t="shared" si="22"/>
        <v>22258</v>
      </c>
      <c r="AB115" s="596">
        <f t="shared" si="23"/>
        <v>0.45187735378692834</v>
      </c>
      <c r="AC115" s="595">
        <f t="shared" si="24"/>
        <v>14557</v>
      </c>
      <c r="AD115" s="596">
        <f t="shared" si="25"/>
        <v>0.29553323025771927</v>
      </c>
      <c r="AF115" s="548"/>
    </row>
    <row r="116" spans="1:32" ht="15.75" x14ac:dyDescent="0.25">
      <c r="A116" s="347">
        <v>17620</v>
      </c>
      <c r="B116" s="347" t="s">
        <v>243</v>
      </c>
      <c r="C116" s="347" t="s">
        <v>162</v>
      </c>
      <c r="D116" s="375" t="s">
        <v>4</v>
      </c>
      <c r="E116" s="73"/>
      <c r="F116" s="74">
        <f>'App 4-Recyclables'!V115</f>
        <v>1025.9863242011338</v>
      </c>
      <c r="G116" s="74">
        <f>'App 4-Recyclables'!W115</f>
        <v>995.84632420113394</v>
      </c>
      <c r="H116" s="74">
        <f>'App 4-Recyclables'!X115</f>
        <v>30.14</v>
      </c>
      <c r="I116" s="74">
        <f>'App 5-Organics'!Z115</f>
        <v>6.7</v>
      </c>
      <c r="J116" s="74">
        <f>'App 5-Organics'!AA115</f>
        <v>6.7</v>
      </c>
      <c r="K116" s="74">
        <f>'App 5-Organics'!AB115</f>
        <v>0</v>
      </c>
      <c r="L116" s="194">
        <f>'App 6-Residual Waste'!F115+'App 6-Residual Waste'!P115+'App 6-Residual Waste'!W115</f>
        <v>3526.59</v>
      </c>
      <c r="M116" s="194">
        <f>'App 6-Residual Waste'!G115+'App 6-Residual Waste'!Q115+'App 6-Residual Waste'!X115</f>
        <v>-0.81000000000000227</v>
      </c>
      <c r="N116" s="194">
        <f>'App 6-Residual Waste'!H115+'App 6-Residual Waste'!R115+'App 6-Residual Waste'!Y115</f>
        <v>3527.4</v>
      </c>
      <c r="O116" s="193"/>
      <c r="P116" s="194">
        <f t="shared" si="26"/>
        <v>4559.2763242011342</v>
      </c>
      <c r="Q116" s="194">
        <f t="shared" si="27"/>
        <v>1001.736324201134</v>
      </c>
      <c r="R116" s="194">
        <f t="shared" si="28"/>
        <v>3557.54</v>
      </c>
      <c r="S116" s="195">
        <f t="shared" si="29"/>
        <v>0.21971388724210655</v>
      </c>
      <c r="U116" s="377">
        <f>(P116*1000)/'App 1-Services'!G115/52</f>
        <v>6.1658502707469625</v>
      </c>
      <c r="V116" s="377">
        <f>(P116*1000)/'App 1-Services'!H115/52</f>
        <v>11.142253253275104</v>
      </c>
      <c r="X116" s="594">
        <f t="shared" si="19"/>
        <v>0.21971388724210655</v>
      </c>
      <c r="Y116" s="595">
        <f t="shared" si="20"/>
        <v>1025.9863242011338</v>
      </c>
      <c r="Z116" s="596">
        <f t="shared" si="21"/>
        <v>0.2250327138004527</v>
      </c>
      <c r="AA116" s="595">
        <f t="shared" si="22"/>
        <v>6.7</v>
      </c>
      <c r="AB116" s="596">
        <f t="shared" si="23"/>
        <v>1.4695314614812161E-3</v>
      </c>
      <c r="AC116" s="595">
        <f t="shared" si="24"/>
        <v>3526.59</v>
      </c>
      <c r="AD116" s="596">
        <f t="shared" si="25"/>
        <v>0.77349775473806603</v>
      </c>
      <c r="AF116" s="548"/>
    </row>
    <row r="117" spans="1:32" ht="15.75" x14ac:dyDescent="0.25">
      <c r="A117" s="347">
        <v>17640</v>
      </c>
      <c r="B117" s="347" t="s">
        <v>244</v>
      </c>
      <c r="C117" s="347" t="s">
        <v>713</v>
      </c>
      <c r="D117" s="375" t="s">
        <v>1</v>
      </c>
      <c r="E117" s="73"/>
      <c r="F117" s="74">
        <f>'App 4-Recyclables'!V116</f>
        <v>408.37774020068423</v>
      </c>
      <c r="G117" s="74">
        <f>'App 4-Recyclables'!W116</f>
        <v>358.80774020068424</v>
      </c>
      <c r="H117" s="74">
        <f>'App 4-Recyclables'!X116</f>
        <v>49.57</v>
      </c>
      <c r="I117" s="74">
        <f>'App 5-Organics'!Z116</f>
        <v>150</v>
      </c>
      <c r="J117" s="74">
        <f>'App 5-Organics'!AA116</f>
        <v>150</v>
      </c>
      <c r="K117" s="74">
        <f>'App 5-Organics'!AB116</f>
        <v>0</v>
      </c>
      <c r="L117" s="194">
        <f>'App 6-Residual Waste'!F116+'App 6-Residual Waste'!P116+'App 6-Residual Waste'!W116</f>
        <v>2800</v>
      </c>
      <c r="M117" s="194">
        <f>'App 6-Residual Waste'!G116+'App 6-Residual Waste'!Q116+'App 6-Residual Waste'!X116</f>
        <v>0</v>
      </c>
      <c r="N117" s="194">
        <f>'App 6-Residual Waste'!H116+'App 6-Residual Waste'!R116+'App 6-Residual Waste'!Y116</f>
        <v>2800</v>
      </c>
      <c r="O117" s="193"/>
      <c r="P117" s="194">
        <f t="shared" si="26"/>
        <v>3358.3777402006845</v>
      </c>
      <c r="Q117" s="194">
        <f t="shared" si="27"/>
        <v>508.80774020068424</v>
      </c>
      <c r="R117" s="194">
        <f t="shared" si="28"/>
        <v>2849.57</v>
      </c>
      <c r="S117" s="195">
        <f t="shared" si="29"/>
        <v>0.15150402353794773</v>
      </c>
      <c r="U117" s="377">
        <f>(P117*1000)/'App 1-Services'!G116/52</f>
        <v>8.1125722034357022</v>
      </c>
      <c r="V117" s="377">
        <f>(P117*1000)/'App 1-Services'!H116/52</f>
        <v>9.9360288171617874</v>
      </c>
      <c r="X117" s="594">
        <f t="shared" si="19"/>
        <v>0.15150402353794773</v>
      </c>
      <c r="Y117" s="595">
        <f t="shared" si="20"/>
        <v>408.37774020068423</v>
      </c>
      <c r="Z117" s="596">
        <f t="shared" si="21"/>
        <v>0.12159970431922916</v>
      </c>
      <c r="AA117" s="595">
        <f t="shared" si="22"/>
        <v>150</v>
      </c>
      <c r="AB117" s="596">
        <f t="shared" si="23"/>
        <v>4.4664421814276482E-2</v>
      </c>
      <c r="AC117" s="595">
        <f t="shared" si="24"/>
        <v>2800</v>
      </c>
      <c r="AD117" s="596">
        <f t="shared" si="25"/>
        <v>0.83373587386649428</v>
      </c>
      <c r="AF117" s="548"/>
    </row>
    <row r="118" spans="1:32" ht="15.75" x14ac:dyDescent="0.25">
      <c r="A118" s="347">
        <v>17650</v>
      </c>
      <c r="B118" s="347" t="s">
        <v>245</v>
      </c>
      <c r="C118" s="347" t="s">
        <v>124</v>
      </c>
      <c r="D118" s="375" t="s">
        <v>1</v>
      </c>
      <c r="E118" s="73"/>
      <c r="F118" s="74">
        <f>'App 4-Recyclables'!V117</f>
        <v>1287.5</v>
      </c>
      <c r="G118" s="74">
        <f>'App 4-Recyclables'!W117</f>
        <v>1236.5</v>
      </c>
      <c r="H118" s="74">
        <f>'App 4-Recyclables'!X117</f>
        <v>51</v>
      </c>
      <c r="I118" s="74">
        <f>'App 5-Organics'!Z117</f>
        <v>920</v>
      </c>
      <c r="J118" s="74">
        <f>'App 5-Organics'!AA117</f>
        <v>905</v>
      </c>
      <c r="K118" s="74">
        <f>'App 5-Organics'!AB117</f>
        <v>15</v>
      </c>
      <c r="L118" s="194">
        <f>'App 6-Residual Waste'!F117+'App 6-Residual Waste'!P117+'App 6-Residual Waste'!W117</f>
        <v>1600</v>
      </c>
      <c r="M118" s="194">
        <f>'App 6-Residual Waste'!G117+'App 6-Residual Waste'!Q117+'App 6-Residual Waste'!X117</f>
        <v>0</v>
      </c>
      <c r="N118" s="194">
        <f>'App 6-Residual Waste'!H117+'App 6-Residual Waste'!R117+'App 6-Residual Waste'!Y117</f>
        <v>1600</v>
      </c>
      <c r="O118" s="193"/>
      <c r="P118" s="194">
        <f t="shared" si="26"/>
        <v>3807.5</v>
      </c>
      <c r="Q118" s="194">
        <f t="shared" si="27"/>
        <v>2141.5</v>
      </c>
      <c r="R118" s="194">
        <f t="shared" si="28"/>
        <v>1666</v>
      </c>
      <c r="S118" s="195">
        <f t="shared" si="29"/>
        <v>0.56244254760341428</v>
      </c>
      <c r="U118" s="377">
        <f>(P118*1000)/'App 1-Services'!G117/52</f>
        <v>12.078712280790803</v>
      </c>
      <c r="V118" s="377">
        <f>(P118*1000)/'App 1-Services'!H117/52</f>
        <v>23.171251217137293</v>
      </c>
      <c r="X118" s="594">
        <f t="shared" si="19"/>
        <v>0.56244254760341428</v>
      </c>
      <c r="Y118" s="595">
        <f t="shared" si="20"/>
        <v>1287.5</v>
      </c>
      <c r="Z118" s="596">
        <f t="shared" si="21"/>
        <v>0.33814839133289559</v>
      </c>
      <c r="AA118" s="595">
        <f t="shared" si="22"/>
        <v>920</v>
      </c>
      <c r="AB118" s="596">
        <f t="shared" si="23"/>
        <v>0.24162836506894286</v>
      </c>
      <c r="AC118" s="595">
        <f t="shared" si="24"/>
        <v>1600</v>
      </c>
      <c r="AD118" s="596">
        <f t="shared" si="25"/>
        <v>0.42022324359816154</v>
      </c>
      <c r="AF118" s="548"/>
    </row>
    <row r="119" spans="1:32" ht="15.75" x14ac:dyDescent="0.25">
      <c r="A119" s="347">
        <v>17750</v>
      </c>
      <c r="B119" s="347" t="s">
        <v>246</v>
      </c>
      <c r="C119" s="347" t="s">
        <v>141</v>
      </c>
      <c r="D119" s="375" t="s">
        <v>1</v>
      </c>
      <c r="E119" s="73"/>
      <c r="F119" s="74">
        <f>'App 4-Recyclables'!V118</f>
        <v>6593.3777493064526</v>
      </c>
      <c r="G119" s="74">
        <f>'App 4-Recyclables'!W118</f>
        <v>5983.7977493064527</v>
      </c>
      <c r="H119" s="74">
        <f>'App 4-Recyclables'!X118</f>
        <v>609.58000000000004</v>
      </c>
      <c r="I119" s="74">
        <f>'App 5-Organics'!Z118</f>
        <v>11584</v>
      </c>
      <c r="J119" s="74">
        <f>'App 5-Organics'!AA118</f>
        <v>10959</v>
      </c>
      <c r="K119" s="74">
        <f>'App 5-Organics'!AB118</f>
        <v>625</v>
      </c>
      <c r="L119" s="194">
        <f>'App 6-Residual Waste'!F118+'App 6-Residual Waste'!P118+'App 6-Residual Waste'!W118</f>
        <v>14440</v>
      </c>
      <c r="M119" s="194">
        <f>'App 6-Residual Waste'!G118+'App 6-Residual Waste'!Q118+'App 6-Residual Waste'!X118</f>
        <v>370</v>
      </c>
      <c r="N119" s="194">
        <f>'App 6-Residual Waste'!H118+'App 6-Residual Waste'!R118+'App 6-Residual Waste'!Y118</f>
        <v>14070</v>
      </c>
      <c r="O119" s="193"/>
      <c r="P119" s="194">
        <f t="shared" si="26"/>
        <v>32617.377749306452</v>
      </c>
      <c r="Q119" s="194">
        <f t="shared" si="27"/>
        <v>17312.797749306454</v>
      </c>
      <c r="R119" s="194">
        <f t="shared" si="28"/>
        <v>15304.58</v>
      </c>
      <c r="S119" s="195">
        <f t="shared" si="29"/>
        <v>0.53078447575923171</v>
      </c>
      <c r="U119" s="377">
        <f>(P119*1000)/'App 1-Services'!G118/52</f>
        <v>9.6769093552875578</v>
      </c>
      <c r="V119" s="377">
        <f>(P119*1000)/'App 1-Services'!H118/52</f>
        <v>25.123453535055852</v>
      </c>
      <c r="X119" s="594">
        <f t="shared" si="19"/>
        <v>0.53078447575923171</v>
      </c>
      <c r="Y119" s="595">
        <f t="shared" si="20"/>
        <v>6593.3777493064526</v>
      </c>
      <c r="Z119" s="596">
        <f t="shared" si="21"/>
        <v>0.20214309684801834</v>
      </c>
      <c r="AA119" s="595">
        <f t="shared" si="22"/>
        <v>11584</v>
      </c>
      <c r="AB119" s="596">
        <f t="shared" si="23"/>
        <v>0.35514810813528114</v>
      </c>
      <c r="AC119" s="595">
        <f t="shared" si="24"/>
        <v>14440</v>
      </c>
      <c r="AD119" s="596">
        <f t="shared" si="25"/>
        <v>0.44270879501670057</v>
      </c>
      <c r="AF119" s="548"/>
    </row>
    <row r="120" spans="1:32" ht="15.75" x14ac:dyDescent="0.25">
      <c r="A120" s="347">
        <v>17850</v>
      </c>
      <c r="B120" s="347" t="s">
        <v>247</v>
      </c>
      <c r="C120" s="347" t="s">
        <v>124</v>
      </c>
      <c r="D120" s="375" t="s">
        <v>1</v>
      </c>
      <c r="E120" s="73"/>
      <c r="F120" s="74">
        <f>'App 4-Recyclables'!V119</f>
        <v>311.25264924517813</v>
      </c>
      <c r="G120" s="74">
        <f>'App 4-Recyclables'!W119</f>
        <v>276.40264924517811</v>
      </c>
      <c r="H120" s="74">
        <f>'App 4-Recyclables'!X119</f>
        <v>34.85</v>
      </c>
      <c r="I120" s="74">
        <f>'App 5-Organics'!Z119</f>
        <v>5460.1</v>
      </c>
      <c r="J120" s="74">
        <f>'App 5-Organics'!AA119</f>
        <v>5390</v>
      </c>
      <c r="K120" s="74">
        <f>'App 5-Organics'!AB119</f>
        <v>70.099999999999994</v>
      </c>
      <c r="L120" s="194">
        <f>'App 6-Residual Waste'!F119+'App 6-Residual Waste'!P119+'App 6-Residual Waste'!W119</f>
        <v>714.82999999999993</v>
      </c>
      <c r="M120" s="194">
        <f>'App 6-Residual Waste'!G119+'App 6-Residual Waste'!Q119+'App 6-Residual Waste'!X119</f>
        <v>0</v>
      </c>
      <c r="N120" s="194">
        <f>'App 6-Residual Waste'!H119+'App 6-Residual Waste'!R119+'App 6-Residual Waste'!Y119</f>
        <v>714.82999999999993</v>
      </c>
      <c r="O120" s="193"/>
      <c r="P120" s="194">
        <f t="shared" si="26"/>
        <v>6486.1826492451783</v>
      </c>
      <c r="Q120" s="194">
        <f t="shared" si="27"/>
        <v>5666.4026492451785</v>
      </c>
      <c r="R120" s="194">
        <f t="shared" si="28"/>
        <v>819.78</v>
      </c>
      <c r="S120" s="195">
        <f t="shared" si="29"/>
        <v>0.87361132975566136</v>
      </c>
      <c r="U120" s="377">
        <f>(P120*1000)/'App 1-Services'!G119/52</f>
        <v>39.825760445802501</v>
      </c>
      <c r="V120" s="377">
        <f>(P120*1000)/'App 1-Services'!H119/52</f>
        <v>69.451159084773622</v>
      </c>
      <c r="W120" s="20" t="s">
        <v>765</v>
      </c>
      <c r="X120" s="594">
        <f t="shared" si="19"/>
        <v>0.87361132975566136</v>
      </c>
      <c r="Y120" s="595">
        <f t="shared" si="20"/>
        <v>311.25264924517813</v>
      </c>
      <c r="Z120" s="596">
        <f t="shared" si="21"/>
        <v>4.7987031213405591E-2</v>
      </c>
      <c r="AA120" s="595">
        <f t="shared" si="22"/>
        <v>5460.1</v>
      </c>
      <c r="AB120" s="596">
        <f t="shared" si="23"/>
        <v>0.84180484813134471</v>
      </c>
      <c r="AC120" s="595">
        <f t="shared" si="24"/>
        <v>714.82999999999993</v>
      </c>
      <c r="AD120" s="596">
        <f t="shared" si="25"/>
        <v>0.11020812065524972</v>
      </c>
      <c r="AF120" s="548"/>
    </row>
    <row r="121" spans="1:32" ht="15.75" x14ac:dyDescent="0.25">
      <c r="A121" s="347">
        <v>17900</v>
      </c>
      <c r="B121" s="347" t="s">
        <v>248</v>
      </c>
      <c r="C121" s="347" t="s">
        <v>289</v>
      </c>
      <c r="D121" s="375" t="s">
        <v>1</v>
      </c>
      <c r="E121" s="73"/>
      <c r="F121" s="74">
        <f>'App 4-Recyclables'!V120</f>
        <v>133.84941478429394</v>
      </c>
      <c r="G121" s="74">
        <f>'App 4-Recyclables'!W120</f>
        <v>133.84941478429394</v>
      </c>
      <c r="H121" s="74">
        <f>'App 4-Recyclables'!X120</f>
        <v>0</v>
      </c>
      <c r="I121" s="74">
        <f>'App 5-Organics'!Z120</f>
        <v>0</v>
      </c>
      <c r="J121" s="74">
        <f>'App 5-Organics'!AA120</f>
        <v>0</v>
      </c>
      <c r="K121" s="74">
        <f>'App 5-Organics'!AB120</f>
        <v>0</v>
      </c>
      <c r="L121" s="194">
        <f>'App 6-Residual Waste'!F120+'App 6-Residual Waste'!P120+'App 6-Residual Waste'!W120</f>
        <v>1500</v>
      </c>
      <c r="M121" s="194">
        <f>'App 6-Residual Waste'!G120+'App 6-Residual Waste'!Q120+'App 6-Residual Waste'!X120</f>
        <v>0</v>
      </c>
      <c r="N121" s="194">
        <f>'App 6-Residual Waste'!H120+'App 6-Residual Waste'!R120+'App 6-Residual Waste'!Y120</f>
        <v>1500</v>
      </c>
      <c r="O121" s="193"/>
      <c r="P121" s="194">
        <f t="shared" si="26"/>
        <v>1633.8494147842939</v>
      </c>
      <c r="Q121" s="194">
        <f t="shared" si="27"/>
        <v>133.84941478429394</v>
      </c>
      <c r="R121" s="194">
        <f t="shared" si="28"/>
        <v>1500</v>
      </c>
      <c r="S121" s="195">
        <f t="shared" si="29"/>
        <v>8.1922736314083866E-2</v>
      </c>
      <c r="U121" s="377">
        <f>(P121*1000)/'App 1-Services'!G120/52</f>
        <v>5.192560081564058</v>
      </c>
      <c r="V121" s="377">
        <f>(P121*1000)/'App 1-Services'!H120/52</f>
        <v>6.4544332484683888</v>
      </c>
      <c r="X121" s="594">
        <f t="shared" si="19"/>
        <v>8.1922736314083866E-2</v>
      </c>
      <c r="Y121" s="595">
        <f t="shared" si="20"/>
        <v>133.84941478429394</v>
      </c>
      <c r="Z121" s="596">
        <f t="shared" si="21"/>
        <v>8.1922736314083866E-2</v>
      </c>
      <c r="AA121" s="595">
        <f t="shared" si="22"/>
        <v>0</v>
      </c>
      <c r="AB121" s="596">
        <f t="shared" si="23"/>
        <v>0</v>
      </c>
      <c r="AC121" s="595">
        <f t="shared" si="24"/>
        <v>1500</v>
      </c>
      <c r="AD121" s="596">
        <f t="shared" si="25"/>
        <v>0.91807726368591613</v>
      </c>
      <c r="AF121" s="548"/>
    </row>
    <row r="122" spans="1:32" ht="15.75" x14ac:dyDescent="0.25">
      <c r="A122" s="347">
        <v>17950</v>
      </c>
      <c r="B122" s="347" t="s">
        <v>249</v>
      </c>
      <c r="C122" s="347" t="s">
        <v>289</v>
      </c>
      <c r="D122" s="375" t="s">
        <v>1</v>
      </c>
      <c r="E122" s="73"/>
      <c r="F122" s="74">
        <f>'App 4-Recyclables'!V121</f>
        <v>60.344054065802823</v>
      </c>
      <c r="G122" s="74">
        <f>'App 4-Recyclables'!W121</f>
        <v>49.344054065802823</v>
      </c>
      <c r="H122" s="74">
        <f>'App 4-Recyclables'!X121</f>
        <v>11</v>
      </c>
      <c r="I122" s="74">
        <f>'App 5-Organics'!Z121</f>
        <v>400</v>
      </c>
      <c r="J122" s="74">
        <f>'App 5-Organics'!AA121</f>
        <v>0</v>
      </c>
      <c r="K122" s="74">
        <f>'App 5-Organics'!AB121</f>
        <v>400</v>
      </c>
      <c r="L122" s="194">
        <f>'App 6-Residual Waste'!F121+'App 6-Residual Waste'!P121+'App 6-Residual Waste'!W121</f>
        <v>1390</v>
      </c>
      <c r="M122" s="194">
        <f>'App 6-Residual Waste'!G121+'App 6-Residual Waste'!Q121+'App 6-Residual Waste'!X121</f>
        <v>0</v>
      </c>
      <c r="N122" s="194">
        <f>'App 6-Residual Waste'!H121+'App 6-Residual Waste'!R121+'App 6-Residual Waste'!Y121</f>
        <v>1390</v>
      </c>
      <c r="O122" s="193"/>
      <c r="P122" s="194">
        <f t="shared" si="26"/>
        <v>1850.3440540658028</v>
      </c>
      <c r="Q122" s="194">
        <f t="shared" si="27"/>
        <v>49.344054065802823</v>
      </c>
      <c r="R122" s="194">
        <f t="shared" si="28"/>
        <v>1801</v>
      </c>
      <c r="S122" s="195">
        <f t="shared" si="29"/>
        <v>2.6667502163923523E-2</v>
      </c>
      <c r="U122" s="377">
        <f>(P122*1000)/'App 1-Services'!G121/52</f>
        <v>12.963038069677756</v>
      </c>
      <c r="V122" s="377">
        <f>(P122*1000)/'App 1-Services'!H121/52</f>
        <v>17.33245957197537</v>
      </c>
      <c r="X122" s="594">
        <f t="shared" si="19"/>
        <v>2.6667502163923523E-2</v>
      </c>
      <c r="Y122" s="595">
        <f t="shared" si="20"/>
        <v>60.344054065802823</v>
      </c>
      <c r="Z122" s="596">
        <f t="shared" si="21"/>
        <v>3.2612342517169969E-2</v>
      </c>
      <c r="AA122" s="595">
        <f t="shared" si="22"/>
        <v>400</v>
      </c>
      <c r="AB122" s="596">
        <f t="shared" si="23"/>
        <v>0.21617601284532514</v>
      </c>
      <c r="AC122" s="595">
        <f t="shared" si="24"/>
        <v>1390</v>
      </c>
      <c r="AD122" s="596">
        <f t="shared" si="25"/>
        <v>0.75121164463750489</v>
      </c>
      <c r="AF122" s="548"/>
    </row>
    <row r="123" spans="1:32" ht="15.75" x14ac:dyDescent="0.25">
      <c r="A123" s="347">
        <v>18020</v>
      </c>
      <c r="B123" s="347" t="s">
        <v>250</v>
      </c>
      <c r="C123" s="347" t="s">
        <v>289</v>
      </c>
      <c r="D123" s="375" t="s">
        <v>1</v>
      </c>
      <c r="E123" s="73"/>
      <c r="F123" s="74">
        <f>'App 4-Recyclables'!V122</f>
        <v>1597.4077542806981</v>
      </c>
      <c r="G123" s="74">
        <f>'App 4-Recyclables'!W122</f>
        <v>1457.4077542806981</v>
      </c>
      <c r="H123" s="74">
        <f>'App 4-Recyclables'!X122</f>
        <v>140</v>
      </c>
      <c r="I123" s="74">
        <f>'App 5-Organics'!Z122</f>
        <v>0</v>
      </c>
      <c r="J123" s="74">
        <f>'App 5-Organics'!AA122</f>
        <v>0</v>
      </c>
      <c r="K123" s="74">
        <f>'App 5-Organics'!AB122</f>
        <v>0</v>
      </c>
      <c r="L123" s="194">
        <f>'App 6-Residual Waste'!F122+'App 6-Residual Waste'!P122+'App 6-Residual Waste'!W122</f>
        <v>2948</v>
      </c>
      <c r="M123" s="194">
        <f>'App 6-Residual Waste'!G122+'App 6-Residual Waste'!Q122+'App 6-Residual Waste'!X122</f>
        <v>15</v>
      </c>
      <c r="N123" s="194">
        <f>'App 6-Residual Waste'!H122+'App 6-Residual Waste'!R122+'App 6-Residual Waste'!Y122</f>
        <v>2933</v>
      </c>
      <c r="O123" s="193"/>
      <c r="P123" s="194">
        <f t="shared" si="26"/>
        <v>4545.4077542806981</v>
      </c>
      <c r="Q123" s="194">
        <f t="shared" si="27"/>
        <v>1472.4077542806981</v>
      </c>
      <c r="R123" s="194">
        <f t="shared" si="28"/>
        <v>3073</v>
      </c>
      <c r="S123" s="195">
        <f t="shared" si="29"/>
        <v>0.32393304052734073</v>
      </c>
      <c r="U123" s="377">
        <f>(P123*1000)/'App 1-Services'!G122/52</f>
        <v>9.3001050731270478</v>
      </c>
      <c r="V123" s="377">
        <f>(P123*1000)/'App 1-Services'!H122/52</f>
        <v>14.376922299723869</v>
      </c>
      <c r="X123" s="594">
        <f t="shared" si="19"/>
        <v>0.32393304052734073</v>
      </c>
      <c r="Y123" s="595">
        <f t="shared" si="20"/>
        <v>1597.4077542806981</v>
      </c>
      <c r="Z123" s="596">
        <f t="shared" si="21"/>
        <v>0.35143332361685664</v>
      </c>
      <c r="AA123" s="595">
        <f t="shared" si="22"/>
        <v>0</v>
      </c>
      <c r="AB123" s="596">
        <f t="shared" si="23"/>
        <v>0</v>
      </c>
      <c r="AC123" s="595">
        <f t="shared" si="24"/>
        <v>2948</v>
      </c>
      <c r="AD123" s="596">
        <f t="shared" si="25"/>
        <v>0.64856667638314336</v>
      </c>
      <c r="AF123" s="548"/>
    </row>
    <row r="124" spans="1:32" ht="15.75" x14ac:dyDescent="0.25">
      <c r="A124" s="347">
        <v>18050</v>
      </c>
      <c r="B124" s="347" t="s">
        <v>251</v>
      </c>
      <c r="C124" s="347" t="s">
        <v>126</v>
      </c>
      <c r="D124" s="375" t="s">
        <v>3</v>
      </c>
      <c r="E124" s="73"/>
      <c r="F124" s="74">
        <f>'App 4-Recyclables'!V123</f>
        <v>5961.0031594691291</v>
      </c>
      <c r="G124" s="74">
        <f>'App 4-Recyclables'!W123</f>
        <v>5960.0031594691291</v>
      </c>
      <c r="H124" s="74">
        <f>'App 4-Recyclables'!X123</f>
        <v>1</v>
      </c>
      <c r="I124" s="74">
        <f>'App 5-Organics'!Z123</f>
        <v>2181.92</v>
      </c>
      <c r="J124" s="74">
        <f>'App 5-Organics'!AA123</f>
        <v>2180.92</v>
      </c>
      <c r="K124" s="74">
        <f>'App 5-Organics'!AB123</f>
        <v>1</v>
      </c>
      <c r="L124" s="194">
        <f>'App 6-Residual Waste'!F123+'App 6-Residual Waste'!P123+'App 6-Residual Waste'!W123</f>
        <v>15993.060000000001</v>
      </c>
      <c r="M124" s="194">
        <f>'App 6-Residual Waste'!G123+'App 6-Residual Waste'!Q123+'App 6-Residual Waste'!X123</f>
        <v>7123.6</v>
      </c>
      <c r="N124" s="194">
        <f>'App 6-Residual Waste'!H123+'App 6-Residual Waste'!R123+'App 6-Residual Waste'!Y123</f>
        <v>8869.4599999999991</v>
      </c>
      <c r="O124" s="193"/>
      <c r="P124" s="194">
        <f t="shared" si="26"/>
        <v>24135.983159469131</v>
      </c>
      <c r="Q124" s="194">
        <f t="shared" si="27"/>
        <v>15264.523159469129</v>
      </c>
      <c r="R124" s="194">
        <f t="shared" si="28"/>
        <v>8871.4599999999991</v>
      </c>
      <c r="S124" s="195">
        <f t="shared" si="29"/>
        <v>0.63243842434819098</v>
      </c>
      <c r="U124" s="377">
        <f>(P124*1000)/'App 1-Services'!G123/52</f>
        <v>6.2626969573560096</v>
      </c>
      <c r="V124" s="377">
        <f>(P124*1000)/'App 1-Services'!H123/52</f>
        <v>15.783240012836075</v>
      </c>
      <c r="X124" s="594">
        <f t="shared" si="19"/>
        <v>0.63243842434819098</v>
      </c>
      <c r="Y124" s="595">
        <f t="shared" si="20"/>
        <v>5961.0031594691291</v>
      </c>
      <c r="Z124" s="596">
        <f t="shared" si="21"/>
        <v>0.24697577554989647</v>
      </c>
      <c r="AA124" s="595">
        <f t="shared" si="22"/>
        <v>2181.92</v>
      </c>
      <c r="AB124" s="596">
        <f t="shared" si="23"/>
        <v>9.040112373230505E-2</v>
      </c>
      <c r="AC124" s="595">
        <f t="shared" si="24"/>
        <v>15993.060000000001</v>
      </c>
      <c r="AD124" s="596">
        <f t="shared" si="25"/>
        <v>0.6626231007177984</v>
      </c>
      <c r="AF124" s="548"/>
    </row>
    <row r="125" spans="1:32" ht="15.75" x14ac:dyDescent="0.25">
      <c r="A125" s="347">
        <v>18100</v>
      </c>
      <c r="B125" s="347" t="s">
        <v>252</v>
      </c>
      <c r="C125" s="347" t="s">
        <v>289</v>
      </c>
      <c r="D125" s="375" t="s">
        <v>1</v>
      </c>
      <c r="E125" s="73"/>
      <c r="F125" s="74">
        <f>'App 4-Recyclables'!V124</f>
        <v>361.59266010930264</v>
      </c>
      <c r="G125" s="74">
        <f>'App 4-Recyclables'!W124</f>
        <v>354.22266010930275</v>
      </c>
      <c r="H125" s="74">
        <f>'App 4-Recyclables'!X124</f>
        <v>7.3699999999999992</v>
      </c>
      <c r="I125" s="74">
        <f>'App 5-Organics'!Z124</f>
        <v>410.96</v>
      </c>
      <c r="J125" s="74">
        <f>'App 5-Organics'!AA124</f>
        <v>0.95999999999997954</v>
      </c>
      <c r="K125" s="74">
        <f>'App 5-Organics'!AB124</f>
        <v>410</v>
      </c>
      <c r="L125" s="194">
        <f>'App 6-Residual Waste'!F124+'App 6-Residual Waste'!P124+'App 6-Residual Waste'!W124</f>
        <v>2958.94</v>
      </c>
      <c r="M125" s="194">
        <f>'App 6-Residual Waste'!G124+'App 6-Residual Waste'!Q124+'App 6-Residual Waste'!X124</f>
        <v>1.5799999999999272</v>
      </c>
      <c r="N125" s="194">
        <f>'App 6-Residual Waste'!H124+'App 6-Residual Waste'!R124+'App 6-Residual Waste'!Y124</f>
        <v>2957.36</v>
      </c>
      <c r="O125" s="193"/>
      <c r="P125" s="194">
        <f t="shared" si="26"/>
        <v>3731.492660109303</v>
      </c>
      <c r="Q125" s="194">
        <f t="shared" si="27"/>
        <v>356.76266010930266</v>
      </c>
      <c r="R125" s="194">
        <f t="shared" si="28"/>
        <v>3374.73</v>
      </c>
      <c r="S125" s="195">
        <f t="shared" si="29"/>
        <v>9.5608565420265995E-2</v>
      </c>
      <c r="U125" s="377">
        <f>(P125*1000)/'App 1-Services'!G124/52</f>
        <v>19.735828996939276</v>
      </c>
      <c r="V125" s="377">
        <f>(P125*1000)/'App 1-Services'!H124/52</f>
        <v>27.357786592783533</v>
      </c>
      <c r="X125" s="594">
        <f t="shared" si="19"/>
        <v>9.5608565420265995E-2</v>
      </c>
      <c r="Y125" s="595">
        <f t="shared" si="20"/>
        <v>361.59266010930264</v>
      </c>
      <c r="Z125" s="596">
        <f t="shared" si="21"/>
        <v>9.6902953602141309E-2</v>
      </c>
      <c r="AA125" s="595">
        <f t="shared" si="22"/>
        <v>410.96</v>
      </c>
      <c r="AB125" s="596">
        <f t="shared" si="23"/>
        <v>0.11013287106076262</v>
      </c>
      <c r="AC125" s="595">
        <f t="shared" si="24"/>
        <v>2958.94</v>
      </c>
      <c r="AD125" s="596">
        <f t="shared" si="25"/>
        <v>0.79296417533709596</v>
      </c>
      <c r="AF125" s="548"/>
    </row>
    <row r="126" spans="1:32" ht="15.75" x14ac:dyDescent="0.25">
      <c r="A126" s="347">
        <v>18200</v>
      </c>
      <c r="B126" s="347" t="s">
        <v>253</v>
      </c>
      <c r="C126" s="347" t="s">
        <v>711</v>
      </c>
      <c r="D126" s="375" t="s">
        <v>1</v>
      </c>
      <c r="E126" s="73"/>
      <c r="F126" s="74">
        <f>'App 4-Recyclables'!V125</f>
        <v>0</v>
      </c>
      <c r="G126" s="74">
        <f>'App 4-Recyclables'!W125</f>
        <v>0</v>
      </c>
      <c r="H126" s="74">
        <f>'App 4-Recyclables'!X125</f>
        <v>0</v>
      </c>
      <c r="I126" s="74">
        <f>'App 5-Organics'!Z125</f>
        <v>0</v>
      </c>
      <c r="J126" s="74">
        <f>'App 5-Organics'!AA125</f>
        <v>0</v>
      </c>
      <c r="K126" s="74">
        <f>'App 5-Organics'!AB125</f>
        <v>0</v>
      </c>
      <c r="L126" s="194">
        <f>'App 6-Residual Waste'!F125+'App 6-Residual Waste'!P125+'App 6-Residual Waste'!W125</f>
        <v>2227</v>
      </c>
      <c r="M126" s="194">
        <f>'App 6-Residual Waste'!G125+'App 6-Residual Waste'!Q125+'App 6-Residual Waste'!X125</f>
        <v>0</v>
      </c>
      <c r="N126" s="194">
        <f>'App 6-Residual Waste'!H125+'App 6-Residual Waste'!R125+'App 6-Residual Waste'!Y125</f>
        <v>2227</v>
      </c>
      <c r="O126" s="193"/>
      <c r="P126" s="194">
        <f t="shared" si="26"/>
        <v>2227</v>
      </c>
      <c r="Q126" s="194">
        <f t="shared" si="27"/>
        <v>0</v>
      </c>
      <c r="R126" s="194">
        <f t="shared" si="28"/>
        <v>2227</v>
      </c>
      <c r="S126" s="195">
        <f t="shared" si="29"/>
        <v>0</v>
      </c>
      <c r="U126" s="377">
        <f>(P126*1000)/'App 1-Services'!G125/52</f>
        <v>6.0816420160356541</v>
      </c>
      <c r="V126" s="377">
        <f>(P126*1000)/'App 1-Services'!H125/52</f>
        <v>11.103687600965278</v>
      </c>
      <c r="X126" s="594">
        <f t="shared" si="19"/>
        <v>0</v>
      </c>
      <c r="Y126" s="595">
        <f t="shared" si="20"/>
        <v>0</v>
      </c>
      <c r="Z126" s="596">
        <f t="shared" si="21"/>
        <v>0</v>
      </c>
      <c r="AA126" s="595">
        <f t="shared" si="22"/>
        <v>0</v>
      </c>
      <c r="AB126" s="596">
        <f t="shared" si="23"/>
        <v>0</v>
      </c>
      <c r="AC126" s="595">
        <f t="shared" si="24"/>
        <v>2227</v>
      </c>
      <c r="AD126" s="596">
        <f t="shared" si="25"/>
        <v>1</v>
      </c>
      <c r="AF126" s="548"/>
    </row>
    <row r="127" spans="1:32" ht="15.75" x14ac:dyDescent="0.25">
      <c r="A127" s="347">
        <v>18230</v>
      </c>
      <c r="B127" s="347" t="s">
        <v>286</v>
      </c>
      <c r="C127" s="347" t="s">
        <v>289</v>
      </c>
      <c r="D127" s="375" t="s">
        <v>1</v>
      </c>
      <c r="E127" s="73"/>
      <c r="F127" s="74">
        <f>'App 4-Recyclables'!V126</f>
        <v>5297.7594642010627</v>
      </c>
      <c r="G127" s="74">
        <f>'App 4-Recyclables'!W126</f>
        <v>5040.7594642010627</v>
      </c>
      <c r="H127" s="74">
        <f>'App 4-Recyclables'!X126</f>
        <v>257</v>
      </c>
      <c r="I127" s="74">
        <f>'App 5-Organics'!Z126</f>
        <v>5788.22</v>
      </c>
      <c r="J127" s="74">
        <f>'App 5-Organics'!AA126</f>
        <v>5654.22</v>
      </c>
      <c r="K127" s="74">
        <f>'App 5-Organics'!AB126</f>
        <v>134</v>
      </c>
      <c r="L127" s="194">
        <f>'App 6-Residual Waste'!F126+'App 6-Residual Waste'!P126+'App 6-Residual Waste'!W126</f>
        <v>12216.54</v>
      </c>
      <c r="M127" s="194">
        <f>'App 6-Residual Waste'!G126+'App 6-Residual Waste'!Q126+'App 6-Residual Waste'!X126</f>
        <v>41.099999999999909</v>
      </c>
      <c r="N127" s="194">
        <f>'App 6-Residual Waste'!H126+'App 6-Residual Waste'!R126+'App 6-Residual Waste'!Y126</f>
        <v>12175.44</v>
      </c>
      <c r="O127" s="193"/>
      <c r="P127" s="194">
        <f t="shared" si="26"/>
        <v>23302.519464201065</v>
      </c>
      <c r="Q127" s="194">
        <f t="shared" si="27"/>
        <v>10736.079464201064</v>
      </c>
      <c r="R127" s="194">
        <f t="shared" si="28"/>
        <v>12566.44</v>
      </c>
      <c r="S127" s="195">
        <f t="shared" si="29"/>
        <v>0.46072612365776883</v>
      </c>
      <c r="U127" s="377">
        <f>(P127*1000)/'App 1-Services'!G126/52</f>
        <v>8.4170806594958485</v>
      </c>
      <c r="V127" s="377">
        <f>(P127*1000)/'App 1-Services'!H126/52</f>
        <v>22.705987753929818</v>
      </c>
      <c r="X127" s="594">
        <f t="shared" si="19"/>
        <v>0.46072612365776883</v>
      </c>
      <c r="Y127" s="595">
        <f t="shared" si="20"/>
        <v>5297.7594642010627</v>
      </c>
      <c r="Z127" s="596">
        <f t="shared" si="21"/>
        <v>0.22734706744220709</v>
      </c>
      <c r="AA127" s="595">
        <f t="shared" si="22"/>
        <v>5788.22</v>
      </c>
      <c r="AB127" s="596">
        <f t="shared" si="23"/>
        <v>0.24839459994410742</v>
      </c>
      <c r="AC127" s="595">
        <f t="shared" si="24"/>
        <v>12216.54</v>
      </c>
      <c r="AD127" s="596">
        <f t="shared" si="25"/>
        <v>0.52425833261368548</v>
      </c>
      <c r="AF127" s="548"/>
    </row>
    <row r="128" spans="1:32" ht="15.75" x14ac:dyDescent="0.25">
      <c r="A128" s="347">
        <v>18250</v>
      </c>
      <c r="B128" s="347" t="s">
        <v>254</v>
      </c>
      <c r="C128" s="347" t="s">
        <v>189</v>
      </c>
      <c r="D128" s="375" t="s">
        <v>3</v>
      </c>
      <c r="E128" s="73"/>
      <c r="F128" s="74">
        <f>'App 4-Recyclables'!V127</f>
        <v>7731.2883014584831</v>
      </c>
      <c r="G128" s="74">
        <f>'App 4-Recyclables'!W127</f>
        <v>6771.7883014584831</v>
      </c>
      <c r="H128" s="74">
        <f>'App 4-Recyclables'!X127</f>
        <v>959.5</v>
      </c>
      <c r="I128" s="74">
        <f>'App 5-Organics'!Z127</f>
        <v>6441</v>
      </c>
      <c r="J128" s="74">
        <f>'App 5-Organics'!AA127</f>
        <v>6388</v>
      </c>
      <c r="K128" s="74">
        <f>'App 5-Organics'!AB127</f>
        <v>53</v>
      </c>
      <c r="L128" s="194">
        <f>'App 6-Residual Waste'!F127+'App 6-Residual Waste'!P127+'App 6-Residual Waste'!W127</f>
        <v>15328</v>
      </c>
      <c r="M128" s="194">
        <f>'App 6-Residual Waste'!G127+'App 6-Residual Waste'!Q127+'App 6-Residual Waste'!X127</f>
        <v>1136</v>
      </c>
      <c r="N128" s="194">
        <f>'App 6-Residual Waste'!H127+'App 6-Residual Waste'!R127+'App 6-Residual Waste'!Y127</f>
        <v>14192</v>
      </c>
      <c r="O128" s="193"/>
      <c r="P128" s="194">
        <f t="shared" si="26"/>
        <v>29500.288301458484</v>
      </c>
      <c r="Q128" s="194">
        <f t="shared" si="27"/>
        <v>14295.788301458484</v>
      </c>
      <c r="R128" s="194">
        <f t="shared" si="28"/>
        <v>15204.5</v>
      </c>
      <c r="S128" s="195">
        <f t="shared" si="29"/>
        <v>0.48459825732454637</v>
      </c>
      <c r="U128" s="377">
        <f>(P128*1000)/'App 1-Services'!G127/52</f>
        <v>7.0614923831079466</v>
      </c>
      <c r="V128" s="377">
        <f>(P128*1000)/'App 1-Services'!H127/52</f>
        <v>20.723014193691895</v>
      </c>
      <c r="X128" s="594">
        <f t="shared" si="19"/>
        <v>0.48459825732454637</v>
      </c>
      <c r="Y128" s="595">
        <f t="shared" si="20"/>
        <v>7731.2883014584831</v>
      </c>
      <c r="Z128" s="596">
        <f t="shared" si="21"/>
        <v>0.26207500830004604</v>
      </c>
      <c r="AA128" s="595">
        <f t="shared" si="22"/>
        <v>6441</v>
      </c>
      <c r="AB128" s="596">
        <f t="shared" si="23"/>
        <v>0.21833684925992941</v>
      </c>
      <c r="AC128" s="595">
        <f t="shared" si="24"/>
        <v>15328</v>
      </c>
      <c r="AD128" s="596">
        <f t="shared" si="25"/>
        <v>0.51958814244002449</v>
      </c>
      <c r="AF128" s="548"/>
    </row>
    <row r="129" spans="1:35" ht="15.75" x14ac:dyDescent="0.25">
      <c r="A129" s="347">
        <v>18350</v>
      </c>
      <c r="B129" s="347" t="s">
        <v>255</v>
      </c>
      <c r="C129" s="347" t="s">
        <v>287</v>
      </c>
      <c r="D129" s="375" t="s">
        <v>2</v>
      </c>
      <c r="E129" s="73"/>
      <c r="F129" s="74">
        <f>'App 4-Recyclables'!V128</f>
        <v>5276.3274482200295</v>
      </c>
      <c r="G129" s="74">
        <f>'App 4-Recyclables'!W128</f>
        <v>4636.8174482200284</v>
      </c>
      <c r="H129" s="74">
        <f>'App 4-Recyclables'!X128</f>
        <v>639.51</v>
      </c>
      <c r="I129" s="74">
        <f>'App 5-Organics'!Z128</f>
        <v>7989.57</v>
      </c>
      <c r="J129" s="74">
        <f>'App 5-Organics'!AA128</f>
        <v>7963.41</v>
      </c>
      <c r="K129" s="74">
        <f>'App 5-Organics'!AB128</f>
        <v>26.16</v>
      </c>
      <c r="L129" s="194">
        <f>'App 6-Residual Waste'!F128+'App 6-Residual Waste'!P128+'App 6-Residual Waste'!W128</f>
        <v>13676.56</v>
      </c>
      <c r="M129" s="194">
        <f>'App 6-Residual Waste'!G128+'App 6-Residual Waste'!Q128+'App 6-Residual Waste'!X128</f>
        <v>4035.7</v>
      </c>
      <c r="N129" s="194">
        <f>'App 6-Residual Waste'!H128+'App 6-Residual Waste'!R128+'App 6-Residual Waste'!Y128</f>
        <v>9640.8599999999988</v>
      </c>
      <c r="O129" s="193"/>
      <c r="P129" s="194">
        <f t="shared" si="26"/>
        <v>26942.457448220026</v>
      </c>
      <c r="Q129" s="194">
        <f t="shared" si="27"/>
        <v>16635.927448220027</v>
      </c>
      <c r="R129" s="194">
        <f t="shared" si="28"/>
        <v>10306.529999999999</v>
      </c>
      <c r="S129" s="195">
        <f t="shared" si="29"/>
        <v>0.61746139824817992</v>
      </c>
      <c r="U129" s="377">
        <f>(P129*1000)/'App 1-Services'!G128/52</f>
        <v>10.261307145476383</v>
      </c>
      <c r="V129" s="377">
        <f>(P129*1000)/'App 1-Services'!H128/52</f>
        <v>25.082256944209657</v>
      </c>
      <c r="X129" s="594">
        <f t="shared" si="19"/>
        <v>0.61746139824817992</v>
      </c>
      <c r="Y129" s="595">
        <f t="shared" si="20"/>
        <v>5276.3274482200295</v>
      </c>
      <c r="Z129" s="596">
        <f t="shared" si="21"/>
        <v>0.19583690382959532</v>
      </c>
      <c r="AA129" s="595">
        <f t="shared" si="22"/>
        <v>7989.57</v>
      </c>
      <c r="AB129" s="596">
        <f t="shared" si="23"/>
        <v>0.29654199196027076</v>
      </c>
      <c r="AC129" s="595">
        <f t="shared" si="24"/>
        <v>13676.56</v>
      </c>
      <c r="AD129" s="596">
        <f t="shared" si="25"/>
        <v>0.50762110421013407</v>
      </c>
      <c r="AF129" s="548"/>
    </row>
    <row r="130" spans="1:35" ht="15.75" x14ac:dyDescent="0.25">
      <c r="A130" s="347">
        <v>18400</v>
      </c>
      <c r="B130" s="347" t="s">
        <v>256</v>
      </c>
      <c r="C130" s="347" t="s">
        <v>155</v>
      </c>
      <c r="D130" s="375" t="s">
        <v>4</v>
      </c>
      <c r="E130" s="73"/>
      <c r="F130" s="74">
        <f>'App 4-Recyclables'!V129</f>
        <v>6149.1023395136335</v>
      </c>
      <c r="G130" s="74">
        <f>'App 4-Recyclables'!W129</f>
        <v>5893.0423395136331</v>
      </c>
      <c r="H130" s="74">
        <f>'App 4-Recyclables'!X129</f>
        <v>256.06</v>
      </c>
      <c r="I130" s="74">
        <f>'App 5-Organics'!Z129</f>
        <v>5720.66</v>
      </c>
      <c r="J130" s="74">
        <f>'App 5-Organics'!AA129</f>
        <v>5720.66</v>
      </c>
      <c r="K130" s="74">
        <f>'App 5-Organics'!AB129</f>
        <v>0</v>
      </c>
      <c r="L130" s="194">
        <f>'App 6-Residual Waste'!F129+'App 6-Residual Waste'!P129+'App 6-Residual Waste'!W129</f>
        <v>17137.39</v>
      </c>
      <c r="M130" s="194">
        <f>'App 6-Residual Waste'!G129+'App 6-Residual Waste'!Q129+'App 6-Residual Waste'!X129</f>
        <v>96.630000000000109</v>
      </c>
      <c r="N130" s="194">
        <f>'App 6-Residual Waste'!H129+'App 6-Residual Waste'!R129+'App 6-Residual Waste'!Y129</f>
        <v>17040.759999999998</v>
      </c>
      <c r="O130" s="193"/>
      <c r="P130" s="194">
        <f t="shared" si="26"/>
        <v>29007.152339513632</v>
      </c>
      <c r="Q130" s="194">
        <f t="shared" si="27"/>
        <v>11710.332339513632</v>
      </c>
      <c r="R130" s="194">
        <f t="shared" si="28"/>
        <v>17296.82</v>
      </c>
      <c r="S130" s="195">
        <f t="shared" si="29"/>
        <v>0.40370499670047866</v>
      </c>
      <c r="U130" s="377">
        <f>(P130*1000)/'App 1-Services'!G129/52</f>
        <v>10.68025756620629</v>
      </c>
      <c r="V130" s="377">
        <f>(P130*1000)/'App 1-Services'!H129/52</f>
        <v>28.546637975689805</v>
      </c>
      <c r="X130" s="594">
        <f t="shared" si="19"/>
        <v>0.40370499670047866</v>
      </c>
      <c r="Y130" s="595">
        <f t="shared" si="20"/>
        <v>6149.1023395136335</v>
      </c>
      <c r="Z130" s="596">
        <f t="shared" si="21"/>
        <v>0.21198572915884981</v>
      </c>
      <c r="AA130" s="595">
        <f t="shared" si="22"/>
        <v>5720.66</v>
      </c>
      <c r="AB130" s="596">
        <f t="shared" si="23"/>
        <v>0.19721549819998357</v>
      </c>
      <c r="AC130" s="595">
        <f t="shared" si="24"/>
        <v>17137.39</v>
      </c>
      <c r="AD130" s="596">
        <f t="shared" si="25"/>
        <v>0.59079877264116665</v>
      </c>
      <c r="AF130" s="548"/>
    </row>
    <row r="131" spans="1:35" ht="15.75" x14ac:dyDescent="0.25">
      <c r="A131" s="347">
        <v>18450</v>
      </c>
      <c r="B131" s="347" t="s">
        <v>257</v>
      </c>
      <c r="C131" s="347" t="s">
        <v>287</v>
      </c>
      <c r="D131" s="375" t="s">
        <v>2</v>
      </c>
      <c r="E131" s="73"/>
      <c r="F131" s="74">
        <f>'App 4-Recyclables'!V130</f>
        <v>20712.078647972958</v>
      </c>
      <c r="G131" s="74">
        <f>'App 4-Recyclables'!W130</f>
        <v>19593.588647972956</v>
      </c>
      <c r="H131" s="74">
        <f>'App 4-Recyclables'!X130</f>
        <v>1118.49</v>
      </c>
      <c r="I131" s="74">
        <f>'App 5-Organics'!Z130</f>
        <v>22759</v>
      </c>
      <c r="J131" s="74">
        <f>'App 5-Organics'!AA130</f>
        <v>22585.75</v>
      </c>
      <c r="K131" s="74">
        <f>'App 5-Organics'!AB130</f>
        <v>173.25</v>
      </c>
      <c r="L131" s="194">
        <f>'App 6-Residual Waste'!F130+'App 6-Residual Waste'!P130+'App 6-Residual Waste'!W130</f>
        <v>44913.1</v>
      </c>
      <c r="M131" s="194">
        <f>'App 6-Residual Waste'!G130+'App 6-Residual Waste'!Q130+'App 6-Residual Waste'!X130</f>
        <v>42.6</v>
      </c>
      <c r="N131" s="194">
        <f>'App 6-Residual Waste'!H130+'App 6-Residual Waste'!R130+'App 6-Residual Waste'!Y130</f>
        <v>44870.5</v>
      </c>
      <c r="O131" s="193"/>
      <c r="P131" s="194">
        <f t="shared" si="26"/>
        <v>88384.178647972964</v>
      </c>
      <c r="Q131" s="194">
        <f t="shared" si="27"/>
        <v>42221.938647972951</v>
      </c>
      <c r="R131" s="194">
        <f t="shared" si="28"/>
        <v>46162.239999999998</v>
      </c>
      <c r="S131" s="195">
        <f t="shared" si="29"/>
        <v>0.47770923816738198</v>
      </c>
      <c r="U131" s="377">
        <f>(P131*1000)/'App 1-Services'!G130/52</f>
        <v>7.8663760672660796</v>
      </c>
      <c r="V131" s="377">
        <f>(P131*1000)/'App 1-Services'!H130/52</f>
        <v>19.996420508591164</v>
      </c>
      <c r="X131" s="594">
        <f t="shared" si="19"/>
        <v>0.47770923816738198</v>
      </c>
      <c r="Y131" s="595">
        <f t="shared" si="20"/>
        <v>20712.078647972958</v>
      </c>
      <c r="Z131" s="596">
        <f t="shared" si="21"/>
        <v>0.23434147338142375</v>
      </c>
      <c r="AA131" s="595">
        <f t="shared" si="22"/>
        <v>22759</v>
      </c>
      <c r="AB131" s="596">
        <f t="shared" si="23"/>
        <v>0.25750083723295386</v>
      </c>
      <c r="AC131" s="595">
        <f t="shared" si="24"/>
        <v>44913.1</v>
      </c>
      <c r="AD131" s="596">
        <f t="shared" si="25"/>
        <v>0.50815768938562234</v>
      </c>
      <c r="AF131" s="548"/>
    </row>
    <row r="132" spans="1:35" ht="15.75" x14ac:dyDescent="0.25">
      <c r="A132" s="347">
        <v>18500</v>
      </c>
      <c r="B132" s="347" t="s">
        <v>258</v>
      </c>
      <c r="C132" s="347" t="s">
        <v>126</v>
      </c>
      <c r="D132" s="375" t="s">
        <v>3</v>
      </c>
      <c r="E132" s="73"/>
      <c r="F132" s="74">
        <f>'App 4-Recyclables'!V131</f>
        <v>5967.4456538130344</v>
      </c>
      <c r="G132" s="74">
        <f>'App 4-Recyclables'!W131</f>
        <v>5562.0456538130338</v>
      </c>
      <c r="H132" s="74">
        <f>'App 4-Recyclables'!X131</f>
        <v>405.4</v>
      </c>
      <c r="I132" s="74">
        <f>'App 5-Organics'!Z131</f>
        <v>3855.4</v>
      </c>
      <c r="J132" s="74">
        <f>'App 5-Organics'!AA131</f>
        <v>3855.4</v>
      </c>
      <c r="K132" s="74">
        <f>'App 5-Organics'!AB131</f>
        <v>0</v>
      </c>
      <c r="L132" s="194">
        <f>'App 6-Residual Waste'!F131+'App 6-Residual Waste'!P131+'App 6-Residual Waste'!W131</f>
        <v>12530.68</v>
      </c>
      <c r="M132" s="194">
        <f>'App 6-Residual Waste'!G131+'App 6-Residual Waste'!Q131+'App 6-Residual Waste'!X131</f>
        <v>6330.4000000000005</v>
      </c>
      <c r="N132" s="194">
        <f>'App 6-Residual Waste'!H131+'App 6-Residual Waste'!R131+'App 6-Residual Waste'!Y131</f>
        <v>6200.28</v>
      </c>
      <c r="O132" s="193"/>
      <c r="P132" s="194">
        <f t="shared" si="26"/>
        <v>22353.525653813034</v>
      </c>
      <c r="Q132" s="194">
        <f t="shared" si="27"/>
        <v>15747.845653813034</v>
      </c>
      <c r="R132" s="194">
        <f t="shared" si="28"/>
        <v>6605.6799999999994</v>
      </c>
      <c r="S132" s="195">
        <f t="shared" si="29"/>
        <v>0.70449046372811386</v>
      </c>
      <c r="U132" s="377">
        <f>(P132*1000)/'App 1-Services'!G131/52</f>
        <v>7.2904737355430154</v>
      </c>
      <c r="V132" s="377">
        <f>(P132*1000)/'App 1-Services'!H131/52</f>
        <v>16.131623136541517</v>
      </c>
      <c r="X132" s="594">
        <f t="shared" si="19"/>
        <v>0.70449046372811386</v>
      </c>
      <c r="Y132" s="595">
        <f t="shared" si="20"/>
        <v>5967.4456538130344</v>
      </c>
      <c r="Z132" s="596">
        <f t="shared" si="21"/>
        <v>0.26695769366453903</v>
      </c>
      <c r="AA132" s="595">
        <f t="shared" si="22"/>
        <v>3855.4</v>
      </c>
      <c r="AB132" s="596">
        <f t="shared" si="23"/>
        <v>0.17247391126161574</v>
      </c>
      <c r="AC132" s="595">
        <f t="shared" si="24"/>
        <v>12530.68</v>
      </c>
      <c r="AD132" s="596">
        <f t="shared" si="25"/>
        <v>0.56056839507384526</v>
      </c>
      <c r="AF132" s="548"/>
    </row>
    <row r="133" spans="1:35" ht="15.75" x14ac:dyDescent="0.25">
      <c r="A133" s="347">
        <v>18710</v>
      </c>
      <c r="B133" s="347" t="s">
        <v>259</v>
      </c>
      <c r="C133" s="347" t="s">
        <v>713</v>
      </c>
      <c r="D133" s="375" t="s">
        <v>1</v>
      </c>
      <c r="E133" s="73"/>
      <c r="F133" s="74">
        <f>'App 4-Recyclables'!V132</f>
        <v>2002.9820569382334</v>
      </c>
      <c r="G133" s="74">
        <f>'App 4-Recyclables'!W132</f>
        <v>1965.6220569382335</v>
      </c>
      <c r="H133" s="74">
        <f>'App 4-Recyclables'!X132</f>
        <v>37.36</v>
      </c>
      <c r="I133" s="74">
        <f>'App 5-Organics'!Z132</f>
        <v>150</v>
      </c>
      <c r="J133" s="74">
        <f>'App 5-Organics'!AA132</f>
        <v>150</v>
      </c>
      <c r="K133" s="74">
        <f>'App 5-Organics'!AB132</f>
        <v>0</v>
      </c>
      <c r="L133" s="194">
        <f>'App 6-Residual Waste'!F132+'App 6-Residual Waste'!P132+'App 6-Residual Waste'!W132</f>
        <v>4593</v>
      </c>
      <c r="M133" s="194">
        <f>'App 6-Residual Waste'!G132+'App 6-Residual Waste'!Q132+'App 6-Residual Waste'!X132</f>
        <v>284</v>
      </c>
      <c r="N133" s="194">
        <f>'App 6-Residual Waste'!H132+'App 6-Residual Waste'!R132+'App 6-Residual Waste'!Y132</f>
        <v>4309</v>
      </c>
      <c r="O133" s="193"/>
      <c r="P133" s="194">
        <f t="shared" si="26"/>
        <v>6745.9820569382337</v>
      </c>
      <c r="Q133" s="194">
        <f t="shared" si="27"/>
        <v>2399.6220569382335</v>
      </c>
      <c r="R133" s="194">
        <f>H133+K133+N133</f>
        <v>4346.3599999999997</v>
      </c>
      <c r="S133" s="195">
        <f t="shared" si="29"/>
        <v>0.35571130143612306</v>
      </c>
      <c r="U133" s="377">
        <f>(P133*1000)/'App 1-Services'!G132/52</f>
        <v>7.6523579408888756</v>
      </c>
      <c r="V133" s="377">
        <f>(P133*1000)/'App 1-Services'!H132/52</f>
        <v>17.720314734583951</v>
      </c>
      <c r="X133" s="594">
        <f t="shared" si="19"/>
        <v>0.35571130143612306</v>
      </c>
      <c r="Y133" s="595">
        <f t="shared" si="20"/>
        <v>2002.9820569382334</v>
      </c>
      <c r="Z133" s="596">
        <f t="shared" si="21"/>
        <v>0.29691482130139513</v>
      </c>
      <c r="AA133" s="595">
        <f t="shared" si="22"/>
        <v>150</v>
      </c>
      <c r="AB133" s="596">
        <f t="shared" si="23"/>
        <v>2.2235457896856575E-2</v>
      </c>
      <c r="AC133" s="595">
        <f t="shared" si="24"/>
        <v>4593</v>
      </c>
      <c r="AD133" s="596">
        <f t="shared" si="25"/>
        <v>0.68084972080174833</v>
      </c>
      <c r="AF133" s="548"/>
    </row>
    <row r="134" spans="1:35" s="20" customFormat="1" ht="15.75" x14ac:dyDescent="0.25">
      <c r="A134" s="724" t="s">
        <v>69</v>
      </c>
      <c r="B134" s="724"/>
      <c r="C134" s="724"/>
      <c r="D134" s="76"/>
      <c r="E134" s="77"/>
      <c r="F134" s="616">
        <f>F135+I135</f>
        <v>1575997.3578443374</v>
      </c>
      <c r="G134" s="227">
        <f>(F135/F142)-1</f>
        <v>1.9292963187541146E-2</v>
      </c>
      <c r="H134" s="78"/>
      <c r="I134" s="78"/>
      <c r="J134" s="78"/>
      <c r="K134" s="78"/>
      <c r="L134" s="78"/>
      <c r="M134" s="78"/>
      <c r="N134" s="78"/>
      <c r="O134" s="69"/>
      <c r="P134" s="95"/>
      <c r="Q134" s="72"/>
      <c r="R134" s="72"/>
      <c r="S134" s="72"/>
    </row>
    <row r="135" spans="1:35" s="20" customFormat="1" ht="15" customHeight="1" x14ac:dyDescent="0.2">
      <c r="A135" s="725" t="s">
        <v>15</v>
      </c>
      <c r="B135" s="726"/>
      <c r="C135" s="727"/>
      <c r="D135" s="76"/>
      <c r="E135" s="77"/>
      <c r="F135" s="79">
        <f>SUM(F6:F133)</f>
        <v>797119.60784433736</v>
      </c>
      <c r="G135" s="79">
        <f t="shared" ref="G135:R135" si="30">SUM(G6:G133)</f>
        <v>732011.80784433754</v>
      </c>
      <c r="H135" s="79">
        <f t="shared" si="30"/>
        <v>65107.80000000001</v>
      </c>
      <c r="I135" s="79">
        <f t="shared" si="30"/>
        <v>778877.74999999988</v>
      </c>
      <c r="J135" s="79">
        <f t="shared" si="30"/>
        <v>759561.57</v>
      </c>
      <c r="K135" s="79">
        <f t="shared" si="30"/>
        <v>19310.920000000002</v>
      </c>
      <c r="L135" s="79">
        <f t="shared" si="30"/>
        <v>2080441.0799999998</v>
      </c>
      <c r="M135" s="79">
        <f t="shared" si="30"/>
        <v>227807.71000000002</v>
      </c>
      <c r="N135" s="79">
        <f t="shared" si="30"/>
        <v>1852633.3700000003</v>
      </c>
      <c r="O135" s="79"/>
      <c r="P135" s="79">
        <f>SUM(P6:P133)</f>
        <v>3656438.4378443379</v>
      </c>
      <c r="Q135" s="79">
        <f t="shared" si="30"/>
        <v>1719381.087844338</v>
      </c>
      <c r="R135" s="79">
        <f t="shared" si="30"/>
        <v>1937052.090000001</v>
      </c>
      <c r="S135" s="80">
        <f>Q135/P135</f>
        <v>0.47023384013488362</v>
      </c>
      <c r="U135" s="378">
        <f>(P135*1000)/'App 1-Services'!G134/52</f>
        <v>8.8036442241115207</v>
      </c>
      <c r="V135" s="378">
        <f>(P135*1000)/'App 1-Services'!H134/52</f>
        <v>21.752464163747298</v>
      </c>
      <c r="AI135" s="406">
        <f>'App 3-Recycling Rate'!U165</f>
        <v>0</v>
      </c>
    </row>
    <row r="136" spans="1:35" s="20" customFormat="1" ht="11.25" x14ac:dyDescent="0.2">
      <c r="B136" s="20" t="s">
        <v>752</v>
      </c>
      <c r="D136" s="76"/>
      <c r="E136" s="77"/>
      <c r="F136" s="227"/>
      <c r="G136" s="218"/>
      <c r="H136" s="218"/>
      <c r="I136" s="228"/>
      <c r="J136" s="218"/>
      <c r="K136" s="218"/>
      <c r="L136" s="218"/>
      <c r="M136" s="218"/>
      <c r="N136" s="218"/>
      <c r="O136" s="218"/>
      <c r="P136" s="227"/>
      <c r="Q136" s="218"/>
      <c r="R136" s="227"/>
      <c r="S136" s="218"/>
      <c r="V136" s="20" t="s">
        <v>738</v>
      </c>
      <c r="W136" s="383"/>
    </row>
    <row r="137" spans="1:35" s="20" customFormat="1" ht="15" customHeight="1" x14ac:dyDescent="0.2">
      <c r="A137" s="723" t="s">
        <v>16</v>
      </c>
      <c r="B137" s="723"/>
      <c r="C137" s="723"/>
      <c r="D137" s="76"/>
      <c r="E137" s="82"/>
      <c r="F137" s="83">
        <f t="shared" ref="F137:N137" si="31">SUMIF($D$6:$D$133,"S",F$6:F$133)</f>
        <v>380808.94754379877</v>
      </c>
      <c r="G137" s="83">
        <f t="shared" si="31"/>
        <v>341219.97754379874</v>
      </c>
      <c r="H137" s="83">
        <f t="shared" si="31"/>
        <v>39588.969999999994</v>
      </c>
      <c r="I137" s="83">
        <f t="shared" si="31"/>
        <v>332542.29000000004</v>
      </c>
      <c r="J137" s="83">
        <f t="shared" si="31"/>
        <v>325713.69</v>
      </c>
      <c r="K137" s="83">
        <f t="shared" si="31"/>
        <v>6827.98</v>
      </c>
      <c r="L137" s="83">
        <f t="shared" si="31"/>
        <v>1126698.0999999999</v>
      </c>
      <c r="M137" s="83">
        <f t="shared" si="31"/>
        <v>179734.05000000002</v>
      </c>
      <c r="N137" s="83">
        <f t="shared" si="31"/>
        <v>946964.04999999993</v>
      </c>
      <c r="O137" s="84"/>
      <c r="P137" s="83">
        <f>SUMIF($D$6:$D$133,"S",P$6:P$133)</f>
        <v>1840049.3375437993</v>
      </c>
      <c r="Q137" s="83">
        <f>SUMIF($D$6:$D$133,"S",Q$6:Q$133)</f>
        <v>846667.7175437985</v>
      </c>
      <c r="R137" s="83">
        <f>SUMIF($D$6:$D$133,"S",R$6:R$133)</f>
        <v>993381.00000000023</v>
      </c>
      <c r="S137" s="84">
        <f>Q137/P137</f>
        <v>0.46013316070860244</v>
      </c>
      <c r="U137" s="378">
        <f>(P137*1000)/'App 1-Services'!G456/52</f>
        <v>7.5454482456893128</v>
      </c>
      <c r="V137" s="378">
        <f>(P137*1000)/'App 1-Services'!H456/52</f>
        <v>20.417096533525164</v>
      </c>
      <c r="W137" s="20" t="s">
        <v>16</v>
      </c>
      <c r="X137" s="382">
        <f>P137/$P$135</f>
        <v>0.50323542125013998</v>
      </c>
    </row>
    <row r="138" spans="1:35" s="20" customFormat="1" ht="15" customHeight="1" x14ac:dyDescent="0.2">
      <c r="A138" s="723" t="s">
        <v>17</v>
      </c>
      <c r="B138" s="723"/>
      <c r="C138" s="723"/>
      <c r="D138" s="76"/>
      <c r="E138" s="82"/>
      <c r="F138" s="83">
        <f t="shared" ref="F138:N138" si="32">SUMIF($D$6:$D$133,"E",F$6:F$133)</f>
        <v>173477.81545757598</v>
      </c>
      <c r="G138" s="83">
        <f t="shared" si="32"/>
        <v>164952.59545757601</v>
      </c>
      <c r="H138" s="83">
        <f t="shared" si="32"/>
        <v>8525.2200000000012</v>
      </c>
      <c r="I138" s="83">
        <f t="shared" si="32"/>
        <v>193491.59</v>
      </c>
      <c r="J138" s="83">
        <f t="shared" si="32"/>
        <v>191933.47000000003</v>
      </c>
      <c r="K138" s="83">
        <f t="shared" si="32"/>
        <v>1558.1200000000001</v>
      </c>
      <c r="L138" s="83">
        <f t="shared" si="32"/>
        <v>443772.80000000005</v>
      </c>
      <c r="M138" s="83">
        <f t="shared" si="32"/>
        <v>26841.4</v>
      </c>
      <c r="N138" s="83">
        <f t="shared" si="32"/>
        <v>416931.39999999997</v>
      </c>
      <c r="O138" s="84"/>
      <c r="P138" s="83">
        <f>SUMIF($D$6:$D$133,"E",P$6:P$133)</f>
        <v>810742.20545757597</v>
      </c>
      <c r="Q138" s="83">
        <f>SUMIF($D$6:$D$133,"E",Q$6:Q$133)</f>
        <v>383727.46545757604</v>
      </c>
      <c r="R138" s="83">
        <f>SUMIF($D$6:$D$133,"E",R$6:R$133)</f>
        <v>427014.74</v>
      </c>
      <c r="S138" s="84">
        <f>Q138/P138</f>
        <v>0.47330392185639769</v>
      </c>
      <c r="U138" s="378">
        <f>(P138*1000)/'App 1-Services'!G457/52</f>
        <v>10.683819030950916</v>
      </c>
      <c r="V138" s="378">
        <f>(P138*1000)/'App 1-Services'!H457/52</f>
        <v>25.839977226102402</v>
      </c>
      <c r="W138" s="20" t="s">
        <v>17</v>
      </c>
      <c r="X138" s="382">
        <f t="shared" ref="X138:X140" si="33">P138/$P$135</f>
        <v>0.22173003025740834</v>
      </c>
      <c r="Y138" s="382"/>
    </row>
    <row r="139" spans="1:35" s="20" customFormat="1" ht="15" customHeight="1" x14ac:dyDescent="0.2">
      <c r="A139" s="723" t="s">
        <v>18</v>
      </c>
      <c r="B139" s="723"/>
      <c r="C139" s="723"/>
      <c r="D139" s="76"/>
      <c r="E139" s="82"/>
      <c r="F139" s="83">
        <f t="shared" ref="F139:N139" si="34">SUMIF($D$6:$D$133,"R",F$6:F$133)</f>
        <v>123529.86061449163</v>
      </c>
      <c r="G139" s="83">
        <f t="shared" si="34"/>
        <v>116162.95061449165</v>
      </c>
      <c r="H139" s="83">
        <f t="shared" si="34"/>
        <v>7366.9100000000008</v>
      </c>
      <c r="I139" s="83">
        <f t="shared" si="34"/>
        <v>129991.03999999999</v>
      </c>
      <c r="J139" s="83">
        <f t="shared" si="34"/>
        <v>127371.73999999999</v>
      </c>
      <c r="K139" s="83">
        <f t="shared" si="34"/>
        <v>2618.36</v>
      </c>
      <c r="L139" s="83">
        <f t="shared" si="34"/>
        <v>202590.31999999995</v>
      </c>
      <c r="M139" s="83">
        <f t="shared" si="34"/>
        <v>15440.43</v>
      </c>
      <c r="N139" s="83">
        <f t="shared" si="34"/>
        <v>187149.88999999998</v>
      </c>
      <c r="O139" s="84"/>
      <c r="P139" s="83">
        <f>SUMIF($D$6:$D$133,"R",P$6:P$133)</f>
        <v>456111.22061449167</v>
      </c>
      <c r="Q139" s="83">
        <f>SUMIF($D$6:$D$133,"R",Q$6:Q$133)</f>
        <v>258975.12061449167</v>
      </c>
      <c r="R139" s="83">
        <f>SUMIF($D$6:$D$133,"R",R$6:R$133)</f>
        <v>197135.15999999997</v>
      </c>
      <c r="S139" s="84">
        <f>Q139/P139</f>
        <v>0.56778940949005774</v>
      </c>
      <c r="U139" s="378">
        <f>(P139*1000)/'App 1-Services'!G458/52</f>
        <v>10.790471947556608</v>
      </c>
      <c r="V139" s="378">
        <f>(P139*1000)/'App 1-Services'!H458/52</f>
        <v>22.973668552994262</v>
      </c>
      <c r="W139" s="20" t="s">
        <v>18</v>
      </c>
      <c r="X139" s="382">
        <f>P139/$P$135</f>
        <v>0.12474193901194003</v>
      </c>
      <c r="Y139" s="382"/>
    </row>
    <row r="140" spans="1:35" s="20" customFormat="1" ht="15" customHeight="1" x14ac:dyDescent="0.2">
      <c r="A140" s="723" t="s">
        <v>19</v>
      </c>
      <c r="B140" s="723"/>
      <c r="C140" s="723"/>
      <c r="D140" s="76"/>
      <c r="E140" s="82"/>
      <c r="F140" s="83">
        <f t="shared" ref="F140:N140" si="35">SUMIF($D$6:$D$133,"N",F$6:F$133)</f>
        <v>119302.9842284714</v>
      </c>
      <c r="G140" s="83">
        <f t="shared" si="35"/>
        <v>109676.28422847143</v>
      </c>
      <c r="H140" s="83">
        <f t="shared" si="35"/>
        <v>9626.7000000000025</v>
      </c>
      <c r="I140" s="83">
        <f t="shared" si="35"/>
        <v>122852.83000000002</v>
      </c>
      <c r="J140" s="83">
        <f t="shared" si="35"/>
        <v>114542.66999999998</v>
      </c>
      <c r="K140" s="83">
        <f t="shared" si="35"/>
        <v>8306.4599999999991</v>
      </c>
      <c r="L140" s="83">
        <f t="shared" si="35"/>
        <v>307379.86</v>
      </c>
      <c r="M140" s="83">
        <f t="shared" si="35"/>
        <v>5791.8300000000017</v>
      </c>
      <c r="N140" s="83">
        <f t="shared" si="35"/>
        <v>301588.03000000003</v>
      </c>
      <c r="O140" s="84"/>
      <c r="P140" s="83">
        <f>SUMIF($D$6:$D$133,"N",P$6:P$133)</f>
        <v>549535.67422847159</v>
      </c>
      <c r="Q140" s="83">
        <f>SUMIF($D$6:$D$133,"N",Q$6:Q$133)</f>
        <v>230010.78422847146</v>
      </c>
      <c r="R140" s="83">
        <f>SUMIF($D$6:$D$133,"N",R$6:R$133)</f>
        <v>319521.19000000006</v>
      </c>
      <c r="S140" s="84">
        <f>Q140/P140</f>
        <v>0.41855478181903</v>
      </c>
      <c r="U140" s="378">
        <f>(P140*1000)/'App 1-Services'!G459/52</f>
        <v>10.307271307441191</v>
      </c>
      <c r="V140" s="378">
        <f>(P140*1000)/'App 1-Services'!H459/52</f>
        <v>20.5503437734695</v>
      </c>
      <c r="W140" s="20" t="s">
        <v>19</v>
      </c>
      <c r="X140" s="382">
        <f t="shared" si="33"/>
        <v>0.15029260948051176</v>
      </c>
    </row>
    <row r="141" spans="1:35" s="20" customFormat="1" ht="15" customHeight="1" x14ac:dyDescent="0.2">
      <c r="A141" s="625"/>
      <c r="B141" s="625"/>
      <c r="C141" s="625"/>
      <c r="D141" s="76"/>
      <c r="E141" s="82"/>
      <c r="F141" s="310">
        <f>F142+I142</f>
        <v>1474520.1952772699</v>
      </c>
      <c r="G141" s="310"/>
      <c r="H141" s="310"/>
      <c r="I141" s="310"/>
      <c r="J141" s="310"/>
      <c r="K141" s="310"/>
      <c r="L141" s="310"/>
      <c r="M141" s="310"/>
      <c r="N141" s="310"/>
      <c r="O141" s="311"/>
      <c r="P141" s="310"/>
      <c r="Q141" s="310"/>
      <c r="R141" s="310"/>
      <c r="S141" s="311"/>
      <c r="U141" s="378"/>
      <c r="V141" s="378"/>
    </row>
    <row r="142" spans="1:35" s="20" customFormat="1" ht="15" customHeight="1" x14ac:dyDescent="0.2">
      <c r="A142" s="744" t="s">
        <v>15</v>
      </c>
      <c r="B142" s="745"/>
      <c r="C142" s="746"/>
      <c r="D142" s="654"/>
      <c r="E142" s="655"/>
      <c r="F142" s="656">
        <v>782031.89527726988</v>
      </c>
      <c r="G142" s="656">
        <v>720045.88527726964</v>
      </c>
      <c r="H142" s="656">
        <v>61986.01</v>
      </c>
      <c r="I142" s="656">
        <v>692488.29999999993</v>
      </c>
      <c r="J142" s="656">
        <v>667499.17999999993</v>
      </c>
      <c r="K142" s="656">
        <v>24981.379999999994</v>
      </c>
      <c r="L142" s="656">
        <v>2108030.7299999995</v>
      </c>
      <c r="M142" s="656">
        <v>311446.9599999999</v>
      </c>
      <c r="N142" s="656">
        <v>1796583.7699999998</v>
      </c>
      <c r="O142" s="656"/>
      <c r="P142" s="656">
        <v>3582550.9252772708</v>
      </c>
      <c r="Q142" s="656">
        <v>1698992.02527727</v>
      </c>
      <c r="R142" s="656">
        <v>1883551.1600000004</v>
      </c>
      <c r="S142" s="657">
        <v>0.47424085818006251</v>
      </c>
      <c r="T142" s="655"/>
      <c r="U142" s="658">
        <v>8.764636000794594</v>
      </c>
      <c r="V142" s="658">
        <v>22.310733407541157</v>
      </c>
    </row>
    <row r="143" spans="1:35" s="20" customFormat="1" ht="15" customHeight="1" x14ac:dyDescent="0.2">
      <c r="A143" s="655"/>
      <c r="B143" s="655" t="s">
        <v>762</v>
      </c>
      <c r="C143" s="655"/>
      <c r="D143" s="654"/>
      <c r="E143" s="655"/>
      <c r="F143" s="659"/>
      <c r="G143" s="660"/>
      <c r="H143" s="660"/>
      <c r="I143" s="660"/>
      <c r="J143" s="660"/>
      <c r="K143" s="660"/>
      <c r="L143" s="660"/>
      <c r="M143" s="660"/>
      <c r="N143" s="660"/>
      <c r="O143" s="660"/>
      <c r="P143" s="659"/>
      <c r="Q143" s="660"/>
      <c r="R143" s="659"/>
      <c r="S143" s="660"/>
      <c r="T143" s="655"/>
      <c r="U143" s="655"/>
      <c r="V143" s="655"/>
      <c r="W143" s="653"/>
    </row>
    <row r="144" spans="1:35" s="20" customFormat="1" ht="15" customHeight="1" x14ac:dyDescent="0.2">
      <c r="A144" s="747" t="s">
        <v>16</v>
      </c>
      <c r="B144" s="747"/>
      <c r="C144" s="747"/>
      <c r="D144" s="654"/>
      <c r="E144" s="661"/>
      <c r="F144" s="662">
        <v>375061.18374457106</v>
      </c>
      <c r="G144" s="662">
        <v>339864.84374457109</v>
      </c>
      <c r="H144" s="662">
        <v>35196.339999999997</v>
      </c>
      <c r="I144" s="662">
        <v>271793.49</v>
      </c>
      <c r="J144" s="662">
        <v>263502.86000000004</v>
      </c>
      <c r="K144" s="662">
        <v>8288.5600000000013</v>
      </c>
      <c r="L144" s="662">
        <v>1119639.6900000002</v>
      </c>
      <c r="M144" s="662">
        <v>258799.27999999994</v>
      </c>
      <c r="N144" s="662">
        <v>860840.41</v>
      </c>
      <c r="O144" s="663"/>
      <c r="P144" s="662">
        <v>1766494.3637445706</v>
      </c>
      <c r="Q144" s="662">
        <v>862166.9837445711</v>
      </c>
      <c r="R144" s="662">
        <v>904325.31</v>
      </c>
      <c r="S144" s="663">
        <v>0.48806664852129561</v>
      </c>
      <c r="T144" s="655"/>
      <c r="U144" s="658">
        <v>7.3903405666579411</v>
      </c>
      <c r="V144" s="658">
        <v>20.397578699162302</v>
      </c>
      <c r="W144" s="20" t="s">
        <v>16</v>
      </c>
    </row>
    <row r="145" spans="1:27" s="20" customFormat="1" ht="15" customHeight="1" x14ac:dyDescent="0.2">
      <c r="A145" s="747" t="s">
        <v>17</v>
      </c>
      <c r="B145" s="747"/>
      <c r="C145" s="747"/>
      <c r="D145" s="654"/>
      <c r="E145" s="661"/>
      <c r="F145" s="662">
        <v>170685.48886769806</v>
      </c>
      <c r="G145" s="662">
        <v>161711.05886769807</v>
      </c>
      <c r="H145" s="662">
        <v>8974.43</v>
      </c>
      <c r="I145" s="662">
        <v>175081.91</v>
      </c>
      <c r="J145" s="662">
        <v>172990.63</v>
      </c>
      <c r="K145" s="662">
        <v>2091.16</v>
      </c>
      <c r="L145" s="662">
        <v>448675.76999999996</v>
      </c>
      <c r="M145" s="662">
        <v>22617.77</v>
      </c>
      <c r="N145" s="662">
        <v>426057.99999999994</v>
      </c>
      <c r="O145" s="663"/>
      <c r="P145" s="662">
        <v>794443.16886769817</v>
      </c>
      <c r="Q145" s="662">
        <v>357319.45886769809</v>
      </c>
      <c r="R145" s="662">
        <v>437123.59</v>
      </c>
      <c r="S145" s="663">
        <v>0.44977346759363218</v>
      </c>
      <c r="T145" s="655"/>
      <c r="U145" s="658">
        <v>10.60192337141871</v>
      </c>
      <c r="V145" s="658">
        <v>25.621648189627635</v>
      </c>
      <c r="W145" s="20" t="s">
        <v>17</v>
      </c>
    </row>
    <row r="146" spans="1:27" s="20" customFormat="1" ht="15" customHeight="1" x14ac:dyDescent="0.2">
      <c r="A146" s="747" t="s">
        <v>18</v>
      </c>
      <c r="B146" s="747"/>
      <c r="C146" s="747"/>
      <c r="D146" s="654"/>
      <c r="E146" s="661"/>
      <c r="F146" s="662">
        <v>119407.59367749795</v>
      </c>
      <c r="G146" s="662">
        <v>111134.643677498</v>
      </c>
      <c r="H146" s="662">
        <v>8272.9500000000007</v>
      </c>
      <c r="I146" s="662">
        <v>133846.01999999999</v>
      </c>
      <c r="J146" s="662">
        <v>131121.15</v>
      </c>
      <c r="K146" s="662">
        <v>2723.84</v>
      </c>
      <c r="L146" s="662">
        <v>204943.38999999998</v>
      </c>
      <c r="M146" s="662">
        <v>15763.98</v>
      </c>
      <c r="N146" s="662">
        <v>189179.40999999997</v>
      </c>
      <c r="O146" s="663"/>
      <c r="P146" s="662">
        <v>458197.00367749797</v>
      </c>
      <c r="Q146" s="662">
        <v>258019.77367749793</v>
      </c>
      <c r="R146" s="662">
        <v>200176.2</v>
      </c>
      <c r="S146" s="663">
        <v>0.56311973148367678</v>
      </c>
      <c r="T146" s="655"/>
      <c r="U146" s="658">
        <v>10.946686841898371</v>
      </c>
      <c r="V146" s="658">
        <v>24.414959171947977</v>
      </c>
      <c r="W146" s="20" t="s">
        <v>18</v>
      </c>
    </row>
    <row r="147" spans="1:27" s="20" customFormat="1" ht="15" customHeight="1" x14ac:dyDescent="0.2">
      <c r="A147" s="747" t="s">
        <v>19</v>
      </c>
      <c r="B147" s="747"/>
      <c r="C147" s="747"/>
      <c r="D147" s="654"/>
      <c r="E147" s="661"/>
      <c r="F147" s="662">
        <v>116877.62898750273</v>
      </c>
      <c r="G147" s="662">
        <v>107335.33898750271</v>
      </c>
      <c r="H147" s="662">
        <v>9542.2899999999991</v>
      </c>
      <c r="I147" s="662">
        <v>111766.87999999998</v>
      </c>
      <c r="J147" s="662">
        <v>99884.539999999979</v>
      </c>
      <c r="K147" s="662">
        <v>11877.82</v>
      </c>
      <c r="L147" s="662">
        <v>334771.87999999989</v>
      </c>
      <c r="M147" s="662">
        <v>14265.93</v>
      </c>
      <c r="N147" s="662">
        <v>320505.94999999995</v>
      </c>
      <c r="O147" s="663"/>
      <c r="P147" s="662">
        <v>563416.38898750267</v>
      </c>
      <c r="Q147" s="662">
        <v>221485.80898750279</v>
      </c>
      <c r="R147" s="662">
        <v>341926.05999999994</v>
      </c>
      <c r="S147" s="663">
        <v>0.39311211621928105</v>
      </c>
      <c r="T147" s="655"/>
      <c r="U147" s="658">
        <v>10.644113534125703</v>
      </c>
      <c r="V147" s="658">
        <v>23.283300721715982</v>
      </c>
      <c r="W147" s="20" t="s">
        <v>19</v>
      </c>
    </row>
    <row r="148" spans="1:27" s="20" customFormat="1" ht="15" customHeight="1" x14ac:dyDescent="0.2">
      <c r="A148" s="625"/>
      <c r="B148" s="625"/>
      <c r="C148" s="625"/>
      <c r="D148" s="76"/>
      <c r="E148" s="82"/>
      <c r="F148" s="310"/>
      <c r="G148" s="310"/>
      <c r="H148" s="310"/>
      <c r="I148" s="310"/>
      <c r="J148" s="310"/>
      <c r="K148" s="310"/>
      <c r="L148" s="310"/>
      <c r="M148" s="310"/>
      <c r="N148" s="310"/>
      <c r="O148" s="311"/>
      <c r="P148" s="310"/>
      <c r="Q148" s="310"/>
      <c r="R148" s="310"/>
      <c r="S148" s="311"/>
      <c r="U148" s="378"/>
      <c r="V148" s="378"/>
    </row>
    <row r="149" spans="1:27" s="20" customFormat="1" ht="15" customHeight="1" x14ac:dyDescent="0.2">
      <c r="A149" s="597"/>
      <c r="B149" s="597"/>
      <c r="C149" s="597"/>
      <c r="D149" s="76"/>
      <c r="E149" s="82"/>
      <c r="F149" s="310"/>
      <c r="G149" s="310"/>
      <c r="H149" s="310"/>
      <c r="I149" s="310"/>
      <c r="J149" s="310"/>
      <c r="K149" s="310"/>
      <c r="L149" s="310"/>
      <c r="M149" s="310"/>
      <c r="N149" s="310"/>
      <c r="O149" s="311"/>
      <c r="P149" s="310"/>
      <c r="Q149" s="310"/>
      <c r="R149" s="310"/>
      <c r="S149" s="311"/>
      <c r="U149" s="378"/>
      <c r="V149" s="378"/>
    </row>
    <row r="150" spans="1:27" s="20" customFormat="1" ht="15" customHeight="1" x14ac:dyDescent="0.2">
      <c r="A150" s="704" t="s">
        <v>15</v>
      </c>
      <c r="B150" s="705"/>
      <c r="C150" s="706"/>
      <c r="D150" s="569"/>
      <c r="E150" s="570"/>
      <c r="F150" s="571">
        <v>804189.07999999984</v>
      </c>
      <c r="G150" s="571">
        <v>738647.92000000027</v>
      </c>
      <c r="H150" s="571">
        <v>65541.16</v>
      </c>
      <c r="I150" s="571">
        <f>'App 5-Organics'!Z150</f>
        <v>708200.02</v>
      </c>
      <c r="J150" s="571">
        <f>'App 5-Organics'!AA150</f>
        <v>680031.48</v>
      </c>
      <c r="K150" s="571">
        <f>'App 5-Organics'!AB150</f>
        <v>28164.469999999998</v>
      </c>
      <c r="L150" s="571">
        <v>2122311.4200000004</v>
      </c>
      <c r="M150" s="571">
        <v>301761.65999999986</v>
      </c>
      <c r="N150" s="571">
        <v>1820550.0200000003</v>
      </c>
      <c r="O150" s="571"/>
      <c r="P150" s="571">
        <f>F150+I150+L150</f>
        <v>3634700.5200000005</v>
      </c>
      <c r="Q150" s="571">
        <f>G150+J150+M150</f>
        <v>1720441.0600000003</v>
      </c>
      <c r="R150" s="571">
        <f>H150+K150+N150</f>
        <v>1914255.6500000004</v>
      </c>
      <c r="S150" s="599">
        <f>Q150/P150</f>
        <v>0.47333777584514725</v>
      </c>
      <c r="T150" s="573"/>
      <c r="U150" s="664">
        <v>9.0211811421650729</v>
      </c>
      <c r="V150" s="664">
        <v>23.252452021400295</v>
      </c>
      <c r="Y150" s="382"/>
      <c r="Z150" s="382"/>
      <c r="AA150" s="382"/>
    </row>
    <row r="151" spans="1:27" s="20" customFormat="1" ht="15" customHeight="1" x14ac:dyDescent="0.2">
      <c r="A151" s="573"/>
      <c r="B151" s="573" t="s">
        <v>288</v>
      </c>
      <c r="C151" s="573"/>
      <c r="D151" s="569"/>
      <c r="E151" s="570"/>
      <c r="F151" s="575"/>
      <c r="G151" s="600"/>
      <c r="H151" s="600"/>
      <c r="I151" s="601"/>
      <c r="J151" s="600"/>
      <c r="K151" s="600"/>
      <c r="L151" s="600"/>
      <c r="M151" s="600"/>
      <c r="N151" s="600"/>
      <c r="O151" s="600"/>
      <c r="P151" s="575"/>
      <c r="Q151" s="600"/>
      <c r="R151" s="575"/>
      <c r="S151" s="600"/>
      <c r="T151" s="573"/>
      <c r="U151" s="573"/>
      <c r="V151" s="573"/>
      <c r="Z151" s="382"/>
      <c r="AA151" s="382"/>
    </row>
    <row r="152" spans="1:27" s="20" customFormat="1" ht="15" customHeight="1" x14ac:dyDescent="0.2">
      <c r="A152" s="703" t="s">
        <v>16</v>
      </c>
      <c r="B152" s="703"/>
      <c r="C152" s="703"/>
      <c r="D152" s="569"/>
      <c r="E152" s="578"/>
      <c r="F152" s="576">
        <v>390401.29599999997</v>
      </c>
      <c r="G152" s="576">
        <v>355948.826</v>
      </c>
      <c r="H152" s="576">
        <v>34452.470000000008</v>
      </c>
      <c r="I152" s="576">
        <f>'App 5-Organics'!Z152</f>
        <v>312479.98</v>
      </c>
      <c r="J152" s="576">
        <f>'App 5-Organics'!AA152</f>
        <v>304962.72000000003</v>
      </c>
      <c r="K152" s="576">
        <f>'App 5-Organics'!AB152</f>
        <v>7517.1799999999994</v>
      </c>
      <c r="L152" s="576">
        <v>1131346.7200000002</v>
      </c>
      <c r="M152" s="576">
        <v>249801.56</v>
      </c>
      <c r="N152" s="576">
        <v>881545.15999999992</v>
      </c>
      <c r="O152" s="602"/>
      <c r="P152" s="576">
        <f t="shared" ref="P152:R155" si="36">F152+I152+L152</f>
        <v>1834227.9960000003</v>
      </c>
      <c r="Q152" s="576">
        <f t="shared" si="36"/>
        <v>910713.10600000015</v>
      </c>
      <c r="R152" s="576">
        <f t="shared" si="36"/>
        <v>923514.80999999994</v>
      </c>
      <c r="S152" s="602">
        <f>Q152/P152</f>
        <v>0.4965103073260474</v>
      </c>
      <c r="T152" s="573"/>
      <c r="U152" s="664">
        <v>7.8795454844352104</v>
      </c>
      <c r="V152" s="664">
        <v>21.882988411378587</v>
      </c>
      <c r="W152" s="20" t="s">
        <v>16</v>
      </c>
    </row>
    <row r="153" spans="1:27" s="20" customFormat="1" ht="15" customHeight="1" x14ac:dyDescent="0.2">
      <c r="A153" s="703" t="s">
        <v>17</v>
      </c>
      <c r="B153" s="703"/>
      <c r="C153" s="703"/>
      <c r="D153" s="569"/>
      <c r="E153" s="578"/>
      <c r="F153" s="576">
        <v>177210.03</v>
      </c>
      <c r="G153" s="576">
        <v>162778.99000000002</v>
      </c>
      <c r="H153" s="576">
        <v>14431.04</v>
      </c>
      <c r="I153" s="576">
        <f>'App 5-Organics'!Z153</f>
        <v>161071.26</v>
      </c>
      <c r="J153" s="576">
        <f>'App 5-Organics'!AA153</f>
        <v>156030.43</v>
      </c>
      <c r="K153" s="576">
        <f>'App 5-Organics'!AB153</f>
        <v>5040.4400000000005</v>
      </c>
      <c r="L153" s="576">
        <v>461253.51</v>
      </c>
      <c r="M153" s="576">
        <v>26994.469999999998</v>
      </c>
      <c r="N153" s="576">
        <v>434259.04</v>
      </c>
      <c r="O153" s="602"/>
      <c r="P153" s="576">
        <f t="shared" si="36"/>
        <v>799534.8</v>
      </c>
      <c r="Q153" s="576">
        <f t="shared" si="36"/>
        <v>345803.89</v>
      </c>
      <c r="R153" s="576">
        <f t="shared" si="36"/>
        <v>453730.51999999996</v>
      </c>
      <c r="S153" s="602">
        <f>Q153/P153</f>
        <v>0.43250636495121914</v>
      </c>
      <c r="T153" s="573"/>
      <c r="U153" s="664">
        <v>10.611756550966209</v>
      </c>
      <c r="V153" s="664">
        <v>26.505149405163031</v>
      </c>
      <c r="W153" s="20" t="s">
        <v>17</v>
      </c>
    </row>
    <row r="154" spans="1:27" s="20" customFormat="1" ht="15" customHeight="1" x14ac:dyDescent="0.2">
      <c r="A154" s="703" t="s">
        <v>18</v>
      </c>
      <c r="B154" s="703"/>
      <c r="C154" s="703"/>
      <c r="D154" s="569"/>
      <c r="E154" s="578"/>
      <c r="F154" s="576">
        <v>123305.58</v>
      </c>
      <c r="G154" s="576">
        <v>117945.45999999998</v>
      </c>
      <c r="H154" s="576">
        <v>5360.12</v>
      </c>
      <c r="I154" s="576">
        <f>'App 5-Organics'!Z154</f>
        <v>126367.43000000002</v>
      </c>
      <c r="J154" s="576">
        <f>'App 5-Organics'!AA154</f>
        <v>123677.06000000001</v>
      </c>
      <c r="K154" s="576">
        <f>'App 5-Organics'!AB154</f>
        <v>2689.38</v>
      </c>
      <c r="L154" s="576">
        <v>223405.58000000002</v>
      </c>
      <c r="M154" s="576">
        <v>15391.97</v>
      </c>
      <c r="N154" s="576">
        <v>208013.61000000002</v>
      </c>
      <c r="O154" s="602"/>
      <c r="P154" s="576">
        <f t="shared" si="36"/>
        <v>473078.59</v>
      </c>
      <c r="Q154" s="576">
        <f t="shared" si="36"/>
        <v>257014.49</v>
      </c>
      <c r="R154" s="576">
        <f t="shared" si="36"/>
        <v>216063.11000000002</v>
      </c>
      <c r="S154" s="602">
        <f>Q154/P154</f>
        <v>0.54328074749694333</v>
      </c>
      <c r="T154" s="573"/>
      <c r="U154" s="664">
        <v>11.654408229377539</v>
      </c>
      <c r="V154" s="664">
        <v>26.108698084966498</v>
      </c>
      <c r="W154" s="20" t="s">
        <v>18</v>
      </c>
    </row>
    <row r="155" spans="1:27" s="20" customFormat="1" ht="15" customHeight="1" x14ac:dyDescent="0.2">
      <c r="A155" s="703" t="s">
        <v>19</v>
      </c>
      <c r="B155" s="703"/>
      <c r="C155" s="703"/>
      <c r="D155" s="569"/>
      <c r="E155" s="578"/>
      <c r="F155" s="576">
        <v>119481.72</v>
      </c>
      <c r="G155" s="576">
        <v>106348.29000000002</v>
      </c>
      <c r="H155" s="576">
        <v>13133.43</v>
      </c>
      <c r="I155" s="576">
        <f>'App 5-Organics'!Z155</f>
        <v>108281.34999999999</v>
      </c>
      <c r="J155" s="576">
        <f>'App 5-Organics'!AA155</f>
        <v>95361.26999999999</v>
      </c>
      <c r="K155" s="576">
        <f>'App 5-Organics'!AB155</f>
        <v>12917.469999999998</v>
      </c>
      <c r="L155" s="576">
        <v>335072.77000000008</v>
      </c>
      <c r="M155" s="576">
        <v>3346.0899999999992</v>
      </c>
      <c r="N155" s="576">
        <v>331726.67999999993</v>
      </c>
      <c r="O155" s="602"/>
      <c r="P155" s="576">
        <f t="shared" si="36"/>
        <v>562835.84000000008</v>
      </c>
      <c r="Q155" s="576">
        <f t="shared" si="36"/>
        <v>205055.65</v>
      </c>
      <c r="R155" s="576">
        <f t="shared" si="36"/>
        <v>357777.57999999996</v>
      </c>
      <c r="S155" s="602">
        <f>Q155/P155</f>
        <v>0.36432585742940599</v>
      </c>
      <c r="T155" s="573"/>
      <c r="U155" s="664">
        <v>9.7316136115815102</v>
      </c>
      <c r="V155" s="664">
        <v>21.768723581514152</v>
      </c>
      <c r="W155" s="20" t="s">
        <v>19</v>
      </c>
    </row>
    <row r="156" spans="1:27" s="20" customFormat="1" ht="15" customHeight="1" x14ac:dyDescent="0.2">
      <c r="A156" s="597"/>
      <c r="B156" s="597"/>
      <c r="C156" s="597"/>
      <c r="D156" s="76"/>
      <c r="E156" s="82"/>
      <c r="F156" s="310"/>
      <c r="G156" s="310"/>
      <c r="H156" s="310"/>
      <c r="I156" s="310"/>
      <c r="J156" s="310"/>
      <c r="K156" s="310"/>
      <c r="L156" s="310"/>
      <c r="M156" s="310"/>
      <c r="N156" s="310"/>
      <c r="O156" s="311"/>
      <c r="P156" s="310"/>
      <c r="Q156" s="310"/>
      <c r="R156" s="310"/>
      <c r="S156" s="311"/>
      <c r="U156" s="378"/>
      <c r="V156" s="378"/>
    </row>
    <row r="157" spans="1:27" s="20" customFormat="1" ht="15" customHeight="1" x14ac:dyDescent="0.2">
      <c r="A157" s="309"/>
      <c r="B157" s="309"/>
      <c r="C157" s="309"/>
      <c r="D157" s="76"/>
      <c r="E157" s="82"/>
      <c r="F157" s="310"/>
      <c r="G157" s="310"/>
      <c r="H157" s="310"/>
      <c r="I157" s="310"/>
      <c r="J157" s="310"/>
      <c r="K157" s="310"/>
      <c r="L157" s="310"/>
      <c r="M157" s="310"/>
      <c r="N157" s="310"/>
      <c r="O157" s="311"/>
      <c r="P157" s="310"/>
      <c r="Q157" s="310"/>
      <c r="R157" s="310"/>
      <c r="S157" s="311"/>
      <c r="W157" s="382"/>
    </row>
    <row r="158" spans="1:27" s="20" customFormat="1" ht="15" customHeight="1" x14ac:dyDescent="0.25">
      <c r="A158" s="707" t="s">
        <v>15</v>
      </c>
      <c r="B158" s="708"/>
      <c r="C158" s="709"/>
      <c r="D158" s="416"/>
      <c r="E158" s="417"/>
      <c r="F158" s="418">
        <v>810398.62600000005</v>
      </c>
      <c r="G158" s="418">
        <v>743021.56599999999</v>
      </c>
      <c r="H158" s="418">
        <v>67377.060000000027</v>
      </c>
      <c r="I158" s="418">
        <v>745642.34000000008</v>
      </c>
      <c r="J158" s="418">
        <v>723558.22</v>
      </c>
      <c r="K158" s="418">
        <v>22084.120000000003</v>
      </c>
      <c r="L158" s="418">
        <v>2151078.5799999996</v>
      </c>
      <c r="M158" s="418">
        <v>295534.08999999997</v>
      </c>
      <c r="N158" s="418">
        <v>1855544.49</v>
      </c>
      <c r="O158" s="511"/>
      <c r="P158" s="418">
        <v>3707119.5460000006</v>
      </c>
      <c r="Q158" s="418">
        <v>1762113.8759999995</v>
      </c>
      <c r="R158" s="418">
        <v>1945005.6699999997</v>
      </c>
      <c r="S158" s="204">
        <v>0.47533235821901904</v>
      </c>
      <c r="W158" s="406"/>
    </row>
    <row r="159" spans="1:27" s="20" customFormat="1" ht="15" customHeight="1" x14ac:dyDescent="0.2">
      <c r="A159" s="420"/>
      <c r="B159" s="420" t="s">
        <v>108</v>
      </c>
      <c r="C159" s="420"/>
      <c r="D159" s="416"/>
      <c r="E159" s="417"/>
      <c r="F159" s="422"/>
      <c r="G159" s="512"/>
      <c r="H159" s="512"/>
      <c r="I159" s="513"/>
      <c r="J159" s="512"/>
      <c r="K159" s="512"/>
      <c r="L159" s="512"/>
      <c r="M159" s="512"/>
      <c r="N159" s="512"/>
      <c r="O159" s="512"/>
      <c r="P159" s="422"/>
      <c r="Q159" s="512"/>
      <c r="R159" s="422"/>
      <c r="S159" s="512"/>
    </row>
    <row r="160" spans="1:27" s="20" customFormat="1" ht="15" customHeight="1" x14ac:dyDescent="0.2">
      <c r="A160" s="710" t="s">
        <v>16</v>
      </c>
      <c r="B160" s="710"/>
      <c r="C160" s="710"/>
      <c r="D160" s="416"/>
      <c r="E160" s="425"/>
      <c r="F160" s="207">
        <v>390401.29599999997</v>
      </c>
      <c r="G160" s="207">
        <v>355948.826</v>
      </c>
      <c r="H160" s="207">
        <v>34452.470000000008</v>
      </c>
      <c r="I160" s="207">
        <v>340871.73000000004</v>
      </c>
      <c r="J160" s="207">
        <v>334510.23000000004</v>
      </c>
      <c r="K160" s="207">
        <v>6361.5</v>
      </c>
      <c r="L160" s="207">
        <v>1131346.7200000002</v>
      </c>
      <c r="M160" s="207">
        <v>249801.56</v>
      </c>
      <c r="N160" s="207">
        <v>881545.15999999992</v>
      </c>
      <c r="O160" s="208"/>
      <c r="P160" s="207">
        <v>1862619.746</v>
      </c>
      <c r="Q160" s="207">
        <v>940260.61600000004</v>
      </c>
      <c r="R160" s="207">
        <v>922359.13</v>
      </c>
      <c r="S160" s="208">
        <v>0.50480545909556784</v>
      </c>
      <c r="V160" s="406"/>
    </row>
    <row r="161" spans="1:24" s="20" customFormat="1" ht="15" customHeight="1" x14ac:dyDescent="0.2">
      <c r="A161" s="710" t="s">
        <v>17</v>
      </c>
      <c r="B161" s="710"/>
      <c r="C161" s="710"/>
      <c r="D161" s="416"/>
      <c r="E161" s="425"/>
      <c r="F161" s="207">
        <v>177210.03</v>
      </c>
      <c r="G161" s="207">
        <v>162778.99000000002</v>
      </c>
      <c r="H161" s="207">
        <v>14431.04</v>
      </c>
      <c r="I161" s="207">
        <v>170558.91999999998</v>
      </c>
      <c r="J161" s="207">
        <v>169458.96999999997</v>
      </c>
      <c r="K161" s="207">
        <v>1099.9499999999998</v>
      </c>
      <c r="L161" s="207">
        <v>461253.51</v>
      </c>
      <c r="M161" s="207">
        <v>26994.469999999998</v>
      </c>
      <c r="N161" s="207">
        <v>434259.04</v>
      </c>
      <c r="O161" s="208"/>
      <c r="P161" s="207">
        <v>809022.46000000008</v>
      </c>
      <c r="Q161" s="207">
        <v>359232.43</v>
      </c>
      <c r="R161" s="207">
        <v>449790.03</v>
      </c>
      <c r="S161" s="208">
        <v>0.44403270336895218</v>
      </c>
    </row>
    <row r="162" spans="1:24" s="20" customFormat="1" ht="15" customHeight="1" x14ac:dyDescent="0.2">
      <c r="A162" s="710" t="s">
        <v>18</v>
      </c>
      <c r="B162" s="710"/>
      <c r="C162" s="710"/>
      <c r="D162" s="416"/>
      <c r="E162" s="425"/>
      <c r="F162" s="207">
        <v>123305.58</v>
      </c>
      <c r="G162" s="207">
        <v>117945.45999999998</v>
      </c>
      <c r="H162" s="207">
        <v>5360.12</v>
      </c>
      <c r="I162" s="207">
        <v>129067.54999999999</v>
      </c>
      <c r="J162" s="207">
        <v>127242.59</v>
      </c>
      <c r="K162" s="207">
        <v>1824.96</v>
      </c>
      <c r="L162" s="207">
        <v>223405.58000000002</v>
      </c>
      <c r="M162" s="207">
        <v>15391.97</v>
      </c>
      <c r="N162" s="207">
        <v>208013.61000000002</v>
      </c>
      <c r="O162" s="208"/>
      <c r="P162" s="207">
        <v>475778.71000000008</v>
      </c>
      <c r="Q162" s="207">
        <v>260580.02</v>
      </c>
      <c r="R162" s="207">
        <v>215198.69</v>
      </c>
      <c r="S162" s="208">
        <v>0.54769163588677594</v>
      </c>
    </row>
    <row r="163" spans="1:24" s="20" customFormat="1" ht="15" customHeight="1" x14ac:dyDescent="0.2">
      <c r="A163" s="710" t="s">
        <v>19</v>
      </c>
      <c r="B163" s="710"/>
      <c r="C163" s="710"/>
      <c r="D163" s="416"/>
      <c r="E163" s="425"/>
      <c r="F163" s="207">
        <v>119481.72</v>
      </c>
      <c r="G163" s="207">
        <v>106348.29000000002</v>
      </c>
      <c r="H163" s="207">
        <v>13133.43</v>
      </c>
      <c r="I163" s="207">
        <v>105144.14000000001</v>
      </c>
      <c r="J163" s="207">
        <v>92346.430000000008</v>
      </c>
      <c r="K163" s="207">
        <v>12797.71</v>
      </c>
      <c r="L163" s="207">
        <v>335072.77000000008</v>
      </c>
      <c r="M163" s="207">
        <v>3346.0899999999992</v>
      </c>
      <c r="N163" s="207">
        <v>331726.67999999993</v>
      </c>
      <c r="O163" s="208"/>
      <c r="P163" s="207">
        <v>559698.62999999989</v>
      </c>
      <c r="Q163" s="207">
        <v>202040.81000000003</v>
      </c>
      <c r="R163" s="207">
        <v>357657.81999999995</v>
      </c>
      <c r="S163" s="208">
        <v>0.36098142673674233</v>
      </c>
    </row>
    <row r="164" spans="1:24" s="48" customFormat="1" ht="11.25" x14ac:dyDescent="0.2">
      <c r="D164" s="76"/>
      <c r="E164" s="85"/>
      <c r="F164" s="86"/>
      <c r="G164" s="86"/>
      <c r="H164" s="86"/>
      <c r="I164" s="86"/>
      <c r="J164" s="86"/>
      <c r="K164" s="86"/>
      <c r="L164" s="86"/>
      <c r="M164" s="86"/>
      <c r="N164" s="86"/>
      <c r="O164" s="87"/>
    </row>
    <row r="165" spans="1:24" s="48" customFormat="1" ht="15.75" x14ac:dyDescent="0.25">
      <c r="A165" s="740" t="s">
        <v>15</v>
      </c>
      <c r="B165" s="741"/>
      <c r="C165" s="742"/>
      <c r="D165" s="312"/>
      <c r="E165" s="313"/>
      <c r="F165" s="314">
        <v>810826.45399999979</v>
      </c>
      <c r="G165" s="314">
        <v>756589.84400000004</v>
      </c>
      <c r="H165" s="314">
        <v>54236.3</v>
      </c>
      <c r="I165" s="314">
        <v>753410.64599999995</v>
      </c>
      <c r="J165" s="314">
        <v>725978.2758050001</v>
      </c>
      <c r="K165" s="314">
        <v>27432.34019499999</v>
      </c>
      <c r="L165" s="314">
        <v>2127203.2800000003</v>
      </c>
      <c r="M165" s="314">
        <v>290906.63299999991</v>
      </c>
      <c r="N165" s="314">
        <v>1836296.6470000006</v>
      </c>
      <c r="O165" s="329"/>
      <c r="P165" s="314">
        <v>3691440.3800000004</v>
      </c>
      <c r="Q165" s="314">
        <v>1773474.7528050002</v>
      </c>
      <c r="R165" s="314">
        <v>1917965.2871949996</v>
      </c>
      <c r="S165" s="330">
        <v>0.48042893023914962</v>
      </c>
      <c r="X165" s="407"/>
    </row>
    <row r="166" spans="1:24" s="48" customFormat="1" ht="11.25" x14ac:dyDescent="0.2">
      <c r="A166" s="316"/>
      <c r="B166" s="316" t="s">
        <v>84</v>
      </c>
      <c r="C166" s="316"/>
      <c r="D166" s="312"/>
      <c r="E166" s="331"/>
      <c r="F166" s="331"/>
      <c r="G166" s="331"/>
      <c r="H166" s="331"/>
      <c r="I166" s="331"/>
      <c r="J166" s="331"/>
      <c r="K166" s="331"/>
      <c r="L166" s="331"/>
      <c r="M166" s="331"/>
      <c r="N166" s="331"/>
      <c r="O166" s="331"/>
      <c r="P166" s="331"/>
      <c r="Q166" s="331"/>
      <c r="R166" s="331"/>
      <c r="S166" s="331"/>
    </row>
    <row r="167" spans="1:24" s="48" customFormat="1" ht="15.75" x14ac:dyDescent="0.25">
      <c r="A167" s="743" t="s">
        <v>16</v>
      </c>
      <c r="B167" s="743"/>
      <c r="C167" s="743"/>
      <c r="D167" s="312"/>
      <c r="E167" s="320"/>
      <c r="F167" s="318">
        <v>384319.01399999997</v>
      </c>
      <c r="G167" s="318">
        <v>355570.984</v>
      </c>
      <c r="H167" s="318">
        <v>28748.029999999995</v>
      </c>
      <c r="I167" s="318">
        <v>326139.74999999994</v>
      </c>
      <c r="J167" s="318">
        <v>310678.23340000003</v>
      </c>
      <c r="K167" s="318">
        <v>15461.516599999999</v>
      </c>
      <c r="L167" s="318">
        <v>1092206.9299999997</v>
      </c>
      <c r="M167" s="318">
        <v>239205.09300000002</v>
      </c>
      <c r="N167" s="318">
        <v>853001.83699999994</v>
      </c>
      <c r="O167" s="329"/>
      <c r="P167" s="318">
        <v>1802665.6939999999</v>
      </c>
      <c r="Q167" s="318">
        <v>905454.31039999996</v>
      </c>
      <c r="R167" s="318">
        <v>897211.38359999983</v>
      </c>
      <c r="S167" s="332">
        <v>0.50228631598954698</v>
      </c>
    </row>
    <row r="168" spans="1:24" ht="15.75" x14ac:dyDescent="0.25">
      <c r="A168" s="743" t="s">
        <v>17</v>
      </c>
      <c r="B168" s="743"/>
      <c r="C168" s="743"/>
      <c r="D168" s="312"/>
      <c r="E168" s="320"/>
      <c r="F168" s="318">
        <v>170038.95</v>
      </c>
      <c r="G168" s="318">
        <v>161953.36000000002</v>
      </c>
      <c r="H168" s="318">
        <v>8085.59</v>
      </c>
      <c r="I168" s="318">
        <v>187109.53</v>
      </c>
      <c r="J168" s="318">
        <v>183328.3904</v>
      </c>
      <c r="K168" s="318">
        <v>3781.1095999999998</v>
      </c>
      <c r="L168" s="318">
        <v>459292.18999999994</v>
      </c>
      <c r="M168" s="318">
        <v>22425.309999999998</v>
      </c>
      <c r="N168" s="318">
        <v>436866.88</v>
      </c>
      <c r="O168" s="329"/>
      <c r="P168" s="318">
        <v>816440.67</v>
      </c>
      <c r="Q168" s="318">
        <v>367707.06040000002</v>
      </c>
      <c r="R168" s="318">
        <v>448733.57959999994</v>
      </c>
      <c r="S168" s="332">
        <v>0.4503781767755396</v>
      </c>
    </row>
    <row r="169" spans="1:24" ht="15.75" x14ac:dyDescent="0.25">
      <c r="A169" s="743" t="s">
        <v>18</v>
      </c>
      <c r="B169" s="743"/>
      <c r="C169" s="743"/>
      <c r="D169" s="312"/>
      <c r="E169" s="320"/>
      <c r="F169" s="318">
        <v>123318.63000000002</v>
      </c>
      <c r="G169" s="318">
        <v>116752.89</v>
      </c>
      <c r="H169" s="318">
        <v>6565.73</v>
      </c>
      <c r="I169" s="318">
        <v>122302.56000000001</v>
      </c>
      <c r="J169" s="318">
        <v>118111.38041199998</v>
      </c>
      <c r="K169" s="318">
        <v>4191.179588</v>
      </c>
      <c r="L169" s="318">
        <v>218838.86</v>
      </c>
      <c r="M169" s="318">
        <v>23012.85</v>
      </c>
      <c r="N169" s="318">
        <v>195826.01</v>
      </c>
      <c r="O169" s="329"/>
      <c r="P169" s="318">
        <v>464460.05</v>
      </c>
      <c r="Q169" s="318">
        <v>257877.12041199993</v>
      </c>
      <c r="R169" s="318">
        <v>206582.91958800002</v>
      </c>
      <c r="S169" s="332">
        <v>0.55521916343935274</v>
      </c>
    </row>
    <row r="170" spans="1:24" ht="15.75" x14ac:dyDescent="0.25">
      <c r="A170" s="743" t="s">
        <v>19</v>
      </c>
      <c r="B170" s="743"/>
      <c r="C170" s="743"/>
      <c r="D170" s="312"/>
      <c r="E170" s="320"/>
      <c r="F170" s="318">
        <v>133149.85999999999</v>
      </c>
      <c r="G170" s="318">
        <v>122312.61</v>
      </c>
      <c r="H170" s="318">
        <v>10836.949999999997</v>
      </c>
      <c r="I170" s="318">
        <v>117858.806</v>
      </c>
      <c r="J170" s="318">
        <v>113860.27159300001</v>
      </c>
      <c r="K170" s="318">
        <v>3998.5344069999996</v>
      </c>
      <c r="L170" s="318">
        <v>356865.30000000005</v>
      </c>
      <c r="M170" s="318">
        <v>6263.38</v>
      </c>
      <c r="N170" s="318">
        <v>350601.92000000004</v>
      </c>
      <c r="O170" s="329"/>
      <c r="P170" s="318">
        <v>607873.96600000001</v>
      </c>
      <c r="Q170" s="318">
        <v>242436.261593</v>
      </c>
      <c r="R170" s="318">
        <v>365437.40440699999</v>
      </c>
      <c r="S170" s="332">
        <v>0.3988265251566967</v>
      </c>
    </row>
    <row r="171" spans="1:24" x14ac:dyDescent="0.2">
      <c r="A171" s="48"/>
      <c r="B171" s="48"/>
      <c r="C171" s="48"/>
      <c r="D171" s="48"/>
      <c r="E171" s="48"/>
      <c r="F171" s="48"/>
      <c r="G171" s="48"/>
      <c r="H171" s="48"/>
      <c r="I171" s="48"/>
      <c r="J171" s="48"/>
      <c r="K171" s="48"/>
      <c r="L171" s="48"/>
      <c r="M171" s="48"/>
      <c r="N171" s="48"/>
      <c r="O171" s="48"/>
      <c r="P171" s="48"/>
      <c r="Q171" s="48"/>
      <c r="R171" s="48"/>
      <c r="S171" s="48"/>
      <c r="T171" s="48"/>
    </row>
    <row r="172" spans="1:24" s="48" customFormat="1" ht="15.75" x14ac:dyDescent="0.25">
      <c r="A172" s="719" t="s">
        <v>15</v>
      </c>
      <c r="B172" s="720"/>
      <c r="C172" s="721"/>
      <c r="D172" s="76"/>
      <c r="E172" s="209"/>
      <c r="F172" s="210">
        <v>783766.02854000009</v>
      </c>
      <c r="G172" s="210">
        <v>732227.93373999989</v>
      </c>
      <c r="H172" s="210">
        <v>51537.83479999999</v>
      </c>
      <c r="I172" s="210">
        <v>668256.89999999991</v>
      </c>
      <c r="J172" s="210">
        <v>643114.76829999988</v>
      </c>
      <c r="K172" s="210">
        <v>25142.561700000002</v>
      </c>
      <c r="L172" s="210">
        <v>2071313.8699999996</v>
      </c>
      <c r="M172" s="210">
        <v>272947.21999999997</v>
      </c>
      <c r="N172" s="210">
        <v>1798366.6399999997</v>
      </c>
      <c r="O172" s="211"/>
      <c r="P172" s="210">
        <v>3523336.7985399985</v>
      </c>
      <c r="Q172" s="210">
        <v>1648289.9220400001</v>
      </c>
      <c r="R172" s="210">
        <v>1875047.0364999999</v>
      </c>
      <c r="S172" s="212">
        <v>0.46782070982343188</v>
      </c>
    </row>
    <row r="173" spans="1:24" s="48" customFormat="1" ht="11.25" x14ac:dyDescent="0.2">
      <c r="A173" s="213"/>
      <c r="B173" s="213" t="s">
        <v>83</v>
      </c>
      <c r="C173" s="213"/>
      <c r="D173" s="76"/>
    </row>
    <row r="174" spans="1:24" s="48" customFormat="1" ht="15.75" x14ac:dyDescent="0.25">
      <c r="A174" s="722" t="s">
        <v>16</v>
      </c>
      <c r="B174" s="722"/>
      <c r="C174" s="722"/>
      <c r="D174" s="76"/>
      <c r="E174" s="214"/>
      <c r="F174" s="215">
        <v>388848.38492599997</v>
      </c>
      <c r="G174" s="215">
        <v>361077.60492600006</v>
      </c>
      <c r="H174" s="215">
        <v>27770.78</v>
      </c>
      <c r="I174" s="215">
        <v>302376.85999999993</v>
      </c>
      <c r="J174" s="215">
        <v>288141.67549999995</v>
      </c>
      <c r="K174" s="215">
        <v>14235.404500000002</v>
      </c>
      <c r="L174" s="215">
        <v>1056264.5399999998</v>
      </c>
      <c r="M174" s="215">
        <v>227224.71</v>
      </c>
      <c r="N174" s="215">
        <v>829039.82</v>
      </c>
      <c r="O174" s="211"/>
      <c r="P174" s="215">
        <v>1747489.7849260001</v>
      </c>
      <c r="Q174" s="215">
        <v>876443.99042600009</v>
      </c>
      <c r="R174" s="215">
        <v>871046.00449999992</v>
      </c>
      <c r="S174" s="216">
        <v>0.50154455721932267</v>
      </c>
    </row>
    <row r="175" spans="1:24" ht="15.75" x14ac:dyDescent="0.25">
      <c r="A175" s="722" t="s">
        <v>17</v>
      </c>
      <c r="B175" s="722"/>
      <c r="C175" s="722"/>
      <c r="D175" s="76"/>
      <c r="E175" s="214"/>
      <c r="F175" s="215">
        <v>167150.26034000001</v>
      </c>
      <c r="G175" s="215">
        <v>158553.06034000003</v>
      </c>
      <c r="H175" s="215">
        <v>8597.2000000000007</v>
      </c>
      <c r="I175" s="215">
        <v>154225.84999999998</v>
      </c>
      <c r="J175" s="215">
        <v>153131.26</v>
      </c>
      <c r="K175" s="215">
        <v>1094.6100000000001</v>
      </c>
      <c r="L175" s="215">
        <v>421353.74000000005</v>
      </c>
      <c r="M175" s="215">
        <v>21954.73</v>
      </c>
      <c r="N175" s="215">
        <v>399399.01</v>
      </c>
      <c r="O175" s="211"/>
      <c r="P175" s="215">
        <v>742729.85034</v>
      </c>
      <c r="Q175" s="215">
        <v>333639.05034000002</v>
      </c>
      <c r="R175" s="215">
        <v>409090.81999999995</v>
      </c>
      <c r="S175" s="216">
        <v>0.44920646475602105</v>
      </c>
    </row>
    <row r="176" spans="1:24" ht="15.75" x14ac:dyDescent="0.25">
      <c r="A176" s="722" t="s">
        <v>18</v>
      </c>
      <c r="B176" s="722"/>
      <c r="C176" s="722"/>
      <c r="D176" s="76"/>
      <c r="E176" s="214"/>
      <c r="F176" s="215">
        <v>113441.12880399998</v>
      </c>
      <c r="G176" s="215">
        <v>107682.15880399999</v>
      </c>
      <c r="H176" s="215">
        <v>5758.97</v>
      </c>
      <c r="I176" s="215">
        <v>111325.99</v>
      </c>
      <c r="J176" s="215">
        <v>107619.91280000001</v>
      </c>
      <c r="K176" s="215">
        <v>3706.1372000000001</v>
      </c>
      <c r="L176" s="215">
        <v>225905.72999999998</v>
      </c>
      <c r="M176" s="215">
        <v>19363.61</v>
      </c>
      <c r="N176" s="215">
        <v>206542.12</v>
      </c>
      <c r="O176" s="211"/>
      <c r="P176" s="215">
        <v>450672.84880400001</v>
      </c>
      <c r="Q176" s="215">
        <v>234665.68160400001</v>
      </c>
      <c r="R176" s="215">
        <v>216007.22719999996</v>
      </c>
      <c r="S176" s="216">
        <v>0.52070073053381871</v>
      </c>
    </row>
    <row r="177" spans="1:19" ht="15.75" x14ac:dyDescent="0.25">
      <c r="A177" s="722" t="s">
        <v>19</v>
      </c>
      <c r="B177" s="722"/>
      <c r="C177" s="722"/>
      <c r="D177" s="76"/>
      <c r="E177" s="214"/>
      <c r="F177" s="215">
        <v>114326.25446999999</v>
      </c>
      <c r="G177" s="215">
        <v>104915.10966999999</v>
      </c>
      <c r="H177" s="215">
        <v>9410.8847999999998</v>
      </c>
      <c r="I177" s="215">
        <v>100328.19999999998</v>
      </c>
      <c r="J177" s="215">
        <v>94221.919999999984</v>
      </c>
      <c r="K177" s="215">
        <v>6106.4100000000008</v>
      </c>
      <c r="L177" s="215">
        <v>367789.8600000001</v>
      </c>
      <c r="M177" s="215">
        <v>4404.17</v>
      </c>
      <c r="N177" s="215">
        <v>363385.69000000006</v>
      </c>
      <c r="O177" s="211"/>
      <c r="P177" s="215">
        <v>582444.3144700001</v>
      </c>
      <c r="Q177" s="215">
        <v>203541.19967000006</v>
      </c>
      <c r="R177" s="215">
        <v>378902.98479999998</v>
      </c>
      <c r="S177" s="216">
        <v>0.34946035975166828</v>
      </c>
    </row>
    <row r="178" spans="1:19" x14ac:dyDescent="0.2">
      <c r="A178" s="48"/>
      <c r="B178" s="48"/>
      <c r="C178" s="48"/>
      <c r="D178" s="76"/>
      <c r="E178" s="85"/>
      <c r="F178" s="86"/>
      <c r="G178" s="86"/>
      <c r="H178" s="86"/>
      <c r="I178" s="86"/>
      <c r="J178" s="86"/>
      <c r="K178" s="86"/>
      <c r="L178" s="86"/>
      <c r="M178" s="86"/>
      <c r="N178" s="86"/>
      <c r="O178" s="87"/>
      <c r="P178" s="48"/>
      <c r="Q178" s="48"/>
      <c r="R178" s="48"/>
      <c r="S178" s="48"/>
    </row>
    <row r="179" spans="1:19" ht="15.75" x14ac:dyDescent="0.25">
      <c r="A179" s="715" t="s">
        <v>15</v>
      </c>
      <c r="B179" s="716"/>
      <c r="C179" s="717"/>
      <c r="D179" s="76"/>
      <c r="E179" s="201"/>
      <c r="F179" s="202">
        <v>781932.51</v>
      </c>
      <c r="G179" s="202">
        <v>724099.25</v>
      </c>
      <c r="H179" s="202">
        <v>57833.27</v>
      </c>
      <c r="I179" s="202">
        <v>667415.55000000005</v>
      </c>
      <c r="J179" s="202">
        <v>632189.61</v>
      </c>
      <c r="K179" s="202">
        <v>35225.93</v>
      </c>
      <c r="L179" s="202">
        <v>2023642.96</v>
      </c>
      <c r="M179" s="202">
        <v>259067.64</v>
      </c>
      <c r="N179" s="202">
        <v>1764575.32</v>
      </c>
      <c r="O179" s="203">
        <v>0</v>
      </c>
      <c r="P179" s="202">
        <v>3472992</v>
      </c>
      <c r="Q179" s="202">
        <v>1615356.51</v>
      </c>
      <c r="R179" s="202">
        <v>1857634.52</v>
      </c>
      <c r="S179" s="204">
        <v>0.46510000000000001</v>
      </c>
    </row>
    <row r="180" spans="1:19" x14ac:dyDescent="0.2">
      <c r="A180" s="205"/>
      <c r="B180" s="205" t="s">
        <v>82</v>
      </c>
      <c r="C180" s="205"/>
      <c r="D180" s="76"/>
      <c r="E180" s="72"/>
      <c r="F180" s="72"/>
      <c r="G180" s="72"/>
      <c r="H180" s="72"/>
      <c r="I180" s="72"/>
      <c r="J180" s="72"/>
      <c r="K180" s="72"/>
      <c r="L180" s="72"/>
      <c r="M180" s="72"/>
      <c r="N180" s="72"/>
      <c r="O180" s="72"/>
    </row>
    <row r="181" spans="1:19" ht="15.75" x14ac:dyDescent="0.25">
      <c r="A181" s="718" t="s">
        <v>16</v>
      </c>
      <c r="B181" s="718"/>
      <c r="C181" s="718"/>
      <c r="D181" s="76"/>
      <c r="E181" s="206"/>
      <c r="F181" s="207">
        <v>393104.56</v>
      </c>
      <c r="G181" s="207">
        <v>363575.96</v>
      </c>
      <c r="H181" s="207">
        <v>29528.6</v>
      </c>
      <c r="I181" s="207">
        <v>321065.7</v>
      </c>
      <c r="J181" s="207">
        <v>311375.11</v>
      </c>
      <c r="K181" s="207">
        <v>9690.58</v>
      </c>
      <c r="L181" s="207">
        <v>1025007.22</v>
      </c>
      <c r="M181" s="207">
        <v>216885.01</v>
      </c>
      <c r="N181" s="207">
        <v>808122.21</v>
      </c>
      <c r="O181" s="203">
        <v>0</v>
      </c>
      <c r="P181" s="207">
        <v>1739177.48</v>
      </c>
      <c r="Q181" s="207">
        <v>891836.08</v>
      </c>
      <c r="R181" s="207">
        <v>847341.39</v>
      </c>
      <c r="S181" s="208">
        <v>0.51270000000000004</v>
      </c>
    </row>
    <row r="182" spans="1:19" ht="15.75" x14ac:dyDescent="0.25">
      <c r="A182" s="718" t="s">
        <v>17</v>
      </c>
      <c r="B182" s="718"/>
      <c r="C182" s="718"/>
      <c r="D182" s="76"/>
      <c r="E182" s="206"/>
      <c r="F182" s="207">
        <v>161529.84</v>
      </c>
      <c r="G182" s="207">
        <v>152860.59</v>
      </c>
      <c r="H182" s="207">
        <v>8669.25</v>
      </c>
      <c r="I182" s="207">
        <v>137604.97</v>
      </c>
      <c r="J182" s="207">
        <v>132106.82</v>
      </c>
      <c r="K182" s="207">
        <v>5498.14</v>
      </c>
      <c r="L182" s="207">
        <v>435845.71</v>
      </c>
      <c r="M182" s="207">
        <v>20298.78</v>
      </c>
      <c r="N182" s="207">
        <v>415546.93</v>
      </c>
      <c r="O182" s="203">
        <v>0</v>
      </c>
      <c r="P182" s="207">
        <v>734980.52</v>
      </c>
      <c r="Q182" s="207">
        <v>305266.19</v>
      </c>
      <c r="R182" s="207">
        <v>429714.32</v>
      </c>
      <c r="S182" s="208">
        <v>0.4153</v>
      </c>
    </row>
    <row r="183" spans="1:19" ht="15.75" x14ac:dyDescent="0.25">
      <c r="A183" s="718" t="s">
        <v>18</v>
      </c>
      <c r="B183" s="718"/>
      <c r="C183" s="718"/>
      <c r="D183" s="76"/>
      <c r="E183" s="206"/>
      <c r="F183" s="207">
        <v>104664.76</v>
      </c>
      <c r="G183" s="207">
        <v>98441.04</v>
      </c>
      <c r="H183" s="207">
        <v>6223.71</v>
      </c>
      <c r="I183" s="207">
        <v>115584.1</v>
      </c>
      <c r="J183" s="207">
        <v>111889.41</v>
      </c>
      <c r="K183" s="207">
        <v>3694.68</v>
      </c>
      <c r="L183" s="207">
        <v>223425.77</v>
      </c>
      <c r="M183" s="207">
        <v>18348.169999999998</v>
      </c>
      <c r="N183" s="207">
        <v>205077.6</v>
      </c>
      <c r="O183" s="203">
        <v>0</v>
      </c>
      <c r="P183" s="207">
        <v>443674.63</v>
      </c>
      <c r="Q183" s="207">
        <v>228678.63</v>
      </c>
      <c r="R183" s="207">
        <v>214995.99</v>
      </c>
      <c r="S183" s="208">
        <v>0.51539999999999997</v>
      </c>
    </row>
    <row r="184" spans="1:19" ht="15.75" x14ac:dyDescent="0.25">
      <c r="A184" s="718" t="s">
        <v>19</v>
      </c>
      <c r="B184" s="718"/>
      <c r="C184" s="718"/>
      <c r="D184" s="76"/>
      <c r="E184" s="206"/>
      <c r="F184" s="207">
        <v>122633.34</v>
      </c>
      <c r="G184" s="207">
        <v>109221.64</v>
      </c>
      <c r="H184" s="207">
        <v>13411.7</v>
      </c>
      <c r="I184" s="207">
        <v>93160.78</v>
      </c>
      <c r="J184" s="207">
        <v>76818.25</v>
      </c>
      <c r="K184" s="207">
        <v>16342.52</v>
      </c>
      <c r="L184" s="207">
        <v>339364.26</v>
      </c>
      <c r="M184" s="207">
        <v>3535.68</v>
      </c>
      <c r="N184" s="207">
        <v>335828.58</v>
      </c>
      <c r="O184" s="203">
        <v>0</v>
      </c>
      <c r="P184" s="207">
        <v>555158.38</v>
      </c>
      <c r="Q184" s="207">
        <v>189575.58</v>
      </c>
      <c r="R184" s="207">
        <v>365582.8</v>
      </c>
      <c r="S184" s="208">
        <v>0.34139999999999998</v>
      </c>
    </row>
    <row r="185" spans="1:19" x14ac:dyDescent="0.2">
      <c r="D185" s="76"/>
    </row>
    <row r="186" spans="1:19" ht="15.75" x14ac:dyDescent="0.25">
      <c r="A186" s="711" t="s">
        <v>15</v>
      </c>
      <c r="B186" s="712"/>
      <c r="C186" s="713"/>
      <c r="D186" s="76"/>
      <c r="E186" s="220"/>
      <c r="F186" s="221">
        <v>780245.88684224233</v>
      </c>
      <c r="G186" s="221">
        <v>722570.62020977982</v>
      </c>
      <c r="H186" s="221">
        <v>57675.268989419019</v>
      </c>
      <c r="I186" s="221">
        <v>726885.98999999976</v>
      </c>
      <c r="J186" s="221">
        <v>702956.36975000019</v>
      </c>
      <c r="K186" s="221">
        <v>23928.62025</v>
      </c>
      <c r="L186" s="221">
        <v>2015711.9399999997</v>
      </c>
      <c r="M186" s="221">
        <v>231353.48999999996</v>
      </c>
      <c r="N186" s="221">
        <v>1784358.4500000002</v>
      </c>
      <c r="O186" s="222">
        <v>0.47032470529589121</v>
      </c>
      <c r="P186" s="221">
        <f>F186+I186+L186</f>
        <v>3522843.8168422421</v>
      </c>
      <c r="Q186" s="221">
        <f>G186+J186+M186</f>
        <v>1656880.4799597801</v>
      </c>
      <c r="R186" s="221">
        <f>H186+K186+N186</f>
        <v>1865962.3392394192</v>
      </c>
      <c r="S186" s="223">
        <f>Q186/P186</f>
        <v>0.47032470529589121</v>
      </c>
    </row>
    <row r="187" spans="1:19" x14ac:dyDescent="0.2">
      <c r="A187" s="219"/>
      <c r="B187" s="219" t="s">
        <v>89</v>
      </c>
      <c r="C187" s="219"/>
      <c r="D187" s="76"/>
      <c r="E187" s="72"/>
      <c r="F187" s="72"/>
      <c r="G187" s="72"/>
      <c r="H187" s="72"/>
      <c r="I187" s="72"/>
      <c r="J187" s="72"/>
      <c r="K187" s="72"/>
      <c r="L187" s="72"/>
      <c r="M187" s="72"/>
      <c r="N187" s="72"/>
      <c r="O187" s="72"/>
    </row>
    <row r="188" spans="1:19" ht="15.75" x14ac:dyDescent="0.25">
      <c r="A188" s="714" t="s">
        <v>16</v>
      </c>
      <c r="B188" s="714"/>
      <c r="C188" s="714"/>
      <c r="D188" s="76"/>
      <c r="E188" s="224"/>
      <c r="F188" s="225">
        <v>418977.82041186071</v>
      </c>
      <c r="G188" s="225">
        <v>385217.15643382585</v>
      </c>
      <c r="H188" s="225">
        <v>33760.663978034994</v>
      </c>
      <c r="I188" s="225">
        <v>350643.41</v>
      </c>
      <c r="J188" s="225">
        <v>344413.04</v>
      </c>
      <c r="K188" s="225">
        <v>6229.3700000000008</v>
      </c>
      <c r="L188" s="225">
        <v>1029387.1299999999</v>
      </c>
      <c r="M188" s="225">
        <v>205658.04999999993</v>
      </c>
      <c r="N188" s="225">
        <v>823729.08000000007</v>
      </c>
      <c r="O188" s="222">
        <v>0.51989099495885793</v>
      </c>
      <c r="P188" s="225">
        <f>F188+I188+L188</f>
        <v>1799008.3604118605</v>
      </c>
      <c r="Q188" s="225">
        <f t="shared" ref="Q188:R191" si="37">G188+J188+M188</f>
        <v>935288.24643382581</v>
      </c>
      <c r="R188" s="225">
        <f t="shared" si="37"/>
        <v>863719.11397803505</v>
      </c>
      <c r="S188" s="226">
        <f>Q188/P188</f>
        <v>0.51989099495885793</v>
      </c>
    </row>
    <row r="189" spans="1:19" ht="15.75" x14ac:dyDescent="0.25">
      <c r="A189" s="714" t="s">
        <v>17</v>
      </c>
      <c r="B189" s="714"/>
      <c r="C189" s="714"/>
      <c r="D189" s="76"/>
      <c r="E189" s="224"/>
      <c r="F189" s="225">
        <v>154127.14000000001</v>
      </c>
      <c r="G189" s="225">
        <v>146047.087640154</v>
      </c>
      <c r="H189" s="225">
        <v>8080.0523598459822</v>
      </c>
      <c r="I189" s="225">
        <v>155695.62</v>
      </c>
      <c r="J189" s="225">
        <v>148631.96</v>
      </c>
      <c r="K189" s="225">
        <v>7063.6600000000035</v>
      </c>
      <c r="L189" s="225">
        <v>430801.91000000003</v>
      </c>
      <c r="M189" s="225">
        <v>15114.29</v>
      </c>
      <c r="N189" s="225">
        <v>415687.62</v>
      </c>
      <c r="O189" s="222">
        <v>0.41828654943421473</v>
      </c>
      <c r="P189" s="225">
        <f>F189+I189+L189</f>
        <v>740624.67</v>
      </c>
      <c r="Q189" s="225">
        <f t="shared" si="37"/>
        <v>309793.337640154</v>
      </c>
      <c r="R189" s="225">
        <f t="shared" si="37"/>
        <v>430831.33235984598</v>
      </c>
      <c r="S189" s="226">
        <f>Q189/P189</f>
        <v>0.41828654943421473</v>
      </c>
    </row>
    <row r="190" spans="1:19" ht="15.75" x14ac:dyDescent="0.25">
      <c r="A190" s="714" t="s">
        <v>18</v>
      </c>
      <c r="B190" s="714"/>
      <c r="C190" s="714"/>
      <c r="D190" s="76"/>
      <c r="E190" s="224"/>
      <c r="F190" s="225">
        <v>104184.5236</v>
      </c>
      <c r="G190" s="225">
        <v>97571.581858261095</v>
      </c>
      <c r="H190" s="225">
        <v>6612.9417417388931</v>
      </c>
      <c r="I190" s="225">
        <v>121636.20999999998</v>
      </c>
      <c r="J190" s="225">
        <v>114191.06974999998</v>
      </c>
      <c r="K190" s="225">
        <v>7445.1402500000004</v>
      </c>
      <c r="L190" s="225">
        <v>226341.53000000003</v>
      </c>
      <c r="M190" s="225">
        <v>10312.009999999998</v>
      </c>
      <c r="N190" s="225">
        <v>216029.52000000002</v>
      </c>
      <c r="O190" s="222">
        <v>0.49113930879627055</v>
      </c>
      <c r="P190" s="225">
        <f>F190+I190+L190</f>
        <v>452162.26360000001</v>
      </c>
      <c r="Q190" s="225">
        <f t="shared" si="37"/>
        <v>222074.66160826109</v>
      </c>
      <c r="R190" s="225">
        <f t="shared" si="37"/>
        <v>230087.60199173892</v>
      </c>
      <c r="S190" s="226">
        <f>Q190/P190</f>
        <v>0.49113930879627055</v>
      </c>
    </row>
    <row r="191" spans="1:19" ht="15.75" x14ac:dyDescent="0.25">
      <c r="A191" s="714" t="s">
        <v>19</v>
      </c>
      <c r="B191" s="714"/>
      <c r="C191" s="714"/>
      <c r="D191" s="76"/>
      <c r="E191" s="224"/>
      <c r="F191" s="225">
        <v>102956.40283038173</v>
      </c>
      <c r="G191" s="225">
        <v>93734.794277538749</v>
      </c>
      <c r="H191" s="225">
        <v>9221.6109097991703</v>
      </c>
      <c r="I191" s="225">
        <v>98910.75</v>
      </c>
      <c r="J191" s="225">
        <v>95720.299999999988</v>
      </c>
      <c r="K191" s="225">
        <v>3190.45</v>
      </c>
      <c r="L191" s="225">
        <v>329181.36999999994</v>
      </c>
      <c r="M191" s="225">
        <v>269.14</v>
      </c>
      <c r="N191" s="225">
        <v>328912.22999999992</v>
      </c>
      <c r="O191" s="222">
        <v>0.35726346298139916</v>
      </c>
      <c r="P191" s="225">
        <f>F191+I191+L191</f>
        <v>531048.52283038164</v>
      </c>
      <c r="Q191" s="225">
        <f t="shared" si="37"/>
        <v>189724.23427753875</v>
      </c>
      <c r="R191" s="225">
        <f t="shared" si="37"/>
        <v>341324.29090979911</v>
      </c>
      <c r="S191" s="226">
        <f>Q191/P191</f>
        <v>0.35726346298139916</v>
      </c>
    </row>
  </sheetData>
  <sortState xmlns:xlrd2="http://schemas.microsoft.com/office/spreadsheetml/2017/richdata2" ref="A6:V133">
    <sortCondition ref="A6:A133"/>
  </sortState>
  <mergeCells count="50">
    <mergeCell ref="A142:C142"/>
    <mergeCell ref="A144:C144"/>
    <mergeCell ref="A145:C145"/>
    <mergeCell ref="A146:C146"/>
    <mergeCell ref="A147:C147"/>
    <mergeCell ref="A165:C165"/>
    <mergeCell ref="A167:C167"/>
    <mergeCell ref="A168:C168"/>
    <mergeCell ref="A169:C169"/>
    <mergeCell ref="A170:C170"/>
    <mergeCell ref="A1:S1"/>
    <mergeCell ref="F3:S3"/>
    <mergeCell ref="F4:H4"/>
    <mergeCell ref="I4:K4"/>
    <mergeCell ref="L4:N4"/>
    <mergeCell ref="P4:P5"/>
    <mergeCell ref="Q4:Q5"/>
    <mergeCell ref="R4:R5"/>
    <mergeCell ref="S4:S5"/>
    <mergeCell ref="A140:C140"/>
    <mergeCell ref="A134:C134"/>
    <mergeCell ref="A135:C135"/>
    <mergeCell ref="A137:C137"/>
    <mergeCell ref="A138:C138"/>
    <mergeCell ref="A139:C139"/>
    <mergeCell ref="A172:C172"/>
    <mergeCell ref="A174:C174"/>
    <mergeCell ref="A175:C175"/>
    <mergeCell ref="A176:C176"/>
    <mergeCell ref="A177:C177"/>
    <mergeCell ref="A179:C179"/>
    <mergeCell ref="A181:C181"/>
    <mergeCell ref="A182:C182"/>
    <mergeCell ref="A183:C183"/>
    <mergeCell ref="A184:C184"/>
    <mergeCell ref="A186:C186"/>
    <mergeCell ref="A188:C188"/>
    <mergeCell ref="A189:C189"/>
    <mergeCell ref="A190:C190"/>
    <mergeCell ref="A191:C191"/>
    <mergeCell ref="A158:C158"/>
    <mergeCell ref="A160:C160"/>
    <mergeCell ref="A161:C161"/>
    <mergeCell ref="A162:C162"/>
    <mergeCell ref="A163:C163"/>
    <mergeCell ref="A155:C155"/>
    <mergeCell ref="A152:C152"/>
    <mergeCell ref="A153:C153"/>
    <mergeCell ref="A154:C154"/>
    <mergeCell ref="A150:C150"/>
  </mergeCells>
  <conditionalFormatting sqref="S6:S133">
    <cfRule type="cellIs" dxfId="0" priority="1" operator="greaterThan">
      <formula>0.66</formula>
    </cfRule>
  </conditionalFormatting>
  <hyperlinks>
    <hyperlink ref="D63" location="'2009-10'!A160" display="Bottom" xr:uid="{00000000-0004-0000-0200-000000000000}"/>
  </hyperlinks>
  <printOptions horizontalCentered="1"/>
  <pageMargins left="0.25" right="0.25" top="0.75" bottom="0.75" header="0.3" footer="0.3"/>
  <pageSetup paperSize="9" scale="67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W176"/>
  <sheetViews>
    <sheetView zoomScaleNormal="100" zoomScaleSheetLayoutView="100" workbookViewId="0">
      <pane xSplit="4" ySplit="4" topLeftCell="E116" activePane="bottomRight" state="frozen"/>
      <selection activeCell="B36" sqref="B36"/>
      <selection pane="topRight" activeCell="B36" sqref="B36"/>
      <selection pane="bottomLeft" activeCell="B36" sqref="B36"/>
      <selection pane="bottomRight" activeCell="F137" sqref="F137:F140"/>
    </sheetView>
  </sheetViews>
  <sheetFormatPr defaultColWidth="9.140625" defaultRowHeight="12.75" x14ac:dyDescent="0.2"/>
  <cols>
    <col min="1" max="1" width="8" style="72" bestFit="1" customWidth="1"/>
    <col min="2" max="2" width="26" style="72" bestFit="1" customWidth="1"/>
    <col min="3" max="3" width="15.140625" style="72" bestFit="1" customWidth="1"/>
    <col min="4" max="4" width="3" style="88" bestFit="1" customWidth="1"/>
    <col min="5" max="5" width="1.7109375" style="89" customWidth="1"/>
    <col min="6" max="6" width="8.42578125" style="90" bestFit="1" customWidth="1"/>
    <col min="7" max="7" width="8.28515625" style="90" bestFit="1" customWidth="1"/>
    <col min="8" max="8" width="8.42578125" style="90" bestFit="1" customWidth="1"/>
    <col min="9" max="9" width="0.85546875" style="99" customWidth="1"/>
    <col min="10" max="10" width="8.42578125" style="90" bestFit="1" customWidth="1"/>
    <col min="11" max="11" width="9.28515625" style="90" customWidth="1"/>
    <col min="12" max="12" width="8.42578125" style="90" bestFit="1" customWidth="1"/>
    <col min="13" max="13" width="0.85546875" style="99" customWidth="1"/>
    <col min="14" max="14" width="8.42578125" style="90" bestFit="1" customWidth="1"/>
    <col min="15" max="15" width="9.28515625" style="90" customWidth="1"/>
    <col min="16" max="16" width="8.42578125" style="90" bestFit="1" customWidth="1"/>
    <col min="17" max="17" width="0.85546875" style="99" customWidth="1"/>
    <col min="18" max="18" width="8.42578125" style="72" bestFit="1" customWidth="1"/>
    <col min="19" max="19" width="9.42578125" style="72" bestFit="1" customWidth="1"/>
    <col min="20" max="20" width="8.42578125" style="72" bestFit="1" customWidth="1"/>
    <col min="21" max="21" width="1.7109375" style="72" customWidth="1"/>
    <col min="22" max="24" width="8.85546875" customWidth="1"/>
    <col min="25" max="25" width="4.140625" style="72" bestFit="1" customWidth="1"/>
    <col min="26" max="28" width="9.140625" style="72"/>
    <col min="29" max="29" width="4.140625" style="72" customWidth="1"/>
    <col min="30" max="16384" width="9.140625" style="72"/>
  </cols>
  <sheetData>
    <row r="1" spans="1:49" s="56" customFormat="1" ht="15.75" x14ac:dyDescent="0.25">
      <c r="A1" s="728" t="s">
        <v>753</v>
      </c>
      <c r="B1" s="728"/>
      <c r="C1" s="728"/>
      <c r="D1" s="728"/>
      <c r="E1" s="728"/>
      <c r="F1" s="728"/>
      <c r="G1" s="728"/>
      <c r="H1" s="728"/>
      <c r="I1" s="728"/>
      <c r="J1" s="728"/>
      <c r="K1" s="728"/>
      <c r="L1" s="728"/>
      <c r="M1" s="728"/>
      <c r="N1" s="728"/>
      <c r="O1" s="728"/>
      <c r="P1" s="728"/>
      <c r="Q1" s="728"/>
      <c r="R1" s="728"/>
      <c r="S1" s="728"/>
      <c r="T1" s="728"/>
      <c r="V1" s="18"/>
      <c r="W1" s="18"/>
      <c r="X1" s="18"/>
    </row>
    <row r="2" spans="1:49" s="62" customFormat="1" ht="15.75" x14ac:dyDescent="0.25">
      <c r="A2" s="57"/>
      <c r="B2" s="58"/>
      <c r="C2" s="58"/>
      <c r="D2" s="58"/>
      <c r="E2" s="59"/>
      <c r="F2" s="59"/>
      <c r="G2" s="59"/>
      <c r="H2" s="59"/>
      <c r="I2" s="58"/>
      <c r="J2" s="59"/>
      <c r="K2" s="59"/>
      <c r="L2" s="59"/>
      <c r="M2" s="58"/>
      <c r="N2" s="59"/>
      <c r="O2" s="59"/>
      <c r="P2" s="59"/>
      <c r="Q2" s="58"/>
      <c r="R2" s="59"/>
      <c r="S2" s="59"/>
      <c r="T2" s="59"/>
      <c r="V2" s="15"/>
      <c r="W2" s="15"/>
      <c r="X2" s="15"/>
    </row>
    <row r="3" spans="1:49" s="67" customFormat="1" ht="15.75" customHeight="1" x14ac:dyDescent="0.25">
      <c r="A3" s="63"/>
      <c r="B3" s="64"/>
      <c r="C3" s="58"/>
      <c r="D3" s="65"/>
      <c r="E3" s="92"/>
      <c r="F3" s="752" t="s">
        <v>46</v>
      </c>
      <c r="G3" s="753"/>
      <c r="H3" s="753"/>
      <c r="I3" s="65"/>
      <c r="J3" s="752" t="s">
        <v>718</v>
      </c>
      <c r="K3" s="753"/>
      <c r="L3" s="753"/>
      <c r="M3" s="65"/>
      <c r="N3" s="752" t="s">
        <v>47</v>
      </c>
      <c r="O3" s="754"/>
      <c r="P3" s="754"/>
      <c r="Q3" s="65"/>
      <c r="R3" s="752" t="s">
        <v>48</v>
      </c>
      <c r="S3" s="753"/>
      <c r="T3" s="753"/>
      <c r="V3" s="755" t="s">
        <v>115</v>
      </c>
      <c r="W3" s="756"/>
      <c r="X3" s="756"/>
    </row>
    <row r="4" spans="1:49" ht="57" x14ac:dyDescent="0.25">
      <c r="A4" s="335" t="s">
        <v>284</v>
      </c>
      <c r="B4" s="413" t="s">
        <v>285</v>
      </c>
      <c r="C4" s="412" t="s">
        <v>106</v>
      </c>
      <c r="D4" s="414" t="s">
        <v>9</v>
      </c>
      <c r="E4" s="92"/>
      <c r="F4" s="415" t="s">
        <v>749</v>
      </c>
      <c r="G4" s="415" t="s">
        <v>750</v>
      </c>
      <c r="H4" s="415" t="s">
        <v>751</v>
      </c>
      <c r="I4" s="93"/>
      <c r="J4" s="415" t="s">
        <v>749</v>
      </c>
      <c r="K4" s="415" t="s">
        <v>750</v>
      </c>
      <c r="L4" s="415" t="s">
        <v>751</v>
      </c>
      <c r="M4" s="93"/>
      <c r="N4" s="415" t="s">
        <v>749</v>
      </c>
      <c r="O4" s="415" t="s">
        <v>750</v>
      </c>
      <c r="P4" s="415" t="s">
        <v>751</v>
      </c>
      <c r="Q4" s="93"/>
      <c r="R4" s="415" t="s">
        <v>749</v>
      </c>
      <c r="S4" s="415" t="s">
        <v>750</v>
      </c>
      <c r="T4" s="415" t="s">
        <v>751</v>
      </c>
      <c r="V4" s="415" t="s">
        <v>749</v>
      </c>
      <c r="W4" s="415" t="s">
        <v>750</v>
      </c>
      <c r="X4" s="415" t="s">
        <v>751</v>
      </c>
      <c r="Z4" s="567" t="s">
        <v>719</v>
      </c>
      <c r="AA4" s="567" t="s">
        <v>720</v>
      </c>
      <c r="AB4" s="567" t="s">
        <v>721</v>
      </c>
      <c r="AD4" s="415" t="s">
        <v>725</v>
      </c>
      <c r="AF4" s="518" t="s">
        <v>321</v>
      </c>
      <c r="AG4" s="518" t="s">
        <v>322</v>
      </c>
      <c r="AH4" s="518" t="s">
        <v>323</v>
      </c>
      <c r="AI4" s="518" t="s">
        <v>324</v>
      </c>
      <c r="AJ4" s="518" t="s">
        <v>325</v>
      </c>
      <c r="AK4" s="518" t="s">
        <v>326</v>
      </c>
      <c r="AL4" s="518" t="s">
        <v>327</v>
      </c>
      <c r="AM4" s="518" t="s">
        <v>328</v>
      </c>
      <c r="AN4" s="518" t="s">
        <v>329</v>
      </c>
      <c r="AO4" s="518" t="s">
        <v>330</v>
      </c>
      <c r="AP4" s="518" t="s">
        <v>331</v>
      </c>
      <c r="AQ4" s="518" t="s">
        <v>332</v>
      </c>
      <c r="AR4" s="518" t="s">
        <v>333</v>
      </c>
      <c r="AS4" s="518" t="s">
        <v>334</v>
      </c>
      <c r="AT4" s="518" t="s">
        <v>335</v>
      </c>
      <c r="AU4" s="518" t="s">
        <v>336</v>
      </c>
      <c r="AV4" s="518" t="s">
        <v>113</v>
      </c>
      <c r="AW4" s="542" t="s">
        <v>708</v>
      </c>
    </row>
    <row r="5" spans="1:49" x14ac:dyDescent="0.2">
      <c r="A5" s="565">
        <v>10050</v>
      </c>
      <c r="B5" s="560" t="s">
        <v>123</v>
      </c>
      <c r="C5" s="559" t="s">
        <v>711</v>
      </c>
      <c r="D5" s="561" t="s">
        <v>1</v>
      </c>
      <c r="E5" s="361"/>
      <c r="F5" s="75">
        <v>4556</v>
      </c>
      <c r="G5" s="75">
        <v>4192</v>
      </c>
      <c r="H5" s="75">
        <v>364</v>
      </c>
      <c r="I5" s="94"/>
      <c r="J5" s="75">
        <v>1920.0474684250898</v>
      </c>
      <c r="K5" s="75">
        <v>1920.0474684250898</v>
      </c>
      <c r="L5" s="75"/>
      <c r="M5" s="94"/>
      <c r="N5" s="75">
        <v>57</v>
      </c>
      <c r="O5" s="75">
        <v>57</v>
      </c>
      <c r="P5" s="75">
        <v>0</v>
      </c>
      <c r="Q5" s="94"/>
      <c r="R5" s="75">
        <v>0</v>
      </c>
      <c r="S5" s="75">
        <v>0</v>
      </c>
      <c r="T5" s="75">
        <v>0</v>
      </c>
      <c r="V5" s="200">
        <f t="shared" ref="V5:V68" si="0">F5+N5+R5+J5+Z5</f>
        <v>6583.7674684250896</v>
      </c>
      <c r="W5" s="200">
        <f t="shared" ref="W5:W68" si="1">G5+O5+S5+K5+AA5</f>
        <v>6194.0474684250894</v>
      </c>
      <c r="X5" s="200">
        <f t="shared" ref="X5:X68" si="2">H5+P5+T5+L5+AB5</f>
        <v>389.72</v>
      </c>
      <c r="Z5" s="200">
        <v>50.72</v>
      </c>
      <c r="AA5" s="200">
        <v>25</v>
      </c>
      <c r="AB5" s="200">
        <v>25.72</v>
      </c>
      <c r="AD5" s="612">
        <f>F5+J5</f>
        <v>6476.0474684250894</v>
      </c>
      <c r="AF5" s="627">
        <v>1</v>
      </c>
      <c r="AG5" s="627">
        <v>1</v>
      </c>
      <c r="AH5" s="627">
        <v>1</v>
      </c>
      <c r="AI5" s="627">
        <v>1</v>
      </c>
      <c r="AJ5" s="627">
        <v>1</v>
      </c>
      <c r="AK5" s="627">
        <v>1</v>
      </c>
      <c r="AL5" s="627">
        <v>1</v>
      </c>
      <c r="AM5" s="627">
        <v>1</v>
      </c>
      <c r="AN5" s="627">
        <v>1</v>
      </c>
      <c r="AO5" s="627">
        <v>1</v>
      </c>
      <c r="AP5" s="627">
        <v>1</v>
      </c>
      <c r="AQ5" s="627">
        <v>1</v>
      </c>
      <c r="AR5" s="627"/>
      <c r="AS5" s="627"/>
      <c r="AT5" s="627"/>
      <c r="AU5" s="627"/>
      <c r="AV5" s="627"/>
      <c r="AW5" s="542"/>
    </row>
    <row r="6" spans="1:49" x14ac:dyDescent="0.2">
      <c r="A6" s="566">
        <v>10130</v>
      </c>
      <c r="B6" s="562" t="s">
        <v>125</v>
      </c>
      <c r="C6" s="563" t="s">
        <v>124</v>
      </c>
      <c r="D6" s="564" t="s">
        <v>1</v>
      </c>
      <c r="E6" s="361"/>
      <c r="F6" s="75">
        <v>2821.74</v>
      </c>
      <c r="G6" s="75">
        <v>2719.74</v>
      </c>
      <c r="H6" s="75">
        <v>102</v>
      </c>
      <c r="I6" s="94"/>
      <c r="J6" s="75">
        <v>643.87676966118556</v>
      </c>
      <c r="K6" s="75">
        <v>643.87676966118556</v>
      </c>
      <c r="L6" s="75"/>
      <c r="M6" s="94"/>
      <c r="N6" s="75">
        <v>584</v>
      </c>
      <c r="O6" s="75">
        <v>565</v>
      </c>
      <c r="P6" s="75">
        <v>19</v>
      </c>
      <c r="Q6" s="94"/>
      <c r="R6" s="75">
        <v>0</v>
      </c>
      <c r="S6" s="75">
        <v>0</v>
      </c>
      <c r="T6" s="75">
        <v>0</v>
      </c>
      <c r="V6" s="200">
        <f t="shared" si="0"/>
        <v>4076.1167696611856</v>
      </c>
      <c r="W6" s="200">
        <f t="shared" si="1"/>
        <v>3955.1167696611856</v>
      </c>
      <c r="X6" s="200">
        <f t="shared" si="2"/>
        <v>121</v>
      </c>
      <c r="Z6" s="200">
        <v>26.5</v>
      </c>
      <c r="AA6" s="200">
        <v>26.5</v>
      </c>
      <c r="AB6" s="200">
        <v>0</v>
      </c>
      <c r="AD6" s="612">
        <f t="shared" ref="AD6:AD69" si="3">F6+J6</f>
        <v>3465.6167696611856</v>
      </c>
      <c r="AF6" s="627">
        <v>1</v>
      </c>
      <c r="AG6" s="627">
        <v>1</v>
      </c>
      <c r="AH6" s="627">
        <v>1</v>
      </c>
      <c r="AI6" s="627">
        <v>1</v>
      </c>
      <c r="AJ6" s="627">
        <v>1</v>
      </c>
      <c r="AK6" s="627">
        <v>1</v>
      </c>
      <c r="AL6" s="627">
        <v>1</v>
      </c>
      <c r="AM6" s="627">
        <v>1</v>
      </c>
      <c r="AN6" s="627">
        <v>1</v>
      </c>
      <c r="AO6" s="627">
        <v>1</v>
      </c>
      <c r="AP6" s="627">
        <v>1</v>
      </c>
      <c r="AQ6" s="627">
        <v>1</v>
      </c>
      <c r="AR6" s="627">
        <v>1</v>
      </c>
      <c r="AS6" s="627"/>
      <c r="AT6" s="627"/>
      <c r="AU6" s="627"/>
      <c r="AV6" s="627"/>
      <c r="AW6" s="542"/>
    </row>
    <row r="7" spans="1:49" x14ac:dyDescent="0.2">
      <c r="A7" s="565">
        <v>10250</v>
      </c>
      <c r="B7" s="560" t="s">
        <v>131</v>
      </c>
      <c r="C7" s="559" t="s">
        <v>130</v>
      </c>
      <c r="D7" s="561" t="s">
        <v>4</v>
      </c>
      <c r="E7" s="361"/>
      <c r="F7" s="75">
        <v>4314.84</v>
      </c>
      <c r="G7" s="75">
        <v>4135.34</v>
      </c>
      <c r="H7" s="75">
        <v>179.5</v>
      </c>
      <c r="I7" s="94"/>
      <c r="J7" s="75">
        <v>846.5547207924127</v>
      </c>
      <c r="K7" s="75">
        <v>846.5547207924127</v>
      </c>
      <c r="L7" s="75"/>
      <c r="M7" s="94"/>
      <c r="N7" s="75">
        <v>0</v>
      </c>
      <c r="O7" s="75">
        <v>0</v>
      </c>
      <c r="P7" s="75">
        <v>0</v>
      </c>
      <c r="Q7" s="94"/>
      <c r="R7" s="75">
        <v>0</v>
      </c>
      <c r="S7" s="75">
        <v>0</v>
      </c>
      <c r="T7" s="75">
        <v>0</v>
      </c>
      <c r="V7" s="200">
        <f t="shared" si="0"/>
        <v>5161.394720792413</v>
      </c>
      <c r="W7" s="200">
        <f t="shared" si="1"/>
        <v>4981.894720792413</v>
      </c>
      <c r="X7" s="200">
        <f t="shared" si="2"/>
        <v>179.5</v>
      </c>
      <c r="Z7" s="200">
        <v>0</v>
      </c>
      <c r="AA7" s="200">
        <v>0</v>
      </c>
      <c r="AB7" s="200">
        <v>0</v>
      </c>
      <c r="AD7" s="612">
        <f t="shared" si="3"/>
        <v>5161.394720792413</v>
      </c>
      <c r="AF7" s="627">
        <v>1</v>
      </c>
      <c r="AG7" s="627">
        <v>1</v>
      </c>
      <c r="AH7" s="627">
        <v>1</v>
      </c>
      <c r="AI7" s="627">
        <v>1</v>
      </c>
      <c r="AJ7" s="627">
        <v>1</v>
      </c>
      <c r="AK7" s="627">
        <v>1</v>
      </c>
      <c r="AL7" s="627">
        <v>1</v>
      </c>
      <c r="AM7" s="627">
        <v>1</v>
      </c>
      <c r="AN7" s="627">
        <v>1</v>
      </c>
      <c r="AO7" s="627">
        <v>1</v>
      </c>
      <c r="AP7" s="627">
        <v>1</v>
      </c>
      <c r="AQ7" s="627">
        <v>1</v>
      </c>
      <c r="AR7" s="627"/>
      <c r="AS7" s="627">
        <v>1</v>
      </c>
      <c r="AT7" s="627">
        <v>1</v>
      </c>
      <c r="AU7" s="627"/>
      <c r="AV7" s="627"/>
      <c r="AW7" s="542"/>
    </row>
    <row r="8" spans="1:49" x14ac:dyDescent="0.2">
      <c r="A8" s="565">
        <v>10300</v>
      </c>
      <c r="B8" s="560" t="s">
        <v>132</v>
      </c>
      <c r="C8" s="559" t="s">
        <v>711</v>
      </c>
      <c r="D8" s="561" t="s">
        <v>1</v>
      </c>
      <c r="E8" s="361"/>
      <c r="F8" s="75">
        <v>0</v>
      </c>
      <c r="G8" s="75">
        <v>0</v>
      </c>
      <c r="H8" s="75">
        <v>0</v>
      </c>
      <c r="I8" s="94"/>
      <c r="J8" s="75">
        <v>27.64600869531958</v>
      </c>
      <c r="K8" s="75">
        <v>27.64600869531958</v>
      </c>
      <c r="L8" s="75"/>
      <c r="M8" s="94"/>
      <c r="N8" s="75">
        <v>0</v>
      </c>
      <c r="O8" s="75">
        <v>0</v>
      </c>
      <c r="P8" s="75">
        <v>0</v>
      </c>
      <c r="Q8" s="94"/>
      <c r="R8" s="75">
        <v>0</v>
      </c>
      <c r="S8" s="75">
        <v>0</v>
      </c>
      <c r="T8" s="75">
        <v>0</v>
      </c>
      <c r="V8" s="200">
        <f t="shared" si="0"/>
        <v>27.64600869531958</v>
      </c>
      <c r="W8" s="200">
        <f t="shared" si="1"/>
        <v>27.64600869531958</v>
      </c>
      <c r="X8" s="200">
        <f t="shared" si="2"/>
        <v>0</v>
      </c>
      <c r="Z8" s="200">
        <v>0</v>
      </c>
      <c r="AA8" s="200">
        <v>0</v>
      </c>
      <c r="AB8" s="200">
        <v>0</v>
      </c>
      <c r="AD8" s="612">
        <f t="shared" si="3"/>
        <v>27.64600869531958</v>
      </c>
      <c r="AF8" s="627"/>
      <c r="AG8" s="627"/>
      <c r="AH8" s="627"/>
      <c r="AI8" s="627"/>
      <c r="AJ8" s="627"/>
      <c r="AK8" s="627"/>
      <c r="AL8" s="627"/>
      <c r="AM8" s="627"/>
      <c r="AN8" s="627"/>
      <c r="AO8" s="627"/>
      <c r="AP8" s="627"/>
      <c r="AQ8" s="627"/>
      <c r="AR8" s="627"/>
      <c r="AS8" s="627"/>
      <c r="AT8" s="627"/>
      <c r="AU8" s="627"/>
      <c r="AV8" s="627"/>
      <c r="AW8" s="542"/>
    </row>
    <row r="9" spans="1:49" x14ac:dyDescent="0.2">
      <c r="A9" s="565">
        <v>10470</v>
      </c>
      <c r="B9" s="560" t="s">
        <v>134</v>
      </c>
      <c r="C9" s="559" t="s">
        <v>712</v>
      </c>
      <c r="D9" s="561" t="s">
        <v>1</v>
      </c>
      <c r="E9" s="361"/>
      <c r="F9" s="75">
        <v>2273.56</v>
      </c>
      <c r="G9" s="75">
        <v>2106</v>
      </c>
      <c r="H9" s="75">
        <v>167.56</v>
      </c>
      <c r="I9" s="94"/>
      <c r="J9" s="75">
        <v>1195.5914954411737</v>
      </c>
      <c r="K9" s="75">
        <v>1195.5914954411737</v>
      </c>
      <c r="L9" s="75"/>
      <c r="M9" s="94"/>
      <c r="N9" s="75">
        <v>1628.4599999999998</v>
      </c>
      <c r="O9" s="75">
        <v>1628.4599999999998</v>
      </c>
      <c r="P9" s="75">
        <v>0</v>
      </c>
      <c r="Q9" s="94"/>
      <c r="R9" s="75">
        <v>0</v>
      </c>
      <c r="S9" s="75">
        <v>0</v>
      </c>
      <c r="T9" s="75">
        <v>0</v>
      </c>
      <c r="V9" s="200">
        <f t="shared" si="0"/>
        <v>5106.9114954411734</v>
      </c>
      <c r="W9" s="200">
        <f t="shared" si="1"/>
        <v>4939.3514954411739</v>
      </c>
      <c r="X9" s="200">
        <f t="shared" si="2"/>
        <v>167.56</v>
      </c>
      <c r="Z9" s="200">
        <v>9.3000000000000007</v>
      </c>
      <c r="AA9" s="200">
        <v>9.3000000000000007</v>
      </c>
      <c r="AB9" s="200">
        <v>0</v>
      </c>
      <c r="AD9" s="612">
        <f t="shared" si="3"/>
        <v>3469.1514954411737</v>
      </c>
      <c r="AF9" s="627">
        <v>1</v>
      </c>
      <c r="AG9" s="627">
        <v>1</v>
      </c>
      <c r="AH9" s="627">
        <v>1</v>
      </c>
      <c r="AI9" s="627">
        <v>1</v>
      </c>
      <c r="AJ9" s="627">
        <v>1</v>
      </c>
      <c r="AK9" s="627">
        <v>1</v>
      </c>
      <c r="AL9" s="627">
        <v>1</v>
      </c>
      <c r="AM9" s="627">
        <v>1</v>
      </c>
      <c r="AN9" s="627">
        <v>1</v>
      </c>
      <c r="AO9" s="627">
        <v>1</v>
      </c>
      <c r="AP9" s="627">
        <v>1</v>
      </c>
      <c r="AQ9" s="627"/>
      <c r="AR9" s="627"/>
      <c r="AS9" s="627"/>
      <c r="AT9" s="627"/>
      <c r="AU9" s="627"/>
      <c r="AV9" s="627"/>
      <c r="AW9" s="542"/>
    </row>
    <row r="10" spans="1:49" x14ac:dyDescent="0.2">
      <c r="A10" s="566">
        <v>10500</v>
      </c>
      <c r="B10" s="562" t="s">
        <v>148</v>
      </c>
      <c r="C10" s="563" t="s">
        <v>126</v>
      </c>
      <c r="D10" s="564" t="s">
        <v>3</v>
      </c>
      <c r="E10" s="361"/>
      <c r="F10" s="75">
        <v>9940</v>
      </c>
      <c r="G10" s="75">
        <v>8711</v>
      </c>
      <c r="H10" s="75">
        <v>1229</v>
      </c>
      <c r="I10" s="94"/>
      <c r="J10" s="75">
        <v>2519.2538522640862</v>
      </c>
      <c r="K10" s="75">
        <v>2519.2538522640862</v>
      </c>
      <c r="L10" s="75"/>
      <c r="M10" s="94"/>
      <c r="N10" s="75">
        <v>103.5</v>
      </c>
      <c r="O10" s="75">
        <v>85.3</v>
      </c>
      <c r="P10" s="75">
        <v>18.2</v>
      </c>
      <c r="Q10" s="94"/>
      <c r="R10" s="75">
        <v>235</v>
      </c>
      <c r="S10" s="75">
        <v>176</v>
      </c>
      <c r="T10" s="75">
        <v>59</v>
      </c>
      <c r="V10" s="200">
        <f t="shared" si="0"/>
        <v>12797.753852264086</v>
      </c>
      <c r="W10" s="200">
        <f t="shared" si="1"/>
        <v>11491.553852264085</v>
      </c>
      <c r="X10" s="200">
        <f t="shared" si="2"/>
        <v>1306.2</v>
      </c>
      <c r="Z10" s="200">
        <v>0</v>
      </c>
      <c r="AA10" s="200">
        <v>0</v>
      </c>
      <c r="AB10" s="200">
        <v>0</v>
      </c>
      <c r="AD10" s="612">
        <f t="shared" si="3"/>
        <v>12459.253852264086</v>
      </c>
      <c r="AF10" s="627">
        <v>1</v>
      </c>
      <c r="AG10" s="627">
        <v>1</v>
      </c>
      <c r="AH10" s="627">
        <v>1</v>
      </c>
      <c r="AI10" s="627">
        <v>1</v>
      </c>
      <c r="AJ10" s="627">
        <v>1</v>
      </c>
      <c r="AK10" s="627">
        <v>1</v>
      </c>
      <c r="AL10" s="627"/>
      <c r="AM10" s="627">
        <v>1</v>
      </c>
      <c r="AN10" s="627">
        <v>1</v>
      </c>
      <c r="AO10" s="627">
        <v>1</v>
      </c>
      <c r="AP10" s="627">
        <v>1</v>
      </c>
      <c r="AQ10" s="627"/>
      <c r="AR10" s="627"/>
      <c r="AS10" s="627"/>
      <c r="AT10" s="627"/>
      <c r="AU10" s="627"/>
      <c r="AV10" s="627">
        <v>1</v>
      </c>
      <c r="AW10" s="542" t="s">
        <v>757</v>
      </c>
    </row>
    <row r="11" spans="1:49" x14ac:dyDescent="0.2">
      <c r="A11" s="565">
        <v>10550</v>
      </c>
      <c r="B11" s="560" t="s">
        <v>137</v>
      </c>
      <c r="C11" s="559" t="s">
        <v>713</v>
      </c>
      <c r="D11" s="561" t="s">
        <v>1</v>
      </c>
      <c r="E11" s="361"/>
      <c r="F11" s="75">
        <v>3622</v>
      </c>
      <c r="G11" s="75">
        <v>3262</v>
      </c>
      <c r="H11" s="75">
        <v>360</v>
      </c>
      <c r="I11" s="94"/>
      <c r="J11" s="75">
        <v>808.52632063339865</v>
      </c>
      <c r="K11" s="75">
        <v>808.52632063339865</v>
      </c>
      <c r="L11" s="75"/>
      <c r="M11" s="94"/>
      <c r="N11" s="75">
        <v>2550</v>
      </c>
      <c r="O11" s="75">
        <v>2480</v>
      </c>
      <c r="P11" s="75">
        <v>70</v>
      </c>
      <c r="Q11" s="94"/>
      <c r="R11" s="75">
        <v>0</v>
      </c>
      <c r="S11" s="75">
        <v>0</v>
      </c>
      <c r="T11" s="75">
        <v>0</v>
      </c>
      <c r="V11" s="200">
        <f t="shared" si="0"/>
        <v>6980.5263206333984</v>
      </c>
      <c r="W11" s="200">
        <f t="shared" si="1"/>
        <v>6550.5263206333984</v>
      </c>
      <c r="X11" s="200">
        <f t="shared" si="2"/>
        <v>430</v>
      </c>
      <c r="Z11" s="200">
        <v>0</v>
      </c>
      <c r="AA11" s="200">
        <v>0</v>
      </c>
      <c r="AB11" s="200">
        <v>0</v>
      </c>
      <c r="AD11" s="612">
        <f t="shared" si="3"/>
        <v>4430.5263206333984</v>
      </c>
      <c r="AF11" s="627">
        <v>1</v>
      </c>
      <c r="AG11" s="627">
        <v>1</v>
      </c>
      <c r="AH11" s="627">
        <v>1</v>
      </c>
      <c r="AI11" s="627">
        <v>1</v>
      </c>
      <c r="AJ11" s="627">
        <v>1</v>
      </c>
      <c r="AK11" s="627">
        <v>1</v>
      </c>
      <c r="AL11" s="627">
        <v>1</v>
      </c>
      <c r="AM11" s="627">
        <v>1</v>
      </c>
      <c r="AN11" s="627">
        <v>1</v>
      </c>
      <c r="AO11" s="627"/>
      <c r="AP11" s="627">
        <v>1</v>
      </c>
      <c r="AQ11" s="627">
        <v>1</v>
      </c>
      <c r="AR11" s="627"/>
      <c r="AS11" s="627"/>
      <c r="AT11" s="627"/>
      <c r="AU11" s="627"/>
      <c r="AV11" s="627"/>
      <c r="AW11" s="542"/>
    </row>
    <row r="12" spans="1:49" x14ac:dyDescent="0.2">
      <c r="A12" s="565">
        <v>10600</v>
      </c>
      <c r="B12" s="560" t="s">
        <v>138</v>
      </c>
      <c r="C12" s="559" t="s">
        <v>714</v>
      </c>
      <c r="D12" s="561" t="s">
        <v>4</v>
      </c>
      <c r="E12" s="361"/>
      <c r="F12" s="75">
        <v>1033.68</v>
      </c>
      <c r="G12" s="75">
        <v>961.37</v>
      </c>
      <c r="H12" s="75">
        <v>72.31</v>
      </c>
      <c r="I12" s="94"/>
      <c r="J12" s="75">
        <v>197.50725248631034</v>
      </c>
      <c r="K12" s="75">
        <v>197.50725248631034</v>
      </c>
      <c r="L12" s="75"/>
      <c r="M12" s="94"/>
      <c r="N12" s="75">
        <v>0</v>
      </c>
      <c r="O12" s="75">
        <v>0</v>
      </c>
      <c r="P12" s="75">
        <v>0</v>
      </c>
      <c r="Q12" s="94"/>
      <c r="R12" s="75">
        <v>0</v>
      </c>
      <c r="S12" s="75">
        <v>0</v>
      </c>
      <c r="T12" s="75">
        <v>0</v>
      </c>
      <c r="V12" s="200">
        <f t="shared" si="0"/>
        <v>1231.1872524863104</v>
      </c>
      <c r="W12" s="200">
        <f t="shared" si="1"/>
        <v>1158.8772524863102</v>
      </c>
      <c r="X12" s="200">
        <f t="shared" si="2"/>
        <v>72.31</v>
      </c>
      <c r="Z12" s="200">
        <v>0</v>
      </c>
      <c r="AA12" s="200">
        <v>0</v>
      </c>
      <c r="AB12" s="200">
        <v>0</v>
      </c>
      <c r="AD12" s="612">
        <f t="shared" si="3"/>
        <v>1231.1872524863104</v>
      </c>
      <c r="AF12" s="627">
        <v>1</v>
      </c>
      <c r="AG12" s="627">
        <v>1</v>
      </c>
      <c r="AH12" s="627"/>
      <c r="AI12" s="627">
        <v>1</v>
      </c>
      <c r="AJ12" s="627">
        <v>1</v>
      </c>
      <c r="AK12" s="627">
        <v>1</v>
      </c>
      <c r="AL12" s="627">
        <v>1</v>
      </c>
      <c r="AM12" s="627">
        <v>1</v>
      </c>
      <c r="AN12" s="627">
        <v>1</v>
      </c>
      <c r="AO12" s="627"/>
      <c r="AP12" s="627"/>
      <c r="AQ12" s="627"/>
      <c r="AR12" s="627"/>
      <c r="AS12" s="627"/>
      <c r="AT12" s="627"/>
      <c r="AU12" s="627">
        <v>1</v>
      </c>
      <c r="AV12" s="627"/>
      <c r="AW12" s="542"/>
    </row>
    <row r="13" spans="1:49" x14ac:dyDescent="0.2">
      <c r="A13" s="565">
        <v>10650</v>
      </c>
      <c r="B13" s="560" t="s">
        <v>139</v>
      </c>
      <c r="C13" s="559" t="s">
        <v>711</v>
      </c>
      <c r="D13" s="561" t="s">
        <v>1</v>
      </c>
      <c r="E13" s="361"/>
      <c r="F13" s="75">
        <v>639.13</v>
      </c>
      <c r="G13" s="75">
        <v>612.54</v>
      </c>
      <c r="H13" s="75">
        <v>26.59</v>
      </c>
      <c r="I13" s="94"/>
      <c r="J13" s="75">
        <v>61.409483696676816</v>
      </c>
      <c r="K13" s="75">
        <v>61.409483696676816</v>
      </c>
      <c r="L13" s="75"/>
      <c r="M13" s="94"/>
      <c r="N13" s="75">
        <v>551.66000000000008</v>
      </c>
      <c r="O13" s="75">
        <v>551.66000000000008</v>
      </c>
      <c r="P13" s="75">
        <v>0</v>
      </c>
      <c r="Q13" s="94"/>
      <c r="R13" s="75">
        <v>0</v>
      </c>
      <c r="S13" s="75">
        <v>0</v>
      </c>
      <c r="T13" s="75">
        <v>0</v>
      </c>
      <c r="V13" s="200">
        <f t="shared" si="0"/>
        <v>1253.1994836966767</v>
      </c>
      <c r="W13" s="200">
        <f t="shared" si="1"/>
        <v>1226.6094836966768</v>
      </c>
      <c r="X13" s="200">
        <f t="shared" si="2"/>
        <v>26.59</v>
      </c>
      <c r="Z13" s="200">
        <v>1</v>
      </c>
      <c r="AA13" s="200">
        <v>1</v>
      </c>
      <c r="AB13" s="200">
        <v>0</v>
      </c>
      <c r="AD13" s="612">
        <f t="shared" si="3"/>
        <v>700.53948369667683</v>
      </c>
      <c r="AF13" s="627">
        <v>1</v>
      </c>
      <c r="AG13" s="627">
        <v>1</v>
      </c>
      <c r="AH13" s="627"/>
      <c r="AI13" s="627">
        <v>1</v>
      </c>
      <c r="AJ13" s="627">
        <v>1</v>
      </c>
      <c r="AK13" s="627">
        <v>1</v>
      </c>
      <c r="AL13" s="627">
        <v>1</v>
      </c>
      <c r="AM13" s="627">
        <v>1</v>
      </c>
      <c r="AN13" s="627">
        <v>1</v>
      </c>
      <c r="AO13" s="627">
        <v>1</v>
      </c>
      <c r="AP13" s="627">
        <v>1</v>
      </c>
      <c r="AQ13" s="627">
        <v>1</v>
      </c>
      <c r="AR13" s="627"/>
      <c r="AS13" s="627"/>
      <c r="AT13" s="627"/>
      <c r="AU13" s="627"/>
      <c r="AV13" s="627"/>
      <c r="AW13" s="542"/>
    </row>
    <row r="14" spans="1:49" x14ac:dyDescent="0.2">
      <c r="A14" s="565">
        <v>10750</v>
      </c>
      <c r="B14" s="560" t="s">
        <v>140</v>
      </c>
      <c r="C14" s="559" t="s">
        <v>128</v>
      </c>
      <c r="D14" s="561" t="s">
        <v>3</v>
      </c>
      <c r="E14" s="361"/>
      <c r="F14" s="75">
        <v>20405.27</v>
      </c>
      <c r="G14" s="75">
        <v>18899.36</v>
      </c>
      <c r="H14" s="75">
        <v>1505.91</v>
      </c>
      <c r="I14" s="94"/>
      <c r="J14" s="75">
        <v>5551.4489675936584</v>
      </c>
      <c r="K14" s="75">
        <v>5551.4489675936584</v>
      </c>
      <c r="L14" s="75"/>
      <c r="M14" s="94"/>
      <c r="N14" s="75">
        <v>0</v>
      </c>
      <c r="O14" s="75">
        <v>0</v>
      </c>
      <c r="P14" s="75">
        <v>0</v>
      </c>
      <c r="Q14" s="94"/>
      <c r="R14" s="75">
        <v>8255</v>
      </c>
      <c r="S14" s="75">
        <v>8255</v>
      </c>
      <c r="T14" s="75">
        <v>0</v>
      </c>
      <c r="V14" s="200">
        <f t="shared" si="0"/>
        <v>34211.718967593661</v>
      </c>
      <c r="W14" s="200">
        <f t="shared" si="1"/>
        <v>32705.808967593657</v>
      </c>
      <c r="X14" s="200">
        <f t="shared" si="2"/>
        <v>1505.91</v>
      </c>
      <c r="Z14" s="200">
        <v>0</v>
      </c>
      <c r="AA14" s="200">
        <v>0</v>
      </c>
      <c r="AB14" s="200">
        <v>0</v>
      </c>
      <c r="AD14" s="612">
        <f t="shared" si="3"/>
        <v>25956.718967593661</v>
      </c>
      <c r="AF14" s="627">
        <v>1</v>
      </c>
      <c r="AG14" s="627">
        <v>1</v>
      </c>
      <c r="AH14" s="627">
        <v>1</v>
      </c>
      <c r="AI14" s="627">
        <v>1</v>
      </c>
      <c r="AJ14" s="627">
        <v>1</v>
      </c>
      <c r="AK14" s="627">
        <v>1</v>
      </c>
      <c r="AL14" s="627">
        <v>1</v>
      </c>
      <c r="AM14" s="627">
        <v>1</v>
      </c>
      <c r="AN14" s="627">
        <v>1</v>
      </c>
      <c r="AO14" s="627">
        <v>1</v>
      </c>
      <c r="AP14" s="627"/>
      <c r="AQ14" s="627">
        <v>1</v>
      </c>
      <c r="AR14" s="627">
        <v>1</v>
      </c>
      <c r="AS14" s="627"/>
      <c r="AT14" s="627"/>
      <c r="AU14" s="627"/>
      <c r="AV14" s="627"/>
      <c r="AW14" s="542"/>
    </row>
    <row r="15" spans="1:49" x14ac:dyDescent="0.2">
      <c r="A15" s="565">
        <v>10800</v>
      </c>
      <c r="B15" s="560" t="s">
        <v>142</v>
      </c>
      <c r="C15" s="559" t="s">
        <v>141</v>
      </c>
      <c r="D15" s="561" t="s">
        <v>1</v>
      </c>
      <c r="E15" s="361"/>
      <c r="F15" s="75">
        <v>0</v>
      </c>
      <c r="G15" s="75">
        <v>0</v>
      </c>
      <c r="H15" s="75">
        <v>0</v>
      </c>
      <c r="I15" s="94"/>
      <c r="J15" s="75">
        <v>107.61526028770714</v>
      </c>
      <c r="K15" s="75">
        <v>107.61526028770714</v>
      </c>
      <c r="L15" s="75"/>
      <c r="M15" s="94"/>
      <c r="N15" s="75">
        <v>118</v>
      </c>
      <c r="O15" s="75">
        <v>118</v>
      </c>
      <c r="P15" s="75">
        <v>0</v>
      </c>
      <c r="Q15" s="94"/>
      <c r="R15" s="75">
        <v>0</v>
      </c>
      <c r="S15" s="75">
        <v>0</v>
      </c>
      <c r="T15" s="75">
        <v>0</v>
      </c>
      <c r="V15" s="200">
        <f t="shared" si="0"/>
        <v>226.61526028770714</v>
      </c>
      <c r="W15" s="200">
        <f t="shared" si="1"/>
        <v>226.61526028770714</v>
      </c>
      <c r="X15" s="200">
        <f t="shared" si="2"/>
        <v>0</v>
      </c>
      <c r="Z15" s="200">
        <v>1</v>
      </c>
      <c r="AA15" s="200">
        <v>1</v>
      </c>
      <c r="AB15" s="200">
        <v>0</v>
      </c>
      <c r="AD15" s="612">
        <f t="shared" si="3"/>
        <v>107.61526028770714</v>
      </c>
      <c r="AF15" s="627"/>
      <c r="AG15" s="627"/>
      <c r="AH15" s="627"/>
      <c r="AI15" s="627"/>
      <c r="AJ15" s="627"/>
      <c r="AK15" s="627"/>
      <c r="AL15" s="627"/>
      <c r="AM15" s="627"/>
      <c r="AN15" s="627"/>
      <c r="AO15" s="627"/>
      <c r="AP15" s="627"/>
      <c r="AQ15" s="627"/>
      <c r="AR15" s="627"/>
      <c r="AS15" s="627"/>
      <c r="AT15" s="627"/>
      <c r="AU15" s="627"/>
      <c r="AV15" s="627"/>
      <c r="AW15" s="542"/>
    </row>
    <row r="16" spans="1:49" x14ac:dyDescent="0.2">
      <c r="A16" s="565">
        <v>10850</v>
      </c>
      <c r="B16" s="560" t="s">
        <v>143</v>
      </c>
      <c r="C16" s="559" t="s">
        <v>712</v>
      </c>
      <c r="D16" s="561" t="s">
        <v>1</v>
      </c>
      <c r="E16" s="361"/>
      <c r="F16" s="75">
        <v>490.86</v>
      </c>
      <c r="G16" s="75">
        <v>457.16</v>
      </c>
      <c r="H16" s="75">
        <v>33.700000000000003</v>
      </c>
      <c r="I16" s="94"/>
      <c r="J16" s="75">
        <v>5.8396945765576742</v>
      </c>
      <c r="K16" s="75">
        <v>5.8396945765576742</v>
      </c>
      <c r="L16" s="75"/>
      <c r="M16" s="94"/>
      <c r="N16" s="75">
        <v>387.86</v>
      </c>
      <c r="O16" s="75">
        <v>387.86</v>
      </c>
      <c r="P16" s="75">
        <v>0</v>
      </c>
      <c r="Q16" s="94"/>
      <c r="R16" s="75">
        <v>0</v>
      </c>
      <c r="S16" s="75">
        <v>0</v>
      </c>
      <c r="T16" s="75">
        <v>0</v>
      </c>
      <c r="V16" s="200">
        <f t="shared" si="0"/>
        <v>890.35969457655767</v>
      </c>
      <c r="W16" s="200">
        <f t="shared" si="1"/>
        <v>856.65969457655763</v>
      </c>
      <c r="X16" s="200">
        <f t="shared" si="2"/>
        <v>33.700000000000003</v>
      </c>
      <c r="Z16" s="200">
        <v>5.8</v>
      </c>
      <c r="AA16" s="200">
        <v>5.8</v>
      </c>
      <c r="AB16" s="200">
        <v>0</v>
      </c>
      <c r="AD16" s="612">
        <f t="shared" si="3"/>
        <v>496.6996945765577</v>
      </c>
      <c r="AF16" s="627">
        <v>1</v>
      </c>
      <c r="AG16" s="627">
        <v>1</v>
      </c>
      <c r="AH16" s="627"/>
      <c r="AI16" s="627">
        <v>1</v>
      </c>
      <c r="AJ16" s="627">
        <v>1</v>
      </c>
      <c r="AK16" s="627">
        <v>1</v>
      </c>
      <c r="AL16" s="627">
        <v>1</v>
      </c>
      <c r="AM16" s="627"/>
      <c r="AN16" s="627"/>
      <c r="AO16" s="627"/>
      <c r="AP16" s="627">
        <v>1</v>
      </c>
      <c r="AQ16" s="627"/>
      <c r="AR16" s="627"/>
      <c r="AS16" s="627"/>
      <c r="AT16" s="627"/>
      <c r="AU16" s="627"/>
      <c r="AV16" s="627"/>
      <c r="AW16" s="542"/>
    </row>
    <row r="17" spans="1:49" x14ac:dyDescent="0.2">
      <c r="A17" s="565">
        <v>10900</v>
      </c>
      <c r="B17" s="560" t="s">
        <v>144</v>
      </c>
      <c r="C17" s="559" t="s">
        <v>715</v>
      </c>
      <c r="D17" s="561" t="s">
        <v>4</v>
      </c>
      <c r="E17" s="361"/>
      <c r="F17" s="75">
        <v>7486.44</v>
      </c>
      <c r="G17" s="75">
        <v>6618.44</v>
      </c>
      <c r="H17" s="75">
        <v>868</v>
      </c>
      <c r="I17" s="94"/>
      <c r="J17" s="75">
        <v>601.84584559970222</v>
      </c>
      <c r="K17" s="75">
        <v>601.84584559970222</v>
      </c>
      <c r="L17" s="75"/>
      <c r="M17" s="94"/>
      <c r="N17" s="75">
        <v>1965.1600000000003</v>
      </c>
      <c r="O17" s="75">
        <v>1965.1600000000003</v>
      </c>
      <c r="P17" s="75">
        <v>0</v>
      </c>
      <c r="Q17" s="94"/>
      <c r="R17" s="75">
        <v>0</v>
      </c>
      <c r="S17" s="75">
        <v>0</v>
      </c>
      <c r="T17" s="75">
        <v>0</v>
      </c>
      <c r="V17" s="200">
        <f t="shared" si="0"/>
        <v>10151.645845599704</v>
      </c>
      <c r="W17" s="200">
        <f t="shared" si="1"/>
        <v>9283.6458455997035</v>
      </c>
      <c r="X17" s="200">
        <f t="shared" si="2"/>
        <v>868</v>
      </c>
      <c r="Z17" s="200">
        <v>98.199999999999989</v>
      </c>
      <c r="AA17" s="200">
        <v>98.199999999999989</v>
      </c>
      <c r="AB17" s="200">
        <v>0</v>
      </c>
      <c r="AD17" s="612">
        <f t="shared" si="3"/>
        <v>8088.285845599702</v>
      </c>
      <c r="AF17" s="627">
        <v>1</v>
      </c>
      <c r="AG17" s="627">
        <v>1</v>
      </c>
      <c r="AH17" s="627">
        <v>1</v>
      </c>
      <c r="AI17" s="627">
        <v>1</v>
      </c>
      <c r="AJ17" s="627">
        <v>1</v>
      </c>
      <c r="AK17" s="627">
        <v>1</v>
      </c>
      <c r="AL17" s="627">
        <v>1</v>
      </c>
      <c r="AM17" s="627">
        <v>1</v>
      </c>
      <c r="AN17" s="627">
        <v>1</v>
      </c>
      <c r="AO17" s="627">
        <v>1</v>
      </c>
      <c r="AP17" s="627">
        <v>1</v>
      </c>
      <c r="AQ17" s="627">
        <v>1</v>
      </c>
      <c r="AR17" s="627"/>
      <c r="AS17" s="627"/>
      <c r="AT17" s="627"/>
      <c r="AU17" s="627"/>
      <c r="AV17" s="627"/>
      <c r="AW17" s="542"/>
    </row>
    <row r="18" spans="1:49" x14ac:dyDescent="0.2">
      <c r="A18" s="565">
        <v>10950</v>
      </c>
      <c r="B18" s="560" t="s">
        <v>145</v>
      </c>
      <c r="C18" s="559" t="s">
        <v>712</v>
      </c>
      <c r="D18" s="561" t="s">
        <v>1</v>
      </c>
      <c r="E18" s="361"/>
      <c r="F18" s="75">
        <v>185</v>
      </c>
      <c r="G18" s="75">
        <v>145</v>
      </c>
      <c r="H18" s="75">
        <v>40</v>
      </c>
      <c r="I18" s="94"/>
      <c r="J18" s="75">
        <v>40.902852220667612</v>
      </c>
      <c r="K18" s="75">
        <v>40.902852220667612</v>
      </c>
      <c r="L18" s="75"/>
      <c r="M18" s="94"/>
      <c r="N18" s="75">
        <v>0</v>
      </c>
      <c r="O18" s="75">
        <v>0</v>
      </c>
      <c r="P18" s="75">
        <v>0</v>
      </c>
      <c r="Q18" s="94"/>
      <c r="R18" s="75">
        <v>0</v>
      </c>
      <c r="S18" s="75">
        <v>0</v>
      </c>
      <c r="T18" s="75">
        <v>0</v>
      </c>
      <c r="V18" s="200">
        <f t="shared" si="0"/>
        <v>225.90285222066763</v>
      </c>
      <c r="W18" s="200">
        <f t="shared" si="1"/>
        <v>185.90285222066763</v>
      </c>
      <c r="X18" s="200">
        <f t="shared" si="2"/>
        <v>40</v>
      </c>
      <c r="Z18" s="200">
        <v>0</v>
      </c>
      <c r="AA18" s="200">
        <v>0</v>
      </c>
      <c r="AB18" s="200">
        <v>0</v>
      </c>
      <c r="AD18" s="612">
        <f t="shared" si="3"/>
        <v>225.90285222066763</v>
      </c>
      <c r="AF18" s="627">
        <v>1</v>
      </c>
      <c r="AG18" s="627">
        <v>1</v>
      </c>
      <c r="AH18" s="627"/>
      <c r="AI18" s="627">
        <v>1</v>
      </c>
      <c r="AJ18" s="627">
        <v>1</v>
      </c>
      <c r="AK18" s="627">
        <v>1</v>
      </c>
      <c r="AL18" s="627">
        <v>1</v>
      </c>
      <c r="AM18" s="627">
        <v>1</v>
      </c>
      <c r="AN18" s="627">
        <v>1</v>
      </c>
      <c r="AO18" s="627">
        <v>1</v>
      </c>
      <c r="AP18" s="627">
        <v>1</v>
      </c>
      <c r="AQ18" s="627"/>
      <c r="AR18" s="627"/>
      <c r="AS18" s="627"/>
      <c r="AT18" s="627"/>
      <c r="AU18" s="627"/>
      <c r="AV18" s="627"/>
      <c r="AW18" s="542"/>
    </row>
    <row r="19" spans="1:49" x14ac:dyDescent="0.2">
      <c r="A19" s="565">
        <v>11150</v>
      </c>
      <c r="B19" s="560" t="s">
        <v>149</v>
      </c>
      <c r="C19" s="559" t="s">
        <v>712</v>
      </c>
      <c r="D19" s="561" t="s">
        <v>1</v>
      </c>
      <c r="E19" s="361"/>
      <c r="F19" s="75">
        <v>0</v>
      </c>
      <c r="G19" s="75">
        <v>0</v>
      </c>
      <c r="H19" s="75">
        <v>0</v>
      </c>
      <c r="I19" s="94"/>
      <c r="J19" s="75">
        <v>40.260309042416793</v>
      </c>
      <c r="K19" s="75">
        <v>40.260309042416793</v>
      </c>
      <c r="L19" s="75"/>
      <c r="M19" s="94"/>
      <c r="N19" s="75">
        <v>0</v>
      </c>
      <c r="O19" s="75">
        <v>0</v>
      </c>
      <c r="P19" s="75">
        <v>0</v>
      </c>
      <c r="Q19" s="94"/>
      <c r="R19" s="75">
        <v>0</v>
      </c>
      <c r="S19" s="75">
        <v>0</v>
      </c>
      <c r="T19" s="75">
        <v>0</v>
      </c>
      <c r="V19" s="200">
        <f t="shared" si="0"/>
        <v>40.260309042416793</v>
      </c>
      <c r="W19" s="200">
        <f t="shared" si="1"/>
        <v>40.260309042416793</v>
      </c>
      <c r="X19" s="200">
        <f t="shared" si="2"/>
        <v>0</v>
      </c>
      <c r="Z19" s="200">
        <v>0</v>
      </c>
      <c r="AA19" s="200">
        <v>0</v>
      </c>
      <c r="AB19" s="200">
        <v>0</v>
      </c>
      <c r="AD19" s="612">
        <f t="shared" si="3"/>
        <v>40.260309042416793</v>
      </c>
      <c r="AF19" s="627"/>
      <c r="AG19" s="627"/>
      <c r="AH19" s="627"/>
      <c r="AI19" s="627"/>
      <c r="AJ19" s="627"/>
      <c r="AK19" s="627"/>
      <c r="AL19" s="627"/>
      <c r="AM19" s="627"/>
      <c r="AN19" s="627"/>
      <c r="AO19" s="627"/>
      <c r="AP19" s="627"/>
      <c r="AQ19" s="627"/>
      <c r="AR19" s="627"/>
      <c r="AS19" s="627"/>
      <c r="AT19" s="627"/>
      <c r="AU19" s="627"/>
      <c r="AV19" s="627"/>
      <c r="AW19" s="542"/>
    </row>
    <row r="20" spans="1:49" x14ac:dyDescent="0.2">
      <c r="A20" s="565">
        <v>11200</v>
      </c>
      <c r="B20" s="560" t="s">
        <v>150</v>
      </c>
      <c r="C20" s="559" t="s">
        <v>712</v>
      </c>
      <c r="D20" s="561" t="s">
        <v>1</v>
      </c>
      <c r="E20" s="361"/>
      <c r="F20" s="75">
        <v>0</v>
      </c>
      <c r="G20" s="75">
        <v>0</v>
      </c>
      <c r="H20" s="75">
        <v>0</v>
      </c>
      <c r="I20" s="94"/>
      <c r="J20" s="75">
        <v>32.663527917673164</v>
      </c>
      <c r="K20" s="75">
        <v>32.663527917673164</v>
      </c>
      <c r="L20" s="75"/>
      <c r="M20" s="94"/>
      <c r="N20" s="75">
        <v>100</v>
      </c>
      <c r="O20" s="75">
        <v>100</v>
      </c>
      <c r="P20" s="75">
        <v>0</v>
      </c>
      <c r="Q20" s="94"/>
      <c r="R20" s="75">
        <v>0</v>
      </c>
      <c r="S20" s="75">
        <v>0</v>
      </c>
      <c r="T20" s="75">
        <v>0</v>
      </c>
      <c r="V20" s="200">
        <f t="shared" si="0"/>
        <v>132.66352791767315</v>
      </c>
      <c r="W20" s="200">
        <f t="shared" si="1"/>
        <v>132.66352791767315</v>
      </c>
      <c r="X20" s="200">
        <f t="shared" si="2"/>
        <v>0</v>
      </c>
      <c r="Z20" s="200">
        <v>0</v>
      </c>
      <c r="AA20" s="200">
        <v>0</v>
      </c>
      <c r="AB20" s="200">
        <v>0</v>
      </c>
      <c r="AD20" s="612">
        <f t="shared" si="3"/>
        <v>32.663527917673164</v>
      </c>
      <c r="AF20" s="627"/>
      <c r="AG20" s="627"/>
      <c r="AH20" s="627"/>
      <c r="AI20" s="627"/>
      <c r="AJ20" s="627"/>
      <c r="AK20" s="627"/>
      <c r="AL20" s="627"/>
      <c r="AM20" s="627"/>
      <c r="AN20" s="627"/>
      <c r="AO20" s="627"/>
      <c r="AP20" s="627"/>
      <c r="AQ20" s="627"/>
      <c r="AR20" s="627"/>
      <c r="AS20" s="627"/>
      <c r="AT20" s="627"/>
      <c r="AU20" s="627"/>
      <c r="AV20" s="627"/>
      <c r="AW20" s="542"/>
    </row>
    <row r="21" spans="1:49" x14ac:dyDescent="0.2">
      <c r="A21" s="565">
        <v>11250</v>
      </c>
      <c r="B21" s="560" t="s">
        <v>151</v>
      </c>
      <c r="C21" s="559" t="s">
        <v>712</v>
      </c>
      <c r="D21" s="561" t="s">
        <v>1</v>
      </c>
      <c r="E21" s="361"/>
      <c r="F21" s="75">
        <v>0</v>
      </c>
      <c r="G21" s="75">
        <v>0</v>
      </c>
      <c r="H21" s="75">
        <v>0</v>
      </c>
      <c r="I21" s="94"/>
      <c r="J21" s="75">
        <v>1382.7984805175938</v>
      </c>
      <c r="K21" s="75">
        <v>1382.7984805175938</v>
      </c>
      <c r="L21" s="75"/>
      <c r="M21" s="94"/>
      <c r="N21" s="75">
        <v>0</v>
      </c>
      <c r="O21" s="75">
        <v>0</v>
      </c>
      <c r="P21" s="75">
        <v>0</v>
      </c>
      <c r="Q21" s="94"/>
      <c r="R21" s="75">
        <v>0</v>
      </c>
      <c r="S21" s="75">
        <v>0</v>
      </c>
      <c r="T21" s="75">
        <v>0</v>
      </c>
      <c r="V21" s="200">
        <f t="shared" si="0"/>
        <v>1382.7984805175938</v>
      </c>
      <c r="W21" s="200">
        <f t="shared" si="1"/>
        <v>1382.7984805175938</v>
      </c>
      <c r="X21" s="200">
        <f t="shared" si="2"/>
        <v>0</v>
      </c>
      <c r="Z21" s="200">
        <v>0</v>
      </c>
      <c r="AA21" s="200">
        <v>0</v>
      </c>
      <c r="AB21" s="200">
        <v>0</v>
      </c>
      <c r="AD21" s="612">
        <f t="shared" si="3"/>
        <v>1382.7984805175938</v>
      </c>
      <c r="AF21" s="627"/>
      <c r="AG21" s="627"/>
      <c r="AH21" s="627"/>
      <c r="AI21" s="627"/>
      <c r="AJ21" s="627"/>
      <c r="AK21" s="627"/>
      <c r="AL21" s="627"/>
      <c r="AM21" s="627"/>
      <c r="AN21" s="627"/>
      <c r="AO21" s="627"/>
      <c r="AP21" s="627"/>
      <c r="AQ21" s="627"/>
      <c r="AR21" s="627"/>
      <c r="AS21" s="627"/>
      <c r="AT21" s="627"/>
      <c r="AU21" s="627"/>
      <c r="AV21" s="627"/>
      <c r="AW21" s="542"/>
    </row>
    <row r="22" spans="1:49" x14ac:dyDescent="0.2">
      <c r="A22" s="565">
        <v>11300</v>
      </c>
      <c r="B22" s="560" t="s">
        <v>152</v>
      </c>
      <c r="C22" s="559" t="s">
        <v>126</v>
      </c>
      <c r="D22" s="561" t="s">
        <v>3</v>
      </c>
      <c r="E22" s="361"/>
      <c r="F22" s="75">
        <v>2144.2199999999998</v>
      </c>
      <c r="G22" s="75">
        <v>1903.64</v>
      </c>
      <c r="H22" s="75">
        <v>240.58</v>
      </c>
      <c r="I22" s="94"/>
      <c r="J22" s="75">
        <v>435.02423915699336</v>
      </c>
      <c r="K22" s="75">
        <v>435.02423915699336</v>
      </c>
      <c r="L22" s="75"/>
      <c r="M22" s="94"/>
      <c r="N22" s="75">
        <v>14.66</v>
      </c>
      <c r="O22" s="75">
        <v>14.66</v>
      </c>
      <c r="P22" s="75">
        <v>0</v>
      </c>
      <c r="Q22" s="94"/>
      <c r="R22" s="75">
        <v>0</v>
      </c>
      <c r="S22" s="75">
        <v>0</v>
      </c>
      <c r="T22" s="75">
        <v>0</v>
      </c>
      <c r="V22" s="200">
        <f t="shared" si="0"/>
        <v>2593.9042391569928</v>
      </c>
      <c r="W22" s="200">
        <f t="shared" si="1"/>
        <v>2353.3242391569934</v>
      </c>
      <c r="X22" s="200">
        <f t="shared" si="2"/>
        <v>240.58</v>
      </c>
      <c r="Z22" s="200">
        <v>0</v>
      </c>
      <c r="AA22" s="200">
        <v>0</v>
      </c>
      <c r="AB22" s="200">
        <v>0</v>
      </c>
      <c r="AD22" s="612">
        <f t="shared" si="3"/>
        <v>2579.244239156993</v>
      </c>
      <c r="AF22" s="627">
        <v>1</v>
      </c>
      <c r="AG22" s="627">
        <v>1</v>
      </c>
      <c r="AH22" s="627">
        <v>1</v>
      </c>
      <c r="AI22" s="627">
        <v>1</v>
      </c>
      <c r="AJ22" s="627">
        <v>1</v>
      </c>
      <c r="AK22" s="627">
        <v>1</v>
      </c>
      <c r="AL22" s="627">
        <v>1</v>
      </c>
      <c r="AM22" s="627">
        <v>1</v>
      </c>
      <c r="AN22" s="627">
        <v>1</v>
      </c>
      <c r="AO22" s="627">
        <v>1</v>
      </c>
      <c r="AP22" s="627">
        <v>1</v>
      </c>
      <c r="AQ22" s="627"/>
      <c r="AR22" s="627"/>
      <c r="AS22" s="627"/>
      <c r="AT22" s="627"/>
      <c r="AU22" s="627"/>
      <c r="AV22" s="627"/>
      <c r="AW22" s="542"/>
    </row>
    <row r="23" spans="1:49" x14ac:dyDescent="0.2">
      <c r="A23" s="565">
        <v>11350</v>
      </c>
      <c r="B23" s="560" t="s">
        <v>153</v>
      </c>
      <c r="C23" s="559" t="s">
        <v>130</v>
      </c>
      <c r="D23" s="561" t="s">
        <v>4</v>
      </c>
      <c r="E23" s="361"/>
      <c r="F23" s="75">
        <v>5481.46</v>
      </c>
      <c r="G23" s="75">
        <v>5476.9</v>
      </c>
      <c r="H23" s="75">
        <v>4.5599999999999996</v>
      </c>
      <c r="I23" s="94"/>
      <c r="J23" s="75">
        <v>807.93632448995095</v>
      </c>
      <c r="K23" s="75">
        <v>807.93632448995095</v>
      </c>
      <c r="L23" s="75"/>
      <c r="M23" s="94"/>
      <c r="N23" s="75">
        <v>1727.88</v>
      </c>
      <c r="O23" s="75">
        <v>1727.88</v>
      </c>
      <c r="P23" s="75">
        <v>0</v>
      </c>
      <c r="Q23" s="94"/>
      <c r="R23" s="75">
        <v>0</v>
      </c>
      <c r="S23" s="75">
        <v>0</v>
      </c>
      <c r="T23" s="75">
        <v>0</v>
      </c>
      <c r="V23" s="200">
        <f t="shared" si="0"/>
        <v>8040.3163244899506</v>
      </c>
      <c r="W23" s="200">
        <f t="shared" si="1"/>
        <v>8035.7563244899511</v>
      </c>
      <c r="X23" s="200">
        <f t="shared" si="2"/>
        <v>4.5599999999999996</v>
      </c>
      <c r="Z23" s="200">
        <v>23.04</v>
      </c>
      <c r="AA23" s="200">
        <v>23.04</v>
      </c>
      <c r="AB23" s="200">
        <v>0</v>
      </c>
      <c r="AD23" s="612">
        <f t="shared" si="3"/>
        <v>6289.3963244899514</v>
      </c>
      <c r="AF23" s="627">
        <v>1</v>
      </c>
      <c r="AG23" s="627">
        <v>1</v>
      </c>
      <c r="AH23" s="627">
        <v>1</v>
      </c>
      <c r="AI23" s="627">
        <v>1</v>
      </c>
      <c r="AJ23" s="627">
        <v>1</v>
      </c>
      <c r="AK23" s="627">
        <v>1</v>
      </c>
      <c r="AL23" s="627">
        <v>1</v>
      </c>
      <c r="AM23" s="627">
        <v>1</v>
      </c>
      <c r="AN23" s="627">
        <v>1</v>
      </c>
      <c r="AO23" s="627">
        <v>1</v>
      </c>
      <c r="AP23" s="627">
        <v>1</v>
      </c>
      <c r="AQ23" s="627">
        <v>1</v>
      </c>
      <c r="AR23" s="627">
        <v>1</v>
      </c>
      <c r="AS23" s="627">
        <v>1</v>
      </c>
      <c r="AT23" s="627">
        <v>1</v>
      </c>
      <c r="AU23" s="627"/>
      <c r="AV23" s="627"/>
      <c r="AW23" s="542"/>
    </row>
    <row r="24" spans="1:49" x14ac:dyDescent="0.2">
      <c r="A24" s="565">
        <v>11400</v>
      </c>
      <c r="B24" s="560" t="s">
        <v>154</v>
      </c>
      <c r="C24" s="559" t="s">
        <v>712</v>
      </c>
      <c r="D24" s="561" t="s">
        <v>1</v>
      </c>
      <c r="E24" s="361"/>
      <c r="F24" s="75">
        <v>612.86</v>
      </c>
      <c r="G24" s="75">
        <v>587.37</v>
      </c>
      <c r="H24" s="75">
        <v>25.49</v>
      </c>
      <c r="I24" s="94"/>
      <c r="J24" s="75">
        <v>0</v>
      </c>
      <c r="K24" s="75">
        <v>0</v>
      </c>
      <c r="L24" s="75"/>
      <c r="M24" s="94"/>
      <c r="N24" s="75">
        <v>481.81</v>
      </c>
      <c r="O24" s="75">
        <v>477.81</v>
      </c>
      <c r="P24" s="75">
        <v>4</v>
      </c>
      <c r="Q24" s="94"/>
      <c r="R24" s="75">
        <v>0</v>
      </c>
      <c r="S24" s="75">
        <v>0</v>
      </c>
      <c r="T24" s="75">
        <v>0</v>
      </c>
      <c r="V24" s="200">
        <f t="shared" si="0"/>
        <v>1101.8000000000002</v>
      </c>
      <c r="W24" s="200">
        <f t="shared" si="1"/>
        <v>1072.3100000000002</v>
      </c>
      <c r="X24" s="200">
        <f t="shared" si="2"/>
        <v>29.49</v>
      </c>
      <c r="Z24" s="200">
        <v>7.13</v>
      </c>
      <c r="AA24" s="200">
        <v>7.13</v>
      </c>
      <c r="AB24" s="200">
        <v>0</v>
      </c>
      <c r="AD24" s="612">
        <f t="shared" si="3"/>
        <v>612.86</v>
      </c>
      <c r="AF24" s="627">
        <v>1</v>
      </c>
      <c r="AG24" s="627">
        <v>1</v>
      </c>
      <c r="AH24" s="627">
        <v>1</v>
      </c>
      <c r="AI24" s="627">
        <v>1</v>
      </c>
      <c r="AJ24" s="627">
        <v>1</v>
      </c>
      <c r="AK24" s="627">
        <v>1</v>
      </c>
      <c r="AL24" s="627">
        <v>1</v>
      </c>
      <c r="AM24" s="627">
        <v>1</v>
      </c>
      <c r="AN24" s="627">
        <v>1</v>
      </c>
      <c r="AO24" s="627">
        <v>1</v>
      </c>
      <c r="AP24" s="627">
        <v>1</v>
      </c>
      <c r="AQ24" s="627">
        <v>1</v>
      </c>
      <c r="AR24" s="627"/>
      <c r="AS24" s="627"/>
      <c r="AT24" s="627"/>
      <c r="AU24" s="627"/>
      <c r="AV24" s="627"/>
      <c r="AW24" s="542"/>
    </row>
    <row r="25" spans="1:49" x14ac:dyDescent="0.2">
      <c r="A25" s="565">
        <v>11450</v>
      </c>
      <c r="B25" s="560" t="s">
        <v>156</v>
      </c>
      <c r="C25" s="559" t="s">
        <v>155</v>
      </c>
      <c r="D25" s="561" t="s">
        <v>3</v>
      </c>
      <c r="E25" s="361"/>
      <c r="F25" s="75">
        <v>8939.4</v>
      </c>
      <c r="G25" s="75">
        <v>7524.29</v>
      </c>
      <c r="H25" s="75">
        <v>1415.11</v>
      </c>
      <c r="I25" s="94"/>
      <c r="J25" s="75">
        <v>1652.4133846023333</v>
      </c>
      <c r="K25" s="75">
        <v>1652.4133846023333</v>
      </c>
      <c r="L25" s="75"/>
      <c r="M25" s="94"/>
      <c r="N25" s="75">
        <v>6.5</v>
      </c>
      <c r="O25" s="75">
        <v>6.5</v>
      </c>
      <c r="P25" s="75">
        <v>0</v>
      </c>
      <c r="Q25" s="94"/>
      <c r="R25" s="75">
        <v>0</v>
      </c>
      <c r="S25" s="75">
        <v>0</v>
      </c>
      <c r="T25" s="75">
        <v>0</v>
      </c>
      <c r="V25" s="200">
        <f t="shared" si="0"/>
        <v>10598.833384602334</v>
      </c>
      <c r="W25" s="200">
        <f t="shared" si="1"/>
        <v>9183.7233846023337</v>
      </c>
      <c r="X25" s="200">
        <f t="shared" si="2"/>
        <v>1415.11</v>
      </c>
      <c r="Z25" s="200">
        <v>0.52</v>
      </c>
      <c r="AA25" s="200">
        <v>0.52</v>
      </c>
      <c r="AB25" s="200">
        <v>0</v>
      </c>
      <c r="AD25" s="612">
        <f t="shared" si="3"/>
        <v>10591.813384602334</v>
      </c>
      <c r="AF25" s="627">
        <v>1</v>
      </c>
      <c r="AG25" s="627">
        <v>1</v>
      </c>
      <c r="AH25" s="627">
        <v>1</v>
      </c>
      <c r="AI25" s="627">
        <v>1</v>
      </c>
      <c r="AJ25" s="627">
        <v>1</v>
      </c>
      <c r="AK25" s="627">
        <v>1</v>
      </c>
      <c r="AL25" s="627">
        <v>1</v>
      </c>
      <c r="AM25" s="627">
        <v>1</v>
      </c>
      <c r="AN25" s="627">
        <v>1</v>
      </c>
      <c r="AO25" s="627">
        <v>1</v>
      </c>
      <c r="AP25" s="627">
        <v>1</v>
      </c>
      <c r="AQ25" s="627"/>
      <c r="AR25" s="627"/>
      <c r="AS25" s="627"/>
      <c r="AT25" s="627"/>
      <c r="AU25" s="627"/>
      <c r="AV25" s="627"/>
      <c r="AW25" s="542"/>
    </row>
    <row r="26" spans="1:49" x14ac:dyDescent="0.2">
      <c r="A26" s="565">
        <v>11500</v>
      </c>
      <c r="B26" s="560" t="s">
        <v>157</v>
      </c>
      <c r="C26" s="559" t="s">
        <v>155</v>
      </c>
      <c r="D26" s="561" t="s">
        <v>3</v>
      </c>
      <c r="E26" s="361"/>
      <c r="F26" s="75">
        <v>11716</v>
      </c>
      <c r="G26" s="75">
        <v>1602</v>
      </c>
      <c r="H26" s="75">
        <v>10114</v>
      </c>
      <c r="I26" s="94"/>
      <c r="J26" s="75">
        <v>2542.0842756121938</v>
      </c>
      <c r="K26" s="75">
        <v>2542.0842756121938</v>
      </c>
      <c r="L26" s="75"/>
      <c r="M26" s="94"/>
      <c r="N26" s="75">
        <v>36.900000000000006</v>
      </c>
      <c r="O26" s="75">
        <v>36.800000000000004</v>
      </c>
      <c r="P26" s="75">
        <v>0.1</v>
      </c>
      <c r="Q26" s="94"/>
      <c r="R26" s="75">
        <v>0</v>
      </c>
      <c r="S26" s="75">
        <v>0</v>
      </c>
      <c r="T26" s="75">
        <v>0</v>
      </c>
      <c r="V26" s="200">
        <f t="shared" si="0"/>
        <v>14294.984275612194</v>
      </c>
      <c r="W26" s="200">
        <f t="shared" si="1"/>
        <v>4180.884275612194</v>
      </c>
      <c r="X26" s="200">
        <f t="shared" si="2"/>
        <v>10114.1</v>
      </c>
      <c r="Z26" s="200">
        <v>0</v>
      </c>
      <c r="AA26" s="200">
        <v>0</v>
      </c>
      <c r="AB26" s="200">
        <v>0</v>
      </c>
      <c r="AD26" s="612">
        <f t="shared" si="3"/>
        <v>14258.084275612193</v>
      </c>
      <c r="AF26" s="627">
        <v>1</v>
      </c>
      <c r="AG26" s="627">
        <v>1</v>
      </c>
      <c r="AH26" s="627">
        <v>1</v>
      </c>
      <c r="AI26" s="627">
        <v>1</v>
      </c>
      <c r="AJ26" s="627">
        <v>1</v>
      </c>
      <c r="AK26" s="627">
        <v>1</v>
      </c>
      <c r="AL26" s="627">
        <v>1</v>
      </c>
      <c r="AM26" s="627">
        <v>1</v>
      </c>
      <c r="AN26" s="627">
        <v>1</v>
      </c>
      <c r="AO26" s="627">
        <v>1</v>
      </c>
      <c r="AP26" s="627">
        <v>1</v>
      </c>
      <c r="AQ26" s="627"/>
      <c r="AR26" s="627"/>
      <c r="AS26" s="627"/>
      <c r="AT26" s="627"/>
      <c r="AU26" s="627"/>
      <c r="AV26" s="627"/>
      <c r="AW26" s="542"/>
    </row>
    <row r="27" spans="1:49" x14ac:dyDescent="0.2">
      <c r="A27" s="565">
        <v>11520</v>
      </c>
      <c r="B27" s="560" t="s">
        <v>158</v>
      </c>
      <c r="C27" s="559" t="s">
        <v>126</v>
      </c>
      <c r="D27" s="561" t="s">
        <v>3</v>
      </c>
      <c r="E27" s="361"/>
      <c r="F27" s="75">
        <v>7099</v>
      </c>
      <c r="G27" s="75">
        <v>6744</v>
      </c>
      <c r="H27" s="75">
        <v>355</v>
      </c>
      <c r="I27" s="94"/>
      <c r="J27" s="75">
        <v>1034.235869671355</v>
      </c>
      <c r="K27" s="75">
        <v>1034.235869671355</v>
      </c>
      <c r="L27" s="75"/>
      <c r="M27" s="94"/>
      <c r="N27" s="75">
        <v>18</v>
      </c>
      <c r="O27" s="75">
        <v>17.95</v>
      </c>
      <c r="P27" s="75">
        <v>0.05</v>
      </c>
      <c r="Q27" s="94"/>
      <c r="R27" s="75">
        <v>100</v>
      </c>
      <c r="S27" s="75">
        <v>100</v>
      </c>
      <c r="T27" s="75">
        <v>0</v>
      </c>
      <c r="V27" s="200">
        <f t="shared" si="0"/>
        <v>8300.9358696713552</v>
      </c>
      <c r="W27" s="200">
        <f t="shared" si="1"/>
        <v>7945.8858696713551</v>
      </c>
      <c r="X27" s="200">
        <f t="shared" si="2"/>
        <v>355.05</v>
      </c>
      <c r="Z27" s="200">
        <v>49.7</v>
      </c>
      <c r="AA27" s="200">
        <v>49.7</v>
      </c>
      <c r="AB27" s="200">
        <v>0</v>
      </c>
      <c r="AD27" s="612">
        <f t="shared" si="3"/>
        <v>8133.2358696713545</v>
      </c>
      <c r="AF27" s="627">
        <v>1</v>
      </c>
      <c r="AG27" s="627">
        <v>1</v>
      </c>
      <c r="AH27" s="627">
        <v>1</v>
      </c>
      <c r="AI27" s="627">
        <v>1</v>
      </c>
      <c r="AJ27" s="627">
        <v>1</v>
      </c>
      <c r="AK27" s="627">
        <v>1</v>
      </c>
      <c r="AL27" s="627">
        <v>1</v>
      </c>
      <c r="AM27" s="627">
        <v>1</v>
      </c>
      <c r="AN27" s="627">
        <v>1</v>
      </c>
      <c r="AO27" s="627">
        <v>1</v>
      </c>
      <c r="AP27" s="627">
        <v>1</v>
      </c>
      <c r="AQ27" s="627"/>
      <c r="AR27" s="627"/>
      <c r="AS27" s="627"/>
      <c r="AT27" s="627"/>
      <c r="AU27" s="627"/>
      <c r="AV27" s="627"/>
      <c r="AW27" s="542"/>
    </row>
    <row r="28" spans="1:49" x14ac:dyDescent="0.2">
      <c r="A28" s="566">
        <v>11570</v>
      </c>
      <c r="B28" s="562" t="s">
        <v>133</v>
      </c>
      <c r="C28" s="563" t="s">
        <v>126</v>
      </c>
      <c r="D28" s="564" t="s">
        <v>3</v>
      </c>
      <c r="E28" s="361"/>
      <c r="F28" s="75">
        <v>22454</v>
      </c>
      <c r="G28" s="75">
        <v>20882</v>
      </c>
      <c r="H28" s="75">
        <v>1572</v>
      </c>
      <c r="I28" s="94"/>
      <c r="J28" s="75">
        <v>3497.8281188704705</v>
      </c>
      <c r="K28" s="75">
        <v>3497.8281188704705</v>
      </c>
      <c r="L28" s="75"/>
      <c r="M28" s="94"/>
      <c r="N28" s="75">
        <v>0</v>
      </c>
      <c r="O28" s="75">
        <v>0</v>
      </c>
      <c r="P28" s="75">
        <v>0</v>
      </c>
      <c r="Q28" s="94"/>
      <c r="R28" s="75">
        <v>0</v>
      </c>
      <c r="S28" s="75">
        <v>0</v>
      </c>
      <c r="T28" s="75">
        <v>0</v>
      </c>
      <c r="V28" s="200">
        <f t="shared" si="0"/>
        <v>25951.828118870471</v>
      </c>
      <c r="W28" s="200">
        <f t="shared" si="1"/>
        <v>24379.828118870471</v>
      </c>
      <c r="X28" s="200">
        <f t="shared" si="2"/>
        <v>1572</v>
      </c>
      <c r="Z28" s="200">
        <v>0</v>
      </c>
      <c r="AA28" s="200">
        <v>0</v>
      </c>
      <c r="AB28" s="200">
        <v>0</v>
      </c>
      <c r="AD28" s="612">
        <f t="shared" si="3"/>
        <v>25951.828118870471</v>
      </c>
      <c r="AF28" s="627">
        <v>1</v>
      </c>
      <c r="AG28" s="627">
        <v>1</v>
      </c>
      <c r="AH28" s="627">
        <v>1</v>
      </c>
      <c r="AI28" s="627">
        <v>1</v>
      </c>
      <c r="AJ28" s="627">
        <v>1</v>
      </c>
      <c r="AK28" s="627">
        <v>1</v>
      </c>
      <c r="AL28" s="627">
        <v>1</v>
      </c>
      <c r="AM28" s="627">
        <v>1</v>
      </c>
      <c r="AN28" s="627">
        <v>1</v>
      </c>
      <c r="AO28" s="627">
        <v>1</v>
      </c>
      <c r="AP28" s="627">
        <v>1</v>
      </c>
      <c r="AQ28" s="627"/>
      <c r="AR28" s="627"/>
      <c r="AS28" s="627"/>
      <c r="AT28" s="627"/>
      <c r="AU28" s="627"/>
      <c r="AV28" s="627"/>
      <c r="AW28" s="542"/>
    </row>
    <row r="29" spans="1:49" x14ac:dyDescent="0.2">
      <c r="A29" s="565">
        <v>11600</v>
      </c>
      <c r="B29" s="560" t="s">
        <v>160</v>
      </c>
      <c r="C29" s="559" t="s">
        <v>716</v>
      </c>
      <c r="D29" s="561" t="s">
        <v>1</v>
      </c>
      <c r="E29" s="361"/>
      <c r="F29" s="75">
        <v>0</v>
      </c>
      <c r="G29" s="75">
        <v>0</v>
      </c>
      <c r="H29" s="75">
        <v>0</v>
      </c>
      <c r="I29" s="94"/>
      <c r="J29" s="75">
        <v>7.1714063181559151</v>
      </c>
      <c r="K29" s="75">
        <v>7.1714063181559151</v>
      </c>
      <c r="L29" s="75"/>
      <c r="M29" s="94"/>
      <c r="N29" s="75">
        <v>0</v>
      </c>
      <c r="O29" s="75">
        <v>0</v>
      </c>
      <c r="P29" s="75">
        <v>0</v>
      </c>
      <c r="Q29" s="94"/>
      <c r="R29" s="75">
        <v>0</v>
      </c>
      <c r="S29" s="75">
        <v>0</v>
      </c>
      <c r="T29" s="75">
        <v>0</v>
      </c>
      <c r="V29" s="200">
        <f t="shared" si="0"/>
        <v>7.1714063181559151</v>
      </c>
      <c r="W29" s="200">
        <f t="shared" si="1"/>
        <v>7.1714063181559151</v>
      </c>
      <c r="X29" s="200">
        <f t="shared" si="2"/>
        <v>0</v>
      </c>
      <c r="Z29" s="200">
        <v>0</v>
      </c>
      <c r="AA29" s="200">
        <v>0</v>
      </c>
      <c r="AB29" s="200">
        <v>0</v>
      </c>
      <c r="AD29" s="612">
        <f t="shared" si="3"/>
        <v>7.1714063181559151</v>
      </c>
      <c r="AF29" s="627"/>
      <c r="AG29" s="627"/>
      <c r="AH29" s="627"/>
      <c r="AI29" s="627"/>
      <c r="AJ29" s="627"/>
      <c r="AK29" s="627"/>
      <c r="AL29" s="627"/>
      <c r="AM29" s="627"/>
      <c r="AN29" s="627"/>
      <c r="AO29" s="627"/>
      <c r="AP29" s="627"/>
      <c r="AQ29" s="627"/>
      <c r="AR29" s="627"/>
      <c r="AS29" s="627"/>
      <c r="AT29" s="627"/>
      <c r="AU29" s="627"/>
      <c r="AV29" s="627"/>
      <c r="AW29" s="542"/>
    </row>
    <row r="30" spans="1:49" x14ac:dyDescent="0.2">
      <c r="A30" s="566">
        <v>11650</v>
      </c>
      <c r="B30" s="562" t="s">
        <v>180</v>
      </c>
      <c r="C30" s="563" t="s">
        <v>162</v>
      </c>
      <c r="D30" s="564" t="s">
        <v>2</v>
      </c>
      <c r="E30" s="361"/>
      <c r="F30" s="75">
        <v>29870</v>
      </c>
      <c r="G30" s="75">
        <v>27307</v>
      </c>
      <c r="H30" s="75">
        <v>2563</v>
      </c>
      <c r="I30" s="94"/>
      <c r="J30" s="75">
        <v>6433.4828549268441</v>
      </c>
      <c r="K30" s="75">
        <v>6433.4828549268441</v>
      </c>
      <c r="L30" s="75"/>
      <c r="M30" s="94"/>
      <c r="N30" s="75">
        <v>5565</v>
      </c>
      <c r="O30" s="75">
        <v>5545</v>
      </c>
      <c r="P30" s="75">
        <v>20</v>
      </c>
      <c r="Q30" s="94"/>
      <c r="R30" s="75">
        <v>0</v>
      </c>
      <c r="S30" s="75">
        <v>0</v>
      </c>
      <c r="T30" s="75">
        <v>0</v>
      </c>
      <c r="V30" s="200">
        <f t="shared" si="0"/>
        <v>42135.482854926842</v>
      </c>
      <c r="W30" s="200">
        <f t="shared" si="1"/>
        <v>39552.482854926842</v>
      </c>
      <c r="X30" s="200">
        <f t="shared" si="2"/>
        <v>2583</v>
      </c>
      <c r="Z30" s="200">
        <v>267</v>
      </c>
      <c r="AA30" s="200">
        <v>267</v>
      </c>
      <c r="AB30" s="200">
        <v>0</v>
      </c>
      <c r="AD30" s="612">
        <f t="shared" si="3"/>
        <v>36303.482854926842</v>
      </c>
      <c r="AF30" s="627">
        <v>1</v>
      </c>
      <c r="AG30" s="627">
        <v>1</v>
      </c>
      <c r="AH30" s="627">
        <v>1</v>
      </c>
      <c r="AI30" s="627">
        <v>1</v>
      </c>
      <c r="AJ30" s="627">
        <v>1</v>
      </c>
      <c r="AK30" s="627">
        <v>1</v>
      </c>
      <c r="AL30" s="627">
        <v>1</v>
      </c>
      <c r="AM30" s="627">
        <v>1</v>
      </c>
      <c r="AN30" s="627">
        <v>1</v>
      </c>
      <c r="AO30" s="627">
        <v>1</v>
      </c>
      <c r="AP30" s="627">
        <v>1</v>
      </c>
      <c r="AQ30" s="627"/>
      <c r="AR30" s="627"/>
      <c r="AS30" s="627"/>
      <c r="AT30" s="627"/>
      <c r="AU30" s="627"/>
      <c r="AV30" s="627"/>
      <c r="AW30" s="542"/>
    </row>
    <row r="31" spans="1:49" x14ac:dyDescent="0.2">
      <c r="A31" s="565">
        <v>11700</v>
      </c>
      <c r="B31" s="560" t="s">
        <v>161</v>
      </c>
      <c r="C31" s="559" t="s">
        <v>712</v>
      </c>
      <c r="D31" s="561" t="s">
        <v>1</v>
      </c>
      <c r="E31" s="361"/>
      <c r="F31" s="75">
        <v>0</v>
      </c>
      <c r="G31" s="75">
        <v>0</v>
      </c>
      <c r="H31" s="75">
        <v>0</v>
      </c>
      <c r="I31" s="94"/>
      <c r="J31" s="75">
        <v>6.6536187385522716</v>
      </c>
      <c r="K31" s="75">
        <v>6.6536187385522716</v>
      </c>
      <c r="L31" s="75"/>
      <c r="M31" s="94"/>
      <c r="N31" s="75">
        <v>165</v>
      </c>
      <c r="O31" s="75">
        <v>80</v>
      </c>
      <c r="P31" s="75">
        <v>85</v>
      </c>
      <c r="Q31" s="94"/>
      <c r="R31" s="75">
        <v>10</v>
      </c>
      <c r="S31" s="75">
        <v>10</v>
      </c>
      <c r="T31" s="75">
        <v>0</v>
      </c>
      <c r="V31" s="200">
        <f t="shared" si="0"/>
        <v>181.65361873855227</v>
      </c>
      <c r="W31" s="200">
        <f t="shared" si="1"/>
        <v>96.653618738552268</v>
      </c>
      <c r="X31" s="200">
        <f t="shared" si="2"/>
        <v>85</v>
      </c>
      <c r="Z31" s="200">
        <v>0</v>
      </c>
      <c r="AA31" s="200">
        <v>0</v>
      </c>
      <c r="AB31" s="200">
        <v>0</v>
      </c>
      <c r="AD31" s="612">
        <f t="shared" si="3"/>
        <v>6.6536187385522716</v>
      </c>
      <c r="AF31" s="627"/>
      <c r="AG31" s="627"/>
      <c r="AH31" s="627"/>
      <c r="AI31" s="627"/>
      <c r="AJ31" s="627"/>
      <c r="AK31" s="627"/>
      <c r="AL31" s="627"/>
      <c r="AM31" s="627"/>
      <c r="AN31" s="627"/>
      <c r="AO31" s="627"/>
      <c r="AP31" s="627"/>
      <c r="AQ31" s="627"/>
      <c r="AR31" s="627"/>
      <c r="AS31" s="627"/>
      <c r="AT31" s="627"/>
      <c r="AU31" s="627"/>
      <c r="AV31" s="627"/>
      <c r="AW31" s="542"/>
    </row>
    <row r="32" spans="1:49" x14ac:dyDescent="0.2">
      <c r="A32" s="565">
        <v>11720</v>
      </c>
      <c r="B32" s="560" t="s">
        <v>163</v>
      </c>
      <c r="C32" s="559" t="s">
        <v>162</v>
      </c>
      <c r="D32" s="561" t="s">
        <v>2</v>
      </c>
      <c r="E32" s="361"/>
      <c r="F32" s="75">
        <v>4033.63</v>
      </c>
      <c r="G32" s="75">
        <v>3892.34</v>
      </c>
      <c r="H32" s="75">
        <v>141.29</v>
      </c>
      <c r="I32" s="94"/>
      <c r="J32" s="75">
        <v>1460.9190078086235</v>
      </c>
      <c r="K32" s="75">
        <v>1460.9190078086235</v>
      </c>
      <c r="L32" s="75"/>
      <c r="M32" s="94"/>
      <c r="N32" s="75">
        <v>2017.3700000000001</v>
      </c>
      <c r="O32" s="75">
        <v>2017.3700000000001</v>
      </c>
      <c r="P32" s="75">
        <v>0</v>
      </c>
      <c r="Q32" s="94"/>
      <c r="R32" s="75">
        <v>0</v>
      </c>
      <c r="S32" s="75">
        <v>0</v>
      </c>
      <c r="T32" s="75">
        <v>0</v>
      </c>
      <c r="V32" s="200">
        <f t="shared" si="0"/>
        <v>7598.0790078086229</v>
      </c>
      <c r="W32" s="200">
        <f t="shared" si="1"/>
        <v>7456.7890078086239</v>
      </c>
      <c r="X32" s="200">
        <f t="shared" si="2"/>
        <v>141.29</v>
      </c>
      <c r="Z32" s="200">
        <v>86.16</v>
      </c>
      <c r="AA32" s="200">
        <v>86.16</v>
      </c>
      <c r="AB32" s="200">
        <v>0</v>
      </c>
      <c r="AD32" s="612">
        <f t="shared" si="3"/>
        <v>5494.5490078086241</v>
      </c>
      <c r="AF32" s="627">
        <v>1</v>
      </c>
      <c r="AG32" s="627">
        <v>1</v>
      </c>
      <c r="AH32" s="627">
        <v>1</v>
      </c>
      <c r="AI32" s="627">
        <v>1</v>
      </c>
      <c r="AJ32" s="627">
        <v>1</v>
      </c>
      <c r="AK32" s="627">
        <v>1</v>
      </c>
      <c r="AL32" s="627">
        <v>1</v>
      </c>
      <c r="AM32" s="627">
        <v>1</v>
      </c>
      <c r="AN32" s="627">
        <v>1</v>
      </c>
      <c r="AO32" s="627">
        <v>1</v>
      </c>
      <c r="AP32" s="627">
        <v>1</v>
      </c>
      <c r="AQ32" s="627">
        <v>1</v>
      </c>
      <c r="AR32" s="627"/>
      <c r="AS32" s="627"/>
      <c r="AT32" s="627"/>
      <c r="AU32" s="627"/>
      <c r="AV32" s="627"/>
      <c r="AW32" s="542"/>
    </row>
    <row r="33" spans="1:49" x14ac:dyDescent="0.2">
      <c r="A33" s="565">
        <v>11730</v>
      </c>
      <c r="B33" s="560" t="s">
        <v>164</v>
      </c>
      <c r="C33" s="559" t="s">
        <v>130</v>
      </c>
      <c r="D33" s="561" t="s">
        <v>4</v>
      </c>
      <c r="E33" s="361"/>
      <c r="F33" s="75">
        <v>5210</v>
      </c>
      <c r="G33" s="75">
        <v>5052</v>
      </c>
      <c r="H33" s="75">
        <v>158</v>
      </c>
      <c r="I33" s="94"/>
      <c r="J33" s="75">
        <v>1630.1498368114062</v>
      </c>
      <c r="K33" s="75">
        <v>1630.1498368114062</v>
      </c>
      <c r="L33" s="75"/>
      <c r="M33" s="94"/>
      <c r="N33" s="75">
        <v>1562</v>
      </c>
      <c r="O33" s="75">
        <v>1562</v>
      </c>
      <c r="P33" s="75">
        <v>0</v>
      </c>
      <c r="Q33" s="94"/>
      <c r="R33" s="75">
        <v>352</v>
      </c>
      <c r="S33" s="75">
        <v>352</v>
      </c>
      <c r="T33" s="75">
        <v>0</v>
      </c>
      <c r="V33" s="200">
        <f t="shared" si="0"/>
        <v>8793.1498368114062</v>
      </c>
      <c r="W33" s="200">
        <f t="shared" si="1"/>
        <v>8635.1498368114062</v>
      </c>
      <c r="X33" s="200">
        <f t="shared" si="2"/>
        <v>158</v>
      </c>
      <c r="Z33" s="200">
        <v>39</v>
      </c>
      <c r="AA33" s="200">
        <v>39</v>
      </c>
      <c r="AB33" s="200">
        <v>0</v>
      </c>
      <c r="AD33" s="612">
        <f t="shared" si="3"/>
        <v>6840.1498368114062</v>
      </c>
      <c r="AF33" s="627">
        <v>1</v>
      </c>
      <c r="AG33" s="627">
        <v>1</v>
      </c>
      <c r="AH33" s="627">
        <v>1</v>
      </c>
      <c r="AI33" s="627">
        <v>1</v>
      </c>
      <c r="AJ33" s="627">
        <v>1</v>
      </c>
      <c r="AK33" s="627">
        <v>1</v>
      </c>
      <c r="AL33" s="627">
        <v>1</v>
      </c>
      <c r="AM33" s="627">
        <v>1</v>
      </c>
      <c r="AN33" s="627">
        <v>1</v>
      </c>
      <c r="AO33" s="627">
        <v>1</v>
      </c>
      <c r="AP33" s="627">
        <v>1</v>
      </c>
      <c r="AQ33" s="627">
        <v>1</v>
      </c>
      <c r="AR33" s="627"/>
      <c r="AS33" s="627"/>
      <c r="AT33" s="627"/>
      <c r="AU33" s="627"/>
      <c r="AV33" s="627"/>
      <c r="AW33" s="542"/>
    </row>
    <row r="34" spans="1:49" x14ac:dyDescent="0.2">
      <c r="A34" s="565">
        <v>11750</v>
      </c>
      <c r="B34" s="560" t="s">
        <v>165</v>
      </c>
      <c r="C34" s="559" t="s">
        <v>712</v>
      </c>
      <c r="D34" s="561" t="s">
        <v>1</v>
      </c>
      <c r="E34" s="361"/>
      <c r="F34" s="75">
        <v>0</v>
      </c>
      <c r="G34" s="75">
        <v>0</v>
      </c>
      <c r="H34" s="75">
        <v>0</v>
      </c>
      <c r="I34" s="94"/>
      <c r="J34" s="75">
        <v>61.599375022888012</v>
      </c>
      <c r="K34" s="75">
        <v>61.599375022888012</v>
      </c>
      <c r="L34" s="75"/>
      <c r="M34" s="94"/>
      <c r="N34" s="75">
        <v>0</v>
      </c>
      <c r="O34" s="75">
        <v>0</v>
      </c>
      <c r="P34" s="75">
        <v>0</v>
      </c>
      <c r="Q34" s="94"/>
      <c r="R34" s="75">
        <v>0</v>
      </c>
      <c r="S34" s="75">
        <v>0</v>
      </c>
      <c r="T34" s="75">
        <v>0</v>
      </c>
      <c r="V34" s="200">
        <f t="shared" si="0"/>
        <v>61.599375022888012</v>
      </c>
      <c r="W34" s="200">
        <f t="shared" si="1"/>
        <v>61.599375022888012</v>
      </c>
      <c r="X34" s="200">
        <f t="shared" si="2"/>
        <v>0</v>
      </c>
      <c r="Z34" s="200">
        <v>0</v>
      </c>
      <c r="AA34" s="200">
        <v>0</v>
      </c>
      <c r="AB34" s="200">
        <v>0</v>
      </c>
      <c r="AD34" s="612">
        <f t="shared" si="3"/>
        <v>61.599375022888012</v>
      </c>
      <c r="AF34" s="627"/>
      <c r="AG34" s="627"/>
      <c r="AH34" s="627"/>
      <c r="AI34" s="627"/>
      <c r="AJ34" s="627"/>
      <c r="AK34" s="627"/>
      <c r="AL34" s="627"/>
      <c r="AM34" s="627"/>
      <c r="AN34" s="627"/>
      <c r="AO34" s="627"/>
      <c r="AP34" s="627"/>
      <c r="AQ34" s="627"/>
      <c r="AR34" s="627"/>
      <c r="AS34" s="627"/>
      <c r="AT34" s="627"/>
      <c r="AU34" s="627"/>
      <c r="AV34" s="627"/>
      <c r="AW34" s="542"/>
    </row>
    <row r="35" spans="1:49" x14ac:dyDescent="0.2">
      <c r="A35" s="565">
        <v>11800</v>
      </c>
      <c r="B35" s="560" t="s">
        <v>166</v>
      </c>
      <c r="C35" s="559" t="s">
        <v>714</v>
      </c>
      <c r="D35" s="561" t="s">
        <v>4</v>
      </c>
      <c r="E35" s="361"/>
      <c r="F35" s="75">
        <v>7382.23</v>
      </c>
      <c r="G35" s="75">
        <v>7015.23</v>
      </c>
      <c r="H35" s="75">
        <v>367</v>
      </c>
      <c r="I35" s="94"/>
      <c r="J35" s="75">
        <v>2125.9786702677184</v>
      </c>
      <c r="K35" s="75">
        <v>2125.9786702677184</v>
      </c>
      <c r="L35" s="75"/>
      <c r="M35" s="94"/>
      <c r="N35" s="75">
        <v>3066</v>
      </c>
      <c r="O35" s="75">
        <v>3066</v>
      </c>
      <c r="P35" s="75">
        <v>0</v>
      </c>
      <c r="Q35" s="94"/>
      <c r="R35" s="75">
        <v>0</v>
      </c>
      <c r="S35" s="75">
        <v>0</v>
      </c>
      <c r="T35" s="75">
        <v>0</v>
      </c>
      <c r="V35" s="200">
        <f t="shared" si="0"/>
        <v>12704.208670267719</v>
      </c>
      <c r="W35" s="200">
        <f t="shared" si="1"/>
        <v>12337.208670267719</v>
      </c>
      <c r="X35" s="200">
        <f t="shared" si="2"/>
        <v>367</v>
      </c>
      <c r="Z35" s="200">
        <v>130</v>
      </c>
      <c r="AA35" s="200">
        <v>130</v>
      </c>
      <c r="AB35" s="200">
        <v>0</v>
      </c>
      <c r="AD35" s="612">
        <f t="shared" si="3"/>
        <v>9508.2086702677188</v>
      </c>
      <c r="AF35" s="627">
        <v>1</v>
      </c>
      <c r="AG35" s="627">
        <v>1</v>
      </c>
      <c r="AH35" s="627">
        <v>1</v>
      </c>
      <c r="AI35" s="627">
        <v>1</v>
      </c>
      <c r="AJ35" s="627">
        <v>1</v>
      </c>
      <c r="AK35" s="627">
        <v>1</v>
      </c>
      <c r="AL35" s="627">
        <v>1</v>
      </c>
      <c r="AM35" s="627">
        <v>1</v>
      </c>
      <c r="AN35" s="627">
        <v>1</v>
      </c>
      <c r="AO35" s="627">
        <v>1</v>
      </c>
      <c r="AP35" s="627">
        <v>1</v>
      </c>
      <c r="AQ35" s="627"/>
      <c r="AR35" s="627"/>
      <c r="AS35" s="627"/>
      <c r="AT35" s="627"/>
      <c r="AU35" s="627">
        <v>1</v>
      </c>
      <c r="AV35" s="627"/>
      <c r="AW35" s="542"/>
    </row>
    <row r="36" spans="1:49" x14ac:dyDescent="0.2">
      <c r="A36" s="565">
        <v>12000</v>
      </c>
      <c r="B36" s="560" t="s">
        <v>168</v>
      </c>
      <c r="C36" s="559" t="s">
        <v>141</v>
      </c>
      <c r="D36" s="561" t="s">
        <v>1</v>
      </c>
      <c r="E36" s="361"/>
      <c r="F36" s="75">
        <v>280.62</v>
      </c>
      <c r="G36" s="75">
        <v>268.95</v>
      </c>
      <c r="H36" s="75">
        <v>11.67</v>
      </c>
      <c r="I36" s="94"/>
      <c r="J36" s="75">
        <v>10.143288246217125</v>
      </c>
      <c r="K36" s="75">
        <v>10.143288246217125</v>
      </c>
      <c r="L36" s="75"/>
      <c r="M36" s="94"/>
      <c r="N36" s="75">
        <v>0</v>
      </c>
      <c r="O36" s="75">
        <v>0</v>
      </c>
      <c r="P36" s="75">
        <v>0</v>
      </c>
      <c r="Q36" s="94"/>
      <c r="R36" s="75">
        <v>0</v>
      </c>
      <c r="S36" s="75">
        <v>0</v>
      </c>
      <c r="T36" s="75">
        <v>0</v>
      </c>
      <c r="V36" s="200">
        <f t="shared" si="0"/>
        <v>290.76328824621714</v>
      </c>
      <c r="W36" s="200">
        <f t="shared" si="1"/>
        <v>279.09328824621713</v>
      </c>
      <c r="X36" s="200">
        <f t="shared" si="2"/>
        <v>11.67</v>
      </c>
      <c r="Z36" s="200">
        <v>0</v>
      </c>
      <c r="AA36" s="200">
        <v>0</v>
      </c>
      <c r="AB36" s="200">
        <v>0</v>
      </c>
      <c r="AD36" s="612">
        <f t="shared" si="3"/>
        <v>290.76328824621714</v>
      </c>
      <c r="AF36" s="627">
        <v>1</v>
      </c>
      <c r="AG36" s="627">
        <v>1</v>
      </c>
      <c r="AH36" s="627">
        <v>1</v>
      </c>
      <c r="AI36" s="627">
        <v>1</v>
      </c>
      <c r="AJ36" s="627">
        <v>1</v>
      </c>
      <c r="AK36" s="627">
        <v>1</v>
      </c>
      <c r="AL36" s="627"/>
      <c r="AM36" s="627"/>
      <c r="AN36" s="627"/>
      <c r="AO36" s="627"/>
      <c r="AP36" s="627"/>
      <c r="AQ36" s="627"/>
      <c r="AR36" s="627"/>
      <c r="AS36" s="627"/>
      <c r="AT36" s="627"/>
      <c r="AU36" s="627"/>
      <c r="AV36" s="627"/>
      <c r="AW36" s="542"/>
    </row>
    <row r="37" spans="1:49" x14ac:dyDescent="0.2">
      <c r="A37" s="565">
        <v>12150</v>
      </c>
      <c r="B37" s="560" t="s">
        <v>169</v>
      </c>
      <c r="C37" s="559" t="s">
        <v>712</v>
      </c>
      <c r="D37" s="561" t="s">
        <v>1</v>
      </c>
      <c r="E37" s="361"/>
      <c r="F37" s="75">
        <v>0</v>
      </c>
      <c r="G37" s="75">
        <v>0</v>
      </c>
      <c r="H37" s="75">
        <v>0</v>
      </c>
      <c r="I37" s="94"/>
      <c r="J37" s="75">
        <v>45.204325568652784</v>
      </c>
      <c r="K37" s="75">
        <v>45.204325568652784</v>
      </c>
      <c r="L37" s="75"/>
      <c r="M37" s="94"/>
      <c r="N37" s="75">
        <v>0</v>
      </c>
      <c r="O37" s="75">
        <v>0</v>
      </c>
      <c r="P37" s="75">
        <v>0</v>
      </c>
      <c r="Q37" s="94"/>
      <c r="R37" s="75">
        <v>0</v>
      </c>
      <c r="S37" s="75">
        <v>0</v>
      </c>
      <c r="T37" s="75">
        <v>0</v>
      </c>
      <c r="V37" s="200">
        <f t="shared" si="0"/>
        <v>45.204325568652784</v>
      </c>
      <c r="W37" s="200">
        <f t="shared" si="1"/>
        <v>45.204325568652784</v>
      </c>
      <c r="X37" s="200">
        <f t="shared" si="2"/>
        <v>0</v>
      </c>
      <c r="Z37" s="200">
        <v>0</v>
      </c>
      <c r="AA37" s="200">
        <v>0</v>
      </c>
      <c r="AB37" s="200">
        <v>0</v>
      </c>
      <c r="AD37" s="612">
        <f t="shared" si="3"/>
        <v>45.204325568652784</v>
      </c>
      <c r="AF37" s="627"/>
      <c r="AG37" s="627"/>
      <c r="AH37" s="627"/>
      <c r="AI37" s="627"/>
      <c r="AJ37" s="627"/>
      <c r="AK37" s="627"/>
      <c r="AL37" s="627"/>
      <c r="AM37" s="627"/>
      <c r="AN37" s="627"/>
      <c r="AO37" s="627"/>
      <c r="AP37" s="627"/>
      <c r="AQ37" s="627"/>
      <c r="AR37" s="627"/>
      <c r="AS37" s="627"/>
      <c r="AT37" s="627"/>
      <c r="AU37" s="627"/>
      <c r="AV37" s="627"/>
      <c r="AW37" s="542"/>
    </row>
    <row r="38" spans="1:49" x14ac:dyDescent="0.2">
      <c r="A38" s="565">
        <v>12350</v>
      </c>
      <c r="B38" s="560" t="s">
        <v>171</v>
      </c>
      <c r="C38" s="559" t="s">
        <v>712</v>
      </c>
      <c r="D38" s="561" t="s">
        <v>1</v>
      </c>
      <c r="E38" s="361"/>
      <c r="F38" s="75">
        <v>998.96</v>
      </c>
      <c r="G38" s="75">
        <v>444.03</v>
      </c>
      <c r="H38" s="75">
        <v>554.92999999999995</v>
      </c>
      <c r="I38" s="94"/>
      <c r="J38" s="75">
        <v>362.95807707218478</v>
      </c>
      <c r="K38" s="75">
        <v>362.95807707218478</v>
      </c>
      <c r="L38" s="75"/>
      <c r="M38" s="94"/>
      <c r="N38" s="75">
        <v>0</v>
      </c>
      <c r="O38" s="75">
        <v>0</v>
      </c>
      <c r="P38" s="75">
        <v>0</v>
      </c>
      <c r="Q38" s="94"/>
      <c r="R38" s="75">
        <v>0</v>
      </c>
      <c r="S38" s="75">
        <v>0</v>
      </c>
      <c r="T38" s="75">
        <v>0</v>
      </c>
      <c r="V38" s="200">
        <f t="shared" si="0"/>
        <v>1361.9180770721848</v>
      </c>
      <c r="W38" s="200">
        <f t="shared" si="1"/>
        <v>806.98807707218475</v>
      </c>
      <c r="X38" s="200">
        <f t="shared" si="2"/>
        <v>554.92999999999995</v>
      </c>
      <c r="Z38" s="200">
        <v>0</v>
      </c>
      <c r="AA38" s="200">
        <v>0</v>
      </c>
      <c r="AB38" s="200">
        <v>0</v>
      </c>
      <c r="AD38" s="612">
        <f t="shared" si="3"/>
        <v>1361.9180770721848</v>
      </c>
      <c r="AF38" s="627">
        <v>1</v>
      </c>
      <c r="AG38" s="627">
        <v>1</v>
      </c>
      <c r="AH38" s="627"/>
      <c r="AI38" s="627">
        <v>1</v>
      </c>
      <c r="AJ38" s="627">
        <v>1</v>
      </c>
      <c r="AK38" s="627">
        <v>1</v>
      </c>
      <c r="AL38" s="627">
        <v>1</v>
      </c>
      <c r="AM38" s="627">
        <v>1</v>
      </c>
      <c r="AN38" s="627">
        <v>1</v>
      </c>
      <c r="AO38" s="627">
        <v>1</v>
      </c>
      <c r="AP38" s="627">
        <v>1</v>
      </c>
      <c r="AQ38" s="627">
        <v>1</v>
      </c>
      <c r="AR38" s="627">
        <v>1</v>
      </c>
      <c r="AS38" s="627"/>
      <c r="AT38" s="627"/>
      <c r="AU38" s="627"/>
      <c r="AV38" s="627"/>
      <c r="AW38" s="542"/>
    </row>
    <row r="39" spans="1:49" x14ac:dyDescent="0.2">
      <c r="A39" s="566">
        <v>12380</v>
      </c>
      <c r="B39" s="562" t="s">
        <v>129</v>
      </c>
      <c r="C39" s="563" t="s">
        <v>128</v>
      </c>
      <c r="D39" s="564" t="s">
        <v>3</v>
      </c>
      <c r="E39" s="361"/>
      <c r="F39" s="75">
        <v>9827</v>
      </c>
      <c r="G39" s="75">
        <v>8848.23</v>
      </c>
      <c r="H39" s="75">
        <v>978.77</v>
      </c>
      <c r="I39" s="94"/>
      <c r="J39" s="75">
        <v>2217.188419754234</v>
      </c>
      <c r="K39" s="75">
        <v>2217.188419754234</v>
      </c>
      <c r="L39" s="75"/>
      <c r="M39" s="94"/>
      <c r="N39" s="75">
        <v>29</v>
      </c>
      <c r="O39" s="75">
        <v>29</v>
      </c>
      <c r="P39" s="75">
        <v>0</v>
      </c>
      <c r="Q39" s="94"/>
      <c r="R39" s="75">
        <v>0</v>
      </c>
      <c r="S39" s="75">
        <v>0</v>
      </c>
      <c r="T39" s="75">
        <v>0</v>
      </c>
      <c r="V39" s="200">
        <f t="shared" si="0"/>
        <v>12126.188419754235</v>
      </c>
      <c r="W39" s="200">
        <f t="shared" si="1"/>
        <v>11147.418419754234</v>
      </c>
      <c r="X39" s="200">
        <f t="shared" si="2"/>
        <v>978.77</v>
      </c>
      <c r="Z39" s="200">
        <v>53</v>
      </c>
      <c r="AA39" s="200">
        <v>53</v>
      </c>
      <c r="AB39" s="200">
        <v>0</v>
      </c>
      <c r="AD39" s="612">
        <f t="shared" si="3"/>
        <v>12044.188419754235</v>
      </c>
      <c r="AF39" s="627">
        <v>1</v>
      </c>
      <c r="AG39" s="627">
        <v>1</v>
      </c>
      <c r="AH39" s="627">
        <v>1</v>
      </c>
      <c r="AI39" s="627">
        <v>1</v>
      </c>
      <c r="AJ39" s="627">
        <v>1</v>
      </c>
      <c r="AK39" s="627">
        <v>1</v>
      </c>
      <c r="AL39" s="627">
        <v>1</v>
      </c>
      <c r="AM39" s="627">
        <v>1</v>
      </c>
      <c r="AN39" s="627">
        <v>1</v>
      </c>
      <c r="AO39" s="627">
        <v>1</v>
      </c>
      <c r="AP39" s="627">
        <v>1</v>
      </c>
      <c r="AQ39" s="627"/>
      <c r="AR39" s="627"/>
      <c r="AS39" s="627"/>
      <c r="AT39" s="627"/>
      <c r="AU39" s="627"/>
      <c r="AV39" s="627"/>
      <c r="AW39" s="542"/>
    </row>
    <row r="40" spans="1:49" x14ac:dyDescent="0.2">
      <c r="A40" s="565">
        <v>12700</v>
      </c>
      <c r="B40" s="560" t="s">
        <v>173</v>
      </c>
      <c r="C40" s="559" t="s">
        <v>162</v>
      </c>
      <c r="D40" s="561" t="s">
        <v>4</v>
      </c>
      <c r="E40" s="361"/>
      <c r="F40" s="75">
        <v>729.08</v>
      </c>
      <c r="G40" s="75">
        <v>672</v>
      </c>
      <c r="H40" s="75">
        <v>57.08</v>
      </c>
      <c r="I40" s="94"/>
      <c r="J40" s="75">
        <v>3.4359648671682366</v>
      </c>
      <c r="K40" s="75">
        <v>3.4359648671682366</v>
      </c>
      <c r="L40" s="75"/>
      <c r="M40" s="94"/>
      <c r="N40" s="75">
        <v>800.2700000000001</v>
      </c>
      <c r="O40" s="75">
        <v>800.2700000000001</v>
      </c>
      <c r="P40" s="75">
        <v>0</v>
      </c>
      <c r="Q40" s="94"/>
      <c r="R40" s="75">
        <v>98.78</v>
      </c>
      <c r="S40" s="75">
        <v>98.78</v>
      </c>
      <c r="T40" s="75">
        <v>0</v>
      </c>
      <c r="V40" s="200">
        <f t="shared" si="0"/>
        <v>1640.2159648671684</v>
      </c>
      <c r="W40" s="200">
        <f t="shared" si="1"/>
        <v>1583.1359648671682</v>
      </c>
      <c r="X40" s="200">
        <f t="shared" si="2"/>
        <v>57.08</v>
      </c>
      <c r="Z40" s="200">
        <v>8.65</v>
      </c>
      <c r="AA40" s="200">
        <v>8.65</v>
      </c>
      <c r="AB40" s="200">
        <v>0</v>
      </c>
      <c r="AD40" s="612">
        <f t="shared" si="3"/>
        <v>732.51596486716824</v>
      </c>
      <c r="AF40" s="627">
        <v>1</v>
      </c>
      <c r="AG40" s="627">
        <v>1</v>
      </c>
      <c r="AH40" s="627">
        <v>1</v>
      </c>
      <c r="AI40" s="627">
        <v>1</v>
      </c>
      <c r="AJ40" s="627">
        <v>1</v>
      </c>
      <c r="AK40" s="627">
        <v>1</v>
      </c>
      <c r="AL40" s="627">
        <v>1</v>
      </c>
      <c r="AM40" s="627">
        <v>1</v>
      </c>
      <c r="AN40" s="627">
        <v>1</v>
      </c>
      <c r="AO40" s="627">
        <v>1</v>
      </c>
      <c r="AP40" s="627">
        <v>1</v>
      </c>
      <c r="AQ40" s="627">
        <v>1</v>
      </c>
      <c r="AR40" s="627"/>
      <c r="AS40" s="627"/>
      <c r="AT40" s="627"/>
      <c r="AU40" s="627"/>
      <c r="AV40" s="627"/>
      <c r="AW40" s="542"/>
    </row>
    <row r="41" spans="1:49" x14ac:dyDescent="0.2">
      <c r="A41" s="566">
        <v>12730</v>
      </c>
      <c r="B41" s="562" t="s">
        <v>167</v>
      </c>
      <c r="C41" s="563" t="s">
        <v>711</v>
      </c>
      <c r="D41" s="564" t="s">
        <v>1</v>
      </c>
      <c r="E41" s="361"/>
      <c r="F41" s="75">
        <v>0</v>
      </c>
      <c r="G41" s="75">
        <v>0</v>
      </c>
      <c r="H41" s="75">
        <v>0</v>
      </c>
      <c r="I41" s="94"/>
      <c r="J41" s="75">
        <v>416.40039616945865</v>
      </c>
      <c r="K41" s="75">
        <v>416.40039616945865</v>
      </c>
      <c r="L41" s="75"/>
      <c r="M41" s="94"/>
      <c r="N41" s="75">
        <v>193.19</v>
      </c>
      <c r="O41" s="75">
        <v>164.28</v>
      </c>
      <c r="P41" s="75">
        <v>28.909999999999997</v>
      </c>
      <c r="Q41" s="94"/>
      <c r="R41" s="75">
        <v>0</v>
      </c>
      <c r="S41" s="75">
        <v>0</v>
      </c>
      <c r="T41" s="75">
        <v>0</v>
      </c>
      <c r="V41" s="200">
        <f t="shared" si="0"/>
        <v>610.51039616945866</v>
      </c>
      <c r="W41" s="200">
        <f t="shared" si="1"/>
        <v>581.60039616945858</v>
      </c>
      <c r="X41" s="200">
        <f t="shared" si="2"/>
        <v>28.909999999999997</v>
      </c>
      <c r="Z41" s="200">
        <v>0.92</v>
      </c>
      <c r="AA41" s="200">
        <v>0.92</v>
      </c>
      <c r="AB41" s="200">
        <v>0</v>
      </c>
      <c r="AD41" s="612">
        <f t="shared" si="3"/>
        <v>416.40039616945865</v>
      </c>
      <c r="AF41" s="627"/>
      <c r="AG41" s="627"/>
      <c r="AH41" s="627"/>
      <c r="AI41" s="627"/>
      <c r="AJ41" s="627"/>
      <c r="AK41" s="627"/>
      <c r="AL41" s="627"/>
      <c r="AM41" s="627"/>
      <c r="AN41" s="627"/>
      <c r="AO41" s="627"/>
      <c r="AP41" s="627"/>
      <c r="AQ41" s="627"/>
      <c r="AR41" s="627"/>
      <c r="AS41" s="627"/>
      <c r="AT41" s="627"/>
      <c r="AU41" s="627"/>
      <c r="AV41" s="627"/>
      <c r="AW41" s="542"/>
    </row>
    <row r="42" spans="1:49" x14ac:dyDescent="0.2">
      <c r="A42" s="565">
        <v>12750</v>
      </c>
      <c r="B42" s="560" t="s">
        <v>174</v>
      </c>
      <c r="C42" s="559" t="s">
        <v>713</v>
      </c>
      <c r="D42" s="561" t="s">
        <v>1</v>
      </c>
      <c r="E42" s="361"/>
      <c r="F42" s="75">
        <v>4114.84</v>
      </c>
      <c r="G42" s="75">
        <v>3662.84</v>
      </c>
      <c r="H42" s="75">
        <v>452</v>
      </c>
      <c r="I42" s="94"/>
      <c r="J42" s="75">
        <v>1038.6067678495394</v>
      </c>
      <c r="K42" s="75">
        <v>1038.6067678495394</v>
      </c>
      <c r="L42" s="75"/>
      <c r="M42" s="94"/>
      <c r="N42" s="75">
        <v>957</v>
      </c>
      <c r="O42" s="75">
        <v>957</v>
      </c>
      <c r="P42" s="75">
        <v>0</v>
      </c>
      <c r="Q42" s="94"/>
      <c r="R42" s="75">
        <v>362.85</v>
      </c>
      <c r="S42" s="75">
        <v>362.85</v>
      </c>
      <c r="T42" s="75">
        <v>0</v>
      </c>
      <c r="V42" s="200">
        <f t="shared" si="0"/>
        <v>6525.3567678495401</v>
      </c>
      <c r="W42" s="200">
        <f t="shared" si="1"/>
        <v>6073.3567678495401</v>
      </c>
      <c r="X42" s="200">
        <f t="shared" si="2"/>
        <v>452</v>
      </c>
      <c r="Z42" s="200">
        <v>52.06</v>
      </c>
      <c r="AA42" s="200">
        <v>52.06</v>
      </c>
      <c r="AB42" s="200">
        <v>0</v>
      </c>
      <c r="AD42" s="612">
        <f t="shared" si="3"/>
        <v>5153.4467678495394</v>
      </c>
      <c r="AF42" s="627">
        <v>1</v>
      </c>
      <c r="AG42" s="627">
        <v>1</v>
      </c>
      <c r="AH42" s="627">
        <v>1</v>
      </c>
      <c r="AI42" s="627">
        <v>1</v>
      </c>
      <c r="AJ42" s="627">
        <v>1</v>
      </c>
      <c r="AK42" s="627">
        <v>1</v>
      </c>
      <c r="AL42" s="627">
        <v>1</v>
      </c>
      <c r="AM42" s="627">
        <v>1</v>
      </c>
      <c r="AN42" s="627">
        <v>1</v>
      </c>
      <c r="AO42" s="627">
        <v>1</v>
      </c>
      <c r="AP42" s="627">
        <v>1</v>
      </c>
      <c r="AQ42" s="627"/>
      <c r="AR42" s="627">
        <v>1</v>
      </c>
      <c r="AS42" s="627"/>
      <c r="AT42" s="627"/>
      <c r="AU42" s="627"/>
      <c r="AV42" s="627"/>
      <c r="AW42" s="542"/>
    </row>
    <row r="43" spans="1:49" x14ac:dyDescent="0.2">
      <c r="A43" s="565">
        <v>12850</v>
      </c>
      <c r="B43" s="560" t="s">
        <v>175</v>
      </c>
      <c r="C43" s="559" t="s">
        <v>128</v>
      </c>
      <c r="D43" s="561" t="s">
        <v>3</v>
      </c>
      <c r="E43" s="361"/>
      <c r="F43" s="75">
        <v>10148.379999999999</v>
      </c>
      <c r="G43" s="75">
        <v>8249.6200000000008</v>
      </c>
      <c r="H43" s="75">
        <v>1898.76</v>
      </c>
      <c r="I43" s="94"/>
      <c r="J43" s="75">
        <v>2909.6096959534043</v>
      </c>
      <c r="K43" s="75">
        <v>2909.6096959534043</v>
      </c>
      <c r="L43" s="75"/>
      <c r="M43" s="94"/>
      <c r="N43" s="75">
        <v>80.53</v>
      </c>
      <c r="O43" s="75">
        <v>79.930000000000007</v>
      </c>
      <c r="P43" s="75">
        <v>0.6</v>
      </c>
      <c r="Q43" s="94"/>
      <c r="R43" s="75">
        <v>0</v>
      </c>
      <c r="S43" s="75">
        <v>0</v>
      </c>
      <c r="T43" s="75">
        <v>0</v>
      </c>
      <c r="V43" s="200">
        <f t="shared" si="0"/>
        <v>13171.139695953405</v>
      </c>
      <c r="W43" s="200">
        <f t="shared" si="1"/>
        <v>11241.779695953406</v>
      </c>
      <c r="X43" s="200">
        <f t="shared" si="2"/>
        <v>1929.36</v>
      </c>
      <c r="Z43" s="200">
        <v>32.619999999999997</v>
      </c>
      <c r="AA43" s="200">
        <v>2.6199999999999974</v>
      </c>
      <c r="AB43" s="200">
        <v>30</v>
      </c>
      <c r="AD43" s="612">
        <f t="shared" si="3"/>
        <v>13057.989695953403</v>
      </c>
      <c r="AF43" s="627">
        <v>1</v>
      </c>
      <c r="AG43" s="627">
        <v>1</v>
      </c>
      <c r="AH43" s="627">
        <v>1</v>
      </c>
      <c r="AI43" s="627">
        <v>1</v>
      </c>
      <c r="AJ43" s="627">
        <v>1</v>
      </c>
      <c r="AK43" s="627">
        <v>1</v>
      </c>
      <c r="AL43" s="627">
        <v>1</v>
      </c>
      <c r="AM43" s="627">
        <v>1</v>
      </c>
      <c r="AN43" s="627">
        <v>1</v>
      </c>
      <c r="AO43" s="627">
        <v>1</v>
      </c>
      <c r="AP43" s="627">
        <v>1</v>
      </c>
      <c r="AQ43" s="627"/>
      <c r="AR43" s="627"/>
      <c r="AS43" s="627"/>
      <c r="AT43" s="627"/>
      <c r="AU43" s="627"/>
      <c r="AV43" s="627"/>
      <c r="AW43" s="542"/>
    </row>
    <row r="44" spans="1:49" x14ac:dyDescent="0.2">
      <c r="A44" s="566">
        <v>12870</v>
      </c>
      <c r="B44" s="562" t="s">
        <v>170</v>
      </c>
      <c r="C44" s="563" t="s">
        <v>711</v>
      </c>
      <c r="D44" s="564" t="s">
        <v>1</v>
      </c>
      <c r="E44" s="361"/>
      <c r="F44" s="75">
        <v>1041</v>
      </c>
      <c r="G44" s="75">
        <v>997.69</v>
      </c>
      <c r="H44" s="75">
        <v>43.31</v>
      </c>
      <c r="I44" s="94"/>
      <c r="J44" s="75">
        <v>704.57445058983421</v>
      </c>
      <c r="K44" s="75">
        <v>704.57445058983421</v>
      </c>
      <c r="L44" s="75"/>
      <c r="M44" s="94"/>
      <c r="N44" s="75">
        <v>61.599999999999994</v>
      </c>
      <c r="O44" s="75">
        <v>61.599999999999994</v>
      </c>
      <c r="P44" s="75">
        <v>0</v>
      </c>
      <c r="Q44" s="94"/>
      <c r="R44" s="75">
        <v>0</v>
      </c>
      <c r="S44" s="75">
        <v>0</v>
      </c>
      <c r="T44" s="75">
        <v>0</v>
      </c>
      <c r="V44" s="200">
        <f t="shared" si="0"/>
        <v>1807.1744505898341</v>
      </c>
      <c r="W44" s="200">
        <f t="shared" si="1"/>
        <v>1763.8644505898342</v>
      </c>
      <c r="X44" s="200">
        <f t="shared" si="2"/>
        <v>43.31</v>
      </c>
      <c r="Z44" s="200">
        <v>0</v>
      </c>
      <c r="AA44" s="200">
        <v>0</v>
      </c>
      <c r="AB44" s="200">
        <v>0</v>
      </c>
      <c r="AD44" s="612">
        <f t="shared" si="3"/>
        <v>1745.5744505898342</v>
      </c>
      <c r="AF44" s="627">
        <v>1</v>
      </c>
      <c r="AG44" s="627">
        <v>1</v>
      </c>
      <c r="AH44" s="627">
        <v>1</v>
      </c>
      <c r="AI44" s="627">
        <v>1</v>
      </c>
      <c r="AJ44" s="627">
        <v>1</v>
      </c>
      <c r="AK44" s="627">
        <v>1</v>
      </c>
      <c r="AL44" s="627">
        <v>1</v>
      </c>
      <c r="AM44" s="627"/>
      <c r="AN44" s="627"/>
      <c r="AO44" s="627"/>
      <c r="AP44" s="627"/>
      <c r="AQ44" s="627"/>
      <c r="AR44" s="627"/>
      <c r="AS44" s="627"/>
      <c r="AT44" s="627"/>
      <c r="AU44" s="627"/>
      <c r="AV44" s="627"/>
      <c r="AW44" s="542"/>
    </row>
    <row r="45" spans="1:49" x14ac:dyDescent="0.2">
      <c r="A45" s="565">
        <v>12900</v>
      </c>
      <c r="B45" s="560" t="s">
        <v>176</v>
      </c>
      <c r="C45" s="559" t="s">
        <v>712</v>
      </c>
      <c r="D45" s="561" t="s">
        <v>1</v>
      </c>
      <c r="E45" s="361"/>
      <c r="F45" s="75">
        <v>472.73</v>
      </c>
      <c r="G45" s="75">
        <v>440.25</v>
      </c>
      <c r="H45" s="75">
        <v>32.479999999999997</v>
      </c>
      <c r="I45" s="94"/>
      <c r="J45" s="75">
        <v>204.67852901490824</v>
      </c>
      <c r="K45" s="75">
        <v>204.67852901490824</v>
      </c>
      <c r="L45" s="75"/>
      <c r="M45" s="94"/>
      <c r="N45" s="75">
        <v>0</v>
      </c>
      <c r="O45" s="75">
        <v>0</v>
      </c>
      <c r="P45" s="75">
        <v>0</v>
      </c>
      <c r="Q45" s="94"/>
      <c r="R45" s="75">
        <v>0</v>
      </c>
      <c r="S45" s="75">
        <v>0</v>
      </c>
      <c r="T45" s="75">
        <v>0</v>
      </c>
      <c r="V45" s="200">
        <f t="shared" si="0"/>
        <v>677.70852901490821</v>
      </c>
      <c r="W45" s="200">
        <f t="shared" si="1"/>
        <v>645.22852901490819</v>
      </c>
      <c r="X45" s="200">
        <f t="shared" si="2"/>
        <v>32.479999999999997</v>
      </c>
      <c r="Z45" s="200">
        <v>0.3</v>
      </c>
      <c r="AA45" s="200">
        <v>0.3</v>
      </c>
      <c r="AB45" s="200">
        <v>0</v>
      </c>
      <c r="AD45" s="612">
        <f t="shared" si="3"/>
        <v>677.40852901490825</v>
      </c>
      <c r="AF45" s="627">
        <v>1</v>
      </c>
      <c r="AG45" s="627">
        <v>1</v>
      </c>
      <c r="AH45" s="627">
        <v>1</v>
      </c>
      <c r="AI45" s="627">
        <v>1</v>
      </c>
      <c r="AJ45" s="627">
        <v>1</v>
      </c>
      <c r="AK45" s="627">
        <v>1</v>
      </c>
      <c r="AL45" s="627">
        <v>1</v>
      </c>
      <c r="AM45" s="627">
        <v>1</v>
      </c>
      <c r="AN45" s="627">
        <v>1</v>
      </c>
      <c r="AO45" s="627">
        <v>1</v>
      </c>
      <c r="AP45" s="627">
        <v>1</v>
      </c>
      <c r="AQ45" s="627"/>
      <c r="AR45" s="627"/>
      <c r="AS45" s="627"/>
      <c r="AT45" s="627"/>
      <c r="AU45" s="627"/>
      <c r="AV45" s="627"/>
      <c r="AW45" s="542"/>
    </row>
    <row r="46" spans="1:49" x14ac:dyDescent="0.2">
      <c r="A46" s="566">
        <v>12930</v>
      </c>
      <c r="B46" s="562" t="s">
        <v>192</v>
      </c>
      <c r="C46" s="563" t="s">
        <v>126</v>
      </c>
      <c r="D46" s="564" t="s">
        <v>3</v>
      </c>
      <c r="E46" s="361"/>
      <c r="F46" s="75">
        <v>11912</v>
      </c>
      <c r="G46" s="75">
        <v>9887</v>
      </c>
      <c r="H46" s="75">
        <v>2025</v>
      </c>
      <c r="I46" s="94"/>
      <c r="J46" s="75">
        <v>873.78118168838353</v>
      </c>
      <c r="K46" s="75">
        <v>873.78118168838353</v>
      </c>
      <c r="L46" s="75"/>
      <c r="M46" s="94"/>
      <c r="N46" s="75">
        <v>5</v>
      </c>
      <c r="O46" s="75">
        <v>5</v>
      </c>
      <c r="P46" s="75">
        <v>0</v>
      </c>
      <c r="Q46" s="94"/>
      <c r="R46" s="75">
        <v>0</v>
      </c>
      <c r="S46" s="75">
        <v>0</v>
      </c>
      <c r="T46" s="75">
        <v>0</v>
      </c>
      <c r="V46" s="200">
        <f t="shared" si="0"/>
        <v>12835.781181688384</v>
      </c>
      <c r="W46" s="200">
        <f t="shared" si="1"/>
        <v>10810.781181688384</v>
      </c>
      <c r="X46" s="200">
        <f t="shared" si="2"/>
        <v>2025</v>
      </c>
      <c r="Z46" s="200">
        <v>45</v>
      </c>
      <c r="AA46" s="200">
        <v>45</v>
      </c>
      <c r="AB46" s="200">
        <v>0</v>
      </c>
      <c r="AD46" s="612">
        <f t="shared" si="3"/>
        <v>12785.781181688384</v>
      </c>
      <c r="AF46" s="627">
        <v>1</v>
      </c>
      <c r="AG46" s="627">
        <v>1</v>
      </c>
      <c r="AH46" s="627">
        <v>1</v>
      </c>
      <c r="AI46" s="627">
        <v>1</v>
      </c>
      <c r="AJ46" s="627">
        <v>1</v>
      </c>
      <c r="AK46" s="627">
        <v>1</v>
      </c>
      <c r="AL46" s="627">
        <v>1</v>
      </c>
      <c r="AM46" s="627">
        <v>1</v>
      </c>
      <c r="AN46" s="627"/>
      <c r="AO46" s="627"/>
      <c r="AP46" s="627"/>
      <c r="AQ46" s="627"/>
      <c r="AR46" s="627"/>
      <c r="AS46" s="627"/>
      <c r="AT46" s="627"/>
      <c r="AU46" s="627"/>
      <c r="AV46" s="627"/>
      <c r="AW46" s="542"/>
    </row>
    <row r="47" spans="1:49" x14ac:dyDescent="0.2">
      <c r="A47" s="565">
        <v>12950</v>
      </c>
      <c r="B47" s="560" t="s">
        <v>177</v>
      </c>
      <c r="C47" s="559" t="s">
        <v>712</v>
      </c>
      <c r="D47" s="561" t="s">
        <v>1</v>
      </c>
      <c r="E47" s="361"/>
      <c r="F47" s="75">
        <v>324</v>
      </c>
      <c r="G47" s="75">
        <v>310.52</v>
      </c>
      <c r="H47" s="75">
        <v>13.48</v>
      </c>
      <c r="I47" s="94"/>
      <c r="J47" s="75">
        <v>21.098500810697121</v>
      </c>
      <c r="K47" s="75">
        <v>21.098500810697121</v>
      </c>
      <c r="L47" s="75"/>
      <c r="M47" s="94"/>
      <c r="N47" s="75">
        <v>0</v>
      </c>
      <c r="O47" s="75">
        <v>0</v>
      </c>
      <c r="P47" s="75">
        <v>0</v>
      </c>
      <c r="Q47" s="94"/>
      <c r="R47" s="75">
        <v>0</v>
      </c>
      <c r="S47" s="75">
        <v>0</v>
      </c>
      <c r="T47" s="75">
        <v>0</v>
      </c>
      <c r="V47" s="200">
        <f t="shared" si="0"/>
        <v>345.09850081069715</v>
      </c>
      <c r="W47" s="200">
        <f t="shared" si="1"/>
        <v>331.61850081069713</v>
      </c>
      <c r="X47" s="200">
        <f t="shared" si="2"/>
        <v>13.48</v>
      </c>
      <c r="Z47" s="200">
        <v>0</v>
      </c>
      <c r="AA47" s="200">
        <v>0</v>
      </c>
      <c r="AB47" s="200">
        <v>0</v>
      </c>
      <c r="AD47" s="612">
        <f t="shared" si="3"/>
        <v>345.09850081069715</v>
      </c>
      <c r="AF47" s="627">
        <v>1</v>
      </c>
      <c r="AG47" s="627">
        <v>1</v>
      </c>
      <c r="AH47" s="627">
        <v>1</v>
      </c>
      <c r="AI47" s="627">
        <v>1</v>
      </c>
      <c r="AJ47" s="627">
        <v>1</v>
      </c>
      <c r="AK47" s="627">
        <v>1</v>
      </c>
      <c r="AL47" s="627">
        <v>1</v>
      </c>
      <c r="AM47" s="627">
        <v>1</v>
      </c>
      <c r="AN47" s="627">
        <v>1</v>
      </c>
      <c r="AO47" s="627">
        <v>1</v>
      </c>
      <c r="AP47" s="627">
        <v>1</v>
      </c>
      <c r="AQ47" s="627">
        <v>1</v>
      </c>
      <c r="AR47" s="627">
        <v>1</v>
      </c>
      <c r="AS47" s="627"/>
      <c r="AT47" s="627"/>
      <c r="AU47" s="627"/>
      <c r="AV47" s="627"/>
      <c r="AW47" s="542"/>
    </row>
    <row r="48" spans="1:49" x14ac:dyDescent="0.2">
      <c r="A48" s="565">
        <v>13010</v>
      </c>
      <c r="B48" s="560" t="s">
        <v>178</v>
      </c>
      <c r="C48" s="559" t="s">
        <v>124</v>
      </c>
      <c r="D48" s="561" t="s">
        <v>1</v>
      </c>
      <c r="E48" s="361"/>
      <c r="F48" s="75">
        <v>440</v>
      </c>
      <c r="G48" s="75">
        <v>396</v>
      </c>
      <c r="H48" s="75">
        <v>44</v>
      </c>
      <c r="I48" s="94"/>
      <c r="J48" s="75">
        <v>194.89095461184519</v>
      </c>
      <c r="K48" s="75">
        <v>194.89095461184519</v>
      </c>
      <c r="L48" s="75"/>
      <c r="M48" s="94"/>
      <c r="N48" s="75">
        <v>0</v>
      </c>
      <c r="O48" s="75">
        <v>0</v>
      </c>
      <c r="P48" s="75">
        <v>0</v>
      </c>
      <c r="Q48" s="94"/>
      <c r="R48" s="75">
        <v>0</v>
      </c>
      <c r="S48" s="75">
        <v>0</v>
      </c>
      <c r="T48" s="75">
        <v>0</v>
      </c>
      <c r="V48" s="200">
        <f t="shared" si="0"/>
        <v>634.89095461184525</v>
      </c>
      <c r="W48" s="200">
        <f t="shared" si="1"/>
        <v>590.89095461184525</v>
      </c>
      <c r="X48" s="200">
        <f t="shared" si="2"/>
        <v>44</v>
      </c>
      <c r="Z48" s="200">
        <v>0</v>
      </c>
      <c r="AA48" s="200">
        <v>0</v>
      </c>
      <c r="AB48" s="200">
        <v>0</v>
      </c>
      <c r="AD48" s="612">
        <f t="shared" si="3"/>
        <v>634.89095461184525</v>
      </c>
      <c r="AF48" s="627">
        <v>1</v>
      </c>
      <c r="AG48" s="627">
        <v>1</v>
      </c>
      <c r="AH48" s="627">
        <v>1</v>
      </c>
      <c r="AI48" s="627">
        <v>1</v>
      </c>
      <c r="AJ48" s="627">
        <v>1</v>
      </c>
      <c r="AK48" s="627">
        <v>1</v>
      </c>
      <c r="AL48" s="627">
        <v>1</v>
      </c>
      <c r="AM48" s="627"/>
      <c r="AN48" s="627"/>
      <c r="AO48" s="627"/>
      <c r="AP48" s="627"/>
      <c r="AQ48" s="627">
        <v>1</v>
      </c>
      <c r="AR48" s="627"/>
      <c r="AS48" s="627"/>
      <c r="AT48" s="627"/>
      <c r="AU48" s="627"/>
      <c r="AV48" s="627"/>
      <c r="AW48" s="542"/>
    </row>
    <row r="49" spans="1:49" x14ac:dyDescent="0.2">
      <c r="A49" s="565">
        <v>13310</v>
      </c>
      <c r="B49" s="560" t="s">
        <v>181</v>
      </c>
      <c r="C49" s="559" t="s">
        <v>713</v>
      </c>
      <c r="D49" s="561" t="s">
        <v>1</v>
      </c>
      <c r="E49" s="361"/>
      <c r="F49" s="75">
        <v>2633.38</v>
      </c>
      <c r="G49" s="75">
        <v>1325.64</v>
      </c>
      <c r="H49" s="75">
        <v>1307.74</v>
      </c>
      <c r="I49" s="94"/>
      <c r="J49" s="75">
        <v>658.7539908650931</v>
      </c>
      <c r="K49" s="75">
        <v>658.7539908650931</v>
      </c>
      <c r="L49" s="75"/>
      <c r="M49" s="94"/>
      <c r="N49" s="75">
        <v>983</v>
      </c>
      <c r="O49" s="75">
        <v>983</v>
      </c>
      <c r="P49" s="75">
        <v>0</v>
      </c>
      <c r="Q49" s="94"/>
      <c r="R49" s="75">
        <v>57.050000000000004</v>
      </c>
      <c r="S49" s="75">
        <v>57.050000000000004</v>
      </c>
      <c r="T49" s="75">
        <v>0</v>
      </c>
      <c r="V49" s="200">
        <f t="shared" si="0"/>
        <v>4343.1839908650936</v>
      </c>
      <c r="W49" s="200">
        <f t="shared" si="1"/>
        <v>3035.4439908650938</v>
      </c>
      <c r="X49" s="200">
        <f t="shared" si="2"/>
        <v>1307.74</v>
      </c>
      <c r="Z49" s="200">
        <v>11</v>
      </c>
      <c r="AA49" s="200">
        <v>11</v>
      </c>
      <c r="AB49" s="200">
        <v>0</v>
      </c>
      <c r="AD49" s="612">
        <f t="shared" si="3"/>
        <v>3292.1339908650934</v>
      </c>
      <c r="AF49" s="627">
        <v>1</v>
      </c>
      <c r="AG49" s="627">
        <v>1</v>
      </c>
      <c r="AH49" s="627">
        <v>1</v>
      </c>
      <c r="AI49" s="627">
        <v>1</v>
      </c>
      <c r="AJ49" s="627">
        <v>1</v>
      </c>
      <c r="AK49" s="627">
        <v>1</v>
      </c>
      <c r="AL49" s="627">
        <v>1</v>
      </c>
      <c r="AM49" s="627">
        <v>1</v>
      </c>
      <c r="AN49" s="627">
        <v>1</v>
      </c>
      <c r="AO49" s="627"/>
      <c r="AP49" s="627"/>
      <c r="AQ49" s="627"/>
      <c r="AR49" s="627"/>
      <c r="AS49" s="627"/>
      <c r="AT49" s="627"/>
      <c r="AU49" s="627"/>
      <c r="AV49" s="627"/>
      <c r="AW49" s="542"/>
    </row>
    <row r="50" spans="1:49" x14ac:dyDescent="0.2">
      <c r="A50" s="565">
        <v>13340</v>
      </c>
      <c r="B50" s="560" t="s">
        <v>182</v>
      </c>
      <c r="C50" s="559" t="s">
        <v>711</v>
      </c>
      <c r="D50" s="561" t="s">
        <v>1</v>
      </c>
      <c r="E50" s="361"/>
      <c r="F50" s="75">
        <v>542</v>
      </c>
      <c r="G50" s="75">
        <v>519.45000000000005</v>
      </c>
      <c r="H50" s="75">
        <v>22.55</v>
      </c>
      <c r="I50" s="94"/>
      <c r="J50" s="75">
        <v>80.761336702848155</v>
      </c>
      <c r="K50" s="75">
        <v>80.761336702848155</v>
      </c>
      <c r="L50" s="75"/>
      <c r="M50" s="94"/>
      <c r="N50" s="75">
        <v>0</v>
      </c>
      <c r="O50" s="75">
        <v>0</v>
      </c>
      <c r="P50" s="75">
        <v>0</v>
      </c>
      <c r="Q50" s="94"/>
      <c r="R50" s="75">
        <v>0</v>
      </c>
      <c r="S50" s="75">
        <v>0</v>
      </c>
      <c r="T50" s="75">
        <v>0</v>
      </c>
      <c r="V50" s="200">
        <f t="shared" si="0"/>
        <v>622.76133670284821</v>
      </c>
      <c r="W50" s="200">
        <f t="shared" si="1"/>
        <v>600.21133670284826</v>
      </c>
      <c r="X50" s="200">
        <f t="shared" si="2"/>
        <v>22.55</v>
      </c>
      <c r="Z50" s="200">
        <v>0</v>
      </c>
      <c r="AA50" s="200">
        <v>0</v>
      </c>
      <c r="AB50" s="200">
        <v>0</v>
      </c>
      <c r="AD50" s="612">
        <f t="shared" si="3"/>
        <v>622.76133670284821</v>
      </c>
      <c r="AF50" s="627">
        <v>1</v>
      </c>
      <c r="AG50" s="627">
        <v>1</v>
      </c>
      <c r="AH50" s="627">
        <v>1</v>
      </c>
      <c r="AI50" s="627">
        <v>1</v>
      </c>
      <c r="AJ50" s="627">
        <v>1</v>
      </c>
      <c r="AK50" s="627">
        <v>1</v>
      </c>
      <c r="AL50" s="627">
        <v>1</v>
      </c>
      <c r="AM50" s="627">
        <v>1</v>
      </c>
      <c r="AN50" s="627">
        <v>1</v>
      </c>
      <c r="AO50" s="627">
        <v>1</v>
      </c>
      <c r="AP50" s="627">
        <v>1</v>
      </c>
      <c r="AQ50" s="627"/>
      <c r="AR50" s="627"/>
      <c r="AS50" s="627"/>
      <c r="AT50" s="627"/>
      <c r="AU50" s="627"/>
      <c r="AV50" s="627"/>
      <c r="AW50" s="542"/>
    </row>
    <row r="51" spans="1:49" x14ac:dyDescent="0.2">
      <c r="A51" s="565">
        <v>13450</v>
      </c>
      <c r="B51" s="560" t="s">
        <v>183</v>
      </c>
      <c r="C51" s="559" t="s">
        <v>716</v>
      </c>
      <c r="D51" s="561" t="s">
        <v>1</v>
      </c>
      <c r="E51" s="361"/>
      <c r="F51" s="75">
        <v>1033</v>
      </c>
      <c r="G51" s="75">
        <v>990.03</v>
      </c>
      <c r="H51" s="75">
        <v>42.97</v>
      </c>
      <c r="I51" s="94"/>
      <c r="J51" s="75">
        <v>699.9925907251511</v>
      </c>
      <c r="K51" s="75">
        <v>699.9925907251511</v>
      </c>
      <c r="L51" s="75"/>
      <c r="M51" s="94"/>
      <c r="N51" s="75">
        <v>166.56</v>
      </c>
      <c r="O51" s="75">
        <v>166.56</v>
      </c>
      <c r="P51" s="75">
        <v>0</v>
      </c>
      <c r="Q51" s="94"/>
      <c r="R51" s="75">
        <v>0</v>
      </c>
      <c r="S51" s="75">
        <v>0</v>
      </c>
      <c r="T51" s="75">
        <v>0</v>
      </c>
      <c r="V51" s="200">
        <f t="shared" si="0"/>
        <v>1904.6725907251509</v>
      </c>
      <c r="W51" s="200">
        <f t="shared" si="1"/>
        <v>1861.7025907251509</v>
      </c>
      <c r="X51" s="200">
        <f t="shared" si="2"/>
        <v>42.97</v>
      </c>
      <c r="Z51" s="200">
        <v>5.12</v>
      </c>
      <c r="AA51" s="200">
        <v>5.12</v>
      </c>
      <c r="AB51" s="200">
        <v>0</v>
      </c>
      <c r="AD51" s="612">
        <f t="shared" si="3"/>
        <v>1732.9925907251511</v>
      </c>
      <c r="AF51" s="627">
        <v>1</v>
      </c>
      <c r="AG51" s="627">
        <v>1</v>
      </c>
      <c r="AH51" s="627"/>
      <c r="AI51" s="627">
        <v>1</v>
      </c>
      <c r="AJ51" s="627">
        <v>1</v>
      </c>
      <c r="AK51" s="627">
        <v>1</v>
      </c>
      <c r="AL51" s="627">
        <v>1</v>
      </c>
      <c r="AM51" s="627">
        <v>1</v>
      </c>
      <c r="AN51" s="627">
        <v>1</v>
      </c>
      <c r="AO51" s="627">
        <v>1</v>
      </c>
      <c r="AP51" s="627">
        <v>1</v>
      </c>
      <c r="AQ51" s="627"/>
      <c r="AR51" s="627"/>
      <c r="AS51" s="627"/>
      <c r="AT51" s="627"/>
      <c r="AU51" s="627"/>
      <c r="AV51" s="627"/>
      <c r="AW51" s="542"/>
    </row>
    <row r="52" spans="1:49" x14ac:dyDescent="0.2">
      <c r="A52" s="566">
        <v>13510</v>
      </c>
      <c r="B52" s="562" t="s">
        <v>717</v>
      </c>
      <c r="C52" s="563" t="s">
        <v>141</v>
      </c>
      <c r="D52" s="564" t="s">
        <v>1</v>
      </c>
      <c r="E52" s="361"/>
      <c r="F52" s="75">
        <v>755.89</v>
      </c>
      <c r="G52" s="75">
        <v>724.44</v>
      </c>
      <c r="H52" s="75">
        <v>31.45</v>
      </c>
      <c r="I52" s="94"/>
      <c r="J52" s="75">
        <v>208.85793694813808</v>
      </c>
      <c r="K52" s="75">
        <v>208.85793694813808</v>
      </c>
      <c r="L52" s="75"/>
      <c r="M52" s="94"/>
      <c r="N52" s="75">
        <v>968.18999999999994</v>
      </c>
      <c r="O52" s="75">
        <v>198.28999999999996</v>
      </c>
      <c r="P52" s="75">
        <v>769.9</v>
      </c>
      <c r="Q52" s="94"/>
      <c r="R52" s="75">
        <v>0</v>
      </c>
      <c r="S52" s="75">
        <v>0</v>
      </c>
      <c r="T52" s="75">
        <v>0</v>
      </c>
      <c r="V52" s="200">
        <f t="shared" si="0"/>
        <v>1933.987936948138</v>
      </c>
      <c r="W52" s="200">
        <f t="shared" si="1"/>
        <v>1131.5879369481381</v>
      </c>
      <c r="X52" s="200">
        <f t="shared" si="2"/>
        <v>802.4</v>
      </c>
      <c r="Z52" s="200">
        <v>1.05</v>
      </c>
      <c r="AA52" s="200">
        <v>0</v>
      </c>
      <c r="AB52" s="200">
        <v>1.05</v>
      </c>
      <c r="AD52" s="612">
        <f t="shared" si="3"/>
        <v>964.74793694813809</v>
      </c>
      <c r="AF52" s="627">
        <v>1</v>
      </c>
      <c r="AG52" s="627">
        <v>1</v>
      </c>
      <c r="AH52" s="627"/>
      <c r="AI52" s="627">
        <v>1</v>
      </c>
      <c r="AJ52" s="627">
        <v>1</v>
      </c>
      <c r="AK52" s="627">
        <v>1</v>
      </c>
      <c r="AL52" s="627">
        <v>1</v>
      </c>
      <c r="AM52" s="627">
        <v>1</v>
      </c>
      <c r="AN52" s="627">
        <v>1</v>
      </c>
      <c r="AO52" s="627"/>
      <c r="AP52" s="627">
        <v>1</v>
      </c>
      <c r="AQ52" s="627">
        <v>1</v>
      </c>
      <c r="AR52" s="627"/>
      <c r="AS52" s="627"/>
      <c r="AT52" s="627"/>
      <c r="AU52" s="627"/>
      <c r="AV52" s="627"/>
      <c r="AW52" s="542"/>
    </row>
    <row r="53" spans="1:49" x14ac:dyDescent="0.2">
      <c r="A53" s="565">
        <v>13550</v>
      </c>
      <c r="B53" s="560" t="s">
        <v>184</v>
      </c>
      <c r="C53" s="559" t="s">
        <v>124</v>
      </c>
      <c r="D53" s="561" t="s">
        <v>1</v>
      </c>
      <c r="E53" s="361"/>
      <c r="F53" s="75">
        <v>1269.42</v>
      </c>
      <c r="G53" s="75">
        <v>1003.8</v>
      </c>
      <c r="H53" s="75">
        <v>265.62</v>
      </c>
      <c r="I53" s="94"/>
      <c r="J53" s="75">
        <v>412.09720387549055</v>
      </c>
      <c r="K53" s="75">
        <v>412.09720387549055</v>
      </c>
      <c r="L53" s="75"/>
      <c r="M53" s="94"/>
      <c r="N53" s="75">
        <v>1423.78</v>
      </c>
      <c r="O53" s="75">
        <v>1423.78</v>
      </c>
      <c r="P53" s="75">
        <v>0</v>
      </c>
      <c r="Q53" s="94"/>
      <c r="R53" s="75">
        <v>0</v>
      </c>
      <c r="S53" s="75">
        <v>0</v>
      </c>
      <c r="T53" s="75">
        <v>0</v>
      </c>
      <c r="V53" s="200">
        <f t="shared" si="0"/>
        <v>3299.5372038754904</v>
      </c>
      <c r="W53" s="200">
        <f t="shared" si="1"/>
        <v>2847.9172038754905</v>
      </c>
      <c r="X53" s="200">
        <f t="shared" si="2"/>
        <v>451.62</v>
      </c>
      <c r="Z53" s="200">
        <v>194.24</v>
      </c>
      <c r="AA53" s="200">
        <v>8.2400000000000091</v>
      </c>
      <c r="AB53" s="200">
        <v>186</v>
      </c>
      <c r="AD53" s="612">
        <f t="shared" si="3"/>
        <v>1681.5172038754906</v>
      </c>
      <c r="AF53" s="627">
        <v>1</v>
      </c>
      <c r="AG53" s="627">
        <v>1</v>
      </c>
      <c r="AH53" s="627"/>
      <c r="AI53" s="627">
        <v>1</v>
      </c>
      <c r="AJ53" s="627">
        <v>1</v>
      </c>
      <c r="AK53" s="627">
        <v>1</v>
      </c>
      <c r="AL53" s="627">
        <v>1</v>
      </c>
      <c r="AM53" s="627">
        <v>1</v>
      </c>
      <c r="AN53" s="627">
        <v>1</v>
      </c>
      <c r="AO53" s="627">
        <v>1</v>
      </c>
      <c r="AP53" s="627">
        <v>1</v>
      </c>
      <c r="AQ53" s="627">
        <v>1</v>
      </c>
      <c r="AR53" s="627"/>
      <c r="AS53" s="627">
        <v>1</v>
      </c>
      <c r="AT53" s="627"/>
      <c r="AU53" s="627"/>
      <c r="AV53" s="627"/>
      <c r="AW53" s="542"/>
    </row>
    <row r="54" spans="1:49" x14ac:dyDescent="0.2">
      <c r="A54" s="565">
        <v>13660</v>
      </c>
      <c r="B54" s="560" t="s">
        <v>185</v>
      </c>
      <c r="C54" s="559" t="s">
        <v>124</v>
      </c>
      <c r="D54" s="561" t="s">
        <v>1</v>
      </c>
      <c r="E54" s="361"/>
      <c r="F54" s="75">
        <v>212.5</v>
      </c>
      <c r="G54" s="75">
        <v>154.15</v>
      </c>
      <c r="H54" s="75">
        <v>58.35</v>
      </c>
      <c r="I54" s="94"/>
      <c r="J54" s="75">
        <v>113.30386719274003</v>
      </c>
      <c r="K54" s="75">
        <v>113.30386719274003</v>
      </c>
      <c r="L54" s="75"/>
      <c r="M54" s="94"/>
      <c r="N54" s="75">
        <v>355.65999999999997</v>
      </c>
      <c r="O54" s="75">
        <v>355.65999999999997</v>
      </c>
      <c r="P54" s="75">
        <v>0</v>
      </c>
      <c r="Q54" s="94"/>
      <c r="R54" s="75">
        <v>0</v>
      </c>
      <c r="S54" s="75">
        <v>0</v>
      </c>
      <c r="T54" s="75">
        <v>0</v>
      </c>
      <c r="V54" s="200">
        <f t="shared" si="0"/>
        <v>708.24386719274003</v>
      </c>
      <c r="W54" s="200">
        <f t="shared" si="1"/>
        <v>649.89386719273989</v>
      </c>
      <c r="X54" s="200">
        <f t="shared" si="2"/>
        <v>58.35</v>
      </c>
      <c r="Z54" s="200">
        <v>26.78</v>
      </c>
      <c r="AA54" s="200">
        <v>26.78</v>
      </c>
      <c r="AB54" s="200">
        <v>0</v>
      </c>
      <c r="AD54" s="612">
        <f t="shared" si="3"/>
        <v>325.80386719274003</v>
      </c>
      <c r="AF54" s="627">
        <v>1</v>
      </c>
      <c r="AG54" s="627">
        <v>1</v>
      </c>
      <c r="AH54" s="627">
        <v>1</v>
      </c>
      <c r="AI54" s="627">
        <v>1</v>
      </c>
      <c r="AJ54" s="627">
        <v>1</v>
      </c>
      <c r="AK54" s="627">
        <v>1</v>
      </c>
      <c r="AL54" s="627">
        <v>1</v>
      </c>
      <c r="AM54" s="627">
        <v>1</v>
      </c>
      <c r="AN54" s="627">
        <v>1</v>
      </c>
      <c r="AO54" s="627"/>
      <c r="AP54" s="627">
        <v>1</v>
      </c>
      <c r="AQ54" s="627"/>
      <c r="AR54" s="627"/>
      <c r="AS54" s="627"/>
      <c r="AT54" s="627"/>
      <c r="AU54" s="627"/>
      <c r="AV54" s="627"/>
      <c r="AW54" s="542"/>
    </row>
    <row r="55" spans="1:49" x14ac:dyDescent="0.2">
      <c r="A55" s="565">
        <v>13800</v>
      </c>
      <c r="B55" s="560" t="s">
        <v>187</v>
      </c>
      <c r="C55" s="559" t="s">
        <v>128</v>
      </c>
      <c r="D55" s="561" t="s">
        <v>2</v>
      </c>
      <c r="E55" s="361"/>
      <c r="F55" s="75">
        <v>5231</v>
      </c>
      <c r="G55" s="75">
        <v>4708</v>
      </c>
      <c r="H55" s="75">
        <v>523</v>
      </c>
      <c r="I55" s="94"/>
      <c r="J55" s="75">
        <v>1391.7085934925512</v>
      </c>
      <c r="K55" s="75">
        <v>1391.7085934925512</v>
      </c>
      <c r="L55" s="75"/>
      <c r="M55" s="94"/>
      <c r="N55" s="75">
        <v>1178</v>
      </c>
      <c r="O55" s="75">
        <v>1178</v>
      </c>
      <c r="P55" s="75">
        <v>0</v>
      </c>
      <c r="Q55" s="94"/>
      <c r="R55" s="75">
        <v>28.55</v>
      </c>
      <c r="S55" s="75">
        <v>28.55</v>
      </c>
      <c r="T55" s="75">
        <v>0</v>
      </c>
      <c r="V55" s="200">
        <f t="shared" si="0"/>
        <v>7851.2585934925519</v>
      </c>
      <c r="W55" s="200">
        <f t="shared" si="1"/>
        <v>7328.2585934925519</v>
      </c>
      <c r="X55" s="200">
        <f t="shared" si="2"/>
        <v>523</v>
      </c>
      <c r="Z55" s="200">
        <v>22</v>
      </c>
      <c r="AA55" s="200">
        <v>22</v>
      </c>
      <c r="AB55" s="200">
        <v>0</v>
      </c>
      <c r="AD55" s="612">
        <f t="shared" si="3"/>
        <v>6622.7085934925508</v>
      </c>
      <c r="AF55" s="627">
        <v>1</v>
      </c>
      <c r="AG55" s="627">
        <v>1</v>
      </c>
      <c r="AH55" s="627">
        <v>1</v>
      </c>
      <c r="AI55" s="627">
        <v>1</v>
      </c>
      <c r="AJ55" s="627">
        <v>1</v>
      </c>
      <c r="AK55" s="627">
        <v>1</v>
      </c>
      <c r="AL55" s="627">
        <v>1</v>
      </c>
      <c r="AM55" s="627">
        <v>1</v>
      </c>
      <c r="AN55" s="627"/>
      <c r="AO55" s="627"/>
      <c r="AP55" s="627"/>
      <c r="AQ55" s="627"/>
      <c r="AR55" s="627"/>
      <c r="AS55" s="627"/>
      <c r="AT55" s="627"/>
      <c r="AU55" s="627"/>
      <c r="AV55" s="627"/>
      <c r="AW55" s="542"/>
    </row>
    <row r="56" spans="1:49" x14ac:dyDescent="0.2">
      <c r="A56" s="565">
        <v>13850</v>
      </c>
      <c r="B56" s="560" t="s">
        <v>188</v>
      </c>
      <c r="C56" s="559" t="s">
        <v>716</v>
      </c>
      <c r="D56" s="561" t="s">
        <v>1</v>
      </c>
      <c r="E56" s="361"/>
      <c r="F56" s="75">
        <v>0</v>
      </c>
      <c r="G56" s="75">
        <v>0</v>
      </c>
      <c r="H56" s="75">
        <v>0</v>
      </c>
      <c r="I56" s="94"/>
      <c r="J56" s="75">
        <v>1.0358067273627574</v>
      </c>
      <c r="K56" s="75">
        <v>1.0358067273627574</v>
      </c>
      <c r="L56" s="75"/>
      <c r="M56" s="94"/>
      <c r="N56" s="75">
        <v>16.05</v>
      </c>
      <c r="O56" s="75">
        <v>8.0500000000000007</v>
      </c>
      <c r="P56" s="75">
        <v>8</v>
      </c>
      <c r="Q56" s="94"/>
      <c r="R56" s="75">
        <v>95</v>
      </c>
      <c r="S56" s="75">
        <v>93</v>
      </c>
      <c r="T56" s="75">
        <v>2</v>
      </c>
      <c r="V56" s="200">
        <f t="shared" si="0"/>
        <v>116.54580672736274</v>
      </c>
      <c r="W56" s="200">
        <f t="shared" si="1"/>
        <v>106.54580672736274</v>
      </c>
      <c r="X56" s="200">
        <f t="shared" si="2"/>
        <v>10</v>
      </c>
      <c r="Z56" s="200">
        <v>4.46</v>
      </c>
      <c r="AA56" s="200">
        <v>4.46</v>
      </c>
      <c r="AB56" s="200">
        <v>0</v>
      </c>
      <c r="AD56" s="612">
        <f t="shared" si="3"/>
        <v>1.0358067273627574</v>
      </c>
      <c r="AF56" s="627"/>
      <c r="AG56" s="627"/>
      <c r="AH56" s="627"/>
      <c r="AI56" s="627"/>
      <c r="AJ56" s="627"/>
      <c r="AK56" s="627"/>
      <c r="AL56" s="627"/>
      <c r="AM56" s="627"/>
      <c r="AN56" s="627"/>
      <c r="AO56" s="627"/>
      <c r="AP56" s="627"/>
      <c r="AQ56" s="627"/>
      <c r="AR56" s="627"/>
      <c r="AS56" s="627"/>
      <c r="AT56" s="627"/>
      <c r="AU56" s="627"/>
      <c r="AV56" s="627"/>
      <c r="AW56" s="542"/>
    </row>
    <row r="57" spans="1:49" x14ac:dyDescent="0.2">
      <c r="A57" s="566">
        <v>13910</v>
      </c>
      <c r="B57" s="562" t="s">
        <v>147</v>
      </c>
      <c r="C57" s="563" t="s">
        <v>713</v>
      </c>
      <c r="D57" s="564" t="s">
        <v>1</v>
      </c>
      <c r="E57" s="361"/>
      <c r="F57" s="75">
        <v>873</v>
      </c>
      <c r="G57" s="75">
        <v>570</v>
      </c>
      <c r="H57" s="75">
        <v>303</v>
      </c>
      <c r="I57" s="94"/>
      <c r="J57" s="75">
        <v>467.57307075117296</v>
      </c>
      <c r="K57" s="75">
        <v>467.57307075117296</v>
      </c>
      <c r="L57" s="75"/>
      <c r="M57" s="94"/>
      <c r="N57" s="75">
        <v>0</v>
      </c>
      <c r="O57" s="75">
        <v>0</v>
      </c>
      <c r="P57" s="75">
        <v>0</v>
      </c>
      <c r="Q57" s="94"/>
      <c r="R57" s="75">
        <v>0</v>
      </c>
      <c r="S57" s="75">
        <v>0</v>
      </c>
      <c r="T57" s="75">
        <v>0</v>
      </c>
      <c r="V57" s="200">
        <f t="shared" si="0"/>
        <v>1340.573070751173</v>
      </c>
      <c r="W57" s="200">
        <f t="shared" si="1"/>
        <v>1037.573070751173</v>
      </c>
      <c r="X57" s="200">
        <f t="shared" si="2"/>
        <v>303</v>
      </c>
      <c r="Z57" s="200">
        <v>0</v>
      </c>
      <c r="AA57" s="200">
        <v>0</v>
      </c>
      <c r="AB57" s="200">
        <v>0</v>
      </c>
      <c r="AD57" s="612">
        <f t="shared" si="3"/>
        <v>1340.573070751173</v>
      </c>
      <c r="AF57" s="627">
        <v>1</v>
      </c>
      <c r="AG57" s="627">
        <v>1</v>
      </c>
      <c r="AH57" s="627">
        <v>1</v>
      </c>
      <c r="AI57" s="627">
        <v>1</v>
      </c>
      <c r="AJ57" s="627">
        <v>1</v>
      </c>
      <c r="AK57" s="627">
        <v>1</v>
      </c>
      <c r="AL57" s="627">
        <v>1</v>
      </c>
      <c r="AM57" s="627"/>
      <c r="AN57" s="627">
        <v>1</v>
      </c>
      <c r="AO57" s="627"/>
      <c r="AP57" s="627"/>
      <c r="AQ57" s="627"/>
      <c r="AR57" s="627"/>
      <c r="AS57" s="627"/>
      <c r="AT57" s="627"/>
      <c r="AU57" s="627"/>
      <c r="AV57" s="627"/>
      <c r="AW57" s="542"/>
    </row>
    <row r="58" spans="1:49" x14ac:dyDescent="0.2">
      <c r="A58" s="565">
        <v>14000</v>
      </c>
      <c r="B58" s="560" t="s">
        <v>190</v>
      </c>
      <c r="C58" s="559" t="s">
        <v>189</v>
      </c>
      <c r="D58" s="561" t="s">
        <v>3</v>
      </c>
      <c r="E58" s="361"/>
      <c r="F58" s="75">
        <v>11294</v>
      </c>
      <c r="G58" s="75">
        <v>10503</v>
      </c>
      <c r="H58" s="75">
        <v>791</v>
      </c>
      <c r="I58" s="94"/>
      <c r="J58" s="75">
        <v>619.46079530739917</v>
      </c>
      <c r="K58" s="75">
        <v>619.46079530739917</v>
      </c>
      <c r="L58" s="75"/>
      <c r="M58" s="94"/>
      <c r="N58" s="75">
        <v>384</v>
      </c>
      <c r="O58" s="75">
        <v>384</v>
      </c>
      <c r="P58" s="75">
        <v>0</v>
      </c>
      <c r="Q58" s="94"/>
      <c r="R58" s="75">
        <v>924</v>
      </c>
      <c r="S58" s="75">
        <v>924</v>
      </c>
      <c r="T58" s="75">
        <v>0</v>
      </c>
      <c r="V58" s="200">
        <f t="shared" si="0"/>
        <v>13248.460795307399</v>
      </c>
      <c r="W58" s="200">
        <f t="shared" si="1"/>
        <v>12457.460795307399</v>
      </c>
      <c r="X58" s="200">
        <f t="shared" si="2"/>
        <v>791</v>
      </c>
      <c r="Z58" s="200">
        <v>27</v>
      </c>
      <c r="AA58" s="200">
        <v>27</v>
      </c>
      <c r="AB58" s="200">
        <v>0</v>
      </c>
      <c r="AD58" s="612">
        <f t="shared" si="3"/>
        <v>11913.460795307399</v>
      </c>
      <c r="AF58" s="627">
        <v>1</v>
      </c>
      <c r="AG58" s="627">
        <v>1</v>
      </c>
      <c r="AH58" s="627">
        <v>1</v>
      </c>
      <c r="AI58" s="627">
        <v>1</v>
      </c>
      <c r="AJ58" s="627">
        <v>1</v>
      </c>
      <c r="AK58" s="627">
        <v>1</v>
      </c>
      <c r="AL58" s="627">
        <v>1</v>
      </c>
      <c r="AM58" s="627">
        <v>1</v>
      </c>
      <c r="AN58" s="627">
        <v>1</v>
      </c>
      <c r="AO58" s="627">
        <v>1</v>
      </c>
      <c r="AP58" s="627">
        <v>1</v>
      </c>
      <c r="AQ58" s="627"/>
      <c r="AR58" s="627"/>
      <c r="AS58" s="627"/>
      <c r="AT58" s="627"/>
      <c r="AU58" s="627"/>
      <c r="AV58" s="627"/>
      <c r="AW58" s="542"/>
    </row>
    <row r="59" spans="1:49" x14ac:dyDescent="0.2">
      <c r="A59" s="565">
        <v>14100</v>
      </c>
      <c r="B59" s="560" t="s">
        <v>191</v>
      </c>
      <c r="C59" s="559" t="s">
        <v>189</v>
      </c>
      <c r="D59" s="561" t="s">
        <v>3</v>
      </c>
      <c r="E59" s="361"/>
      <c r="F59" s="75">
        <v>1212</v>
      </c>
      <c r="G59" s="75">
        <v>1175.4000000000001</v>
      </c>
      <c r="H59" s="75">
        <v>36.6</v>
      </c>
      <c r="I59" s="94"/>
      <c r="J59" s="75">
        <v>0</v>
      </c>
      <c r="K59" s="75">
        <v>0</v>
      </c>
      <c r="L59" s="75"/>
      <c r="M59" s="94"/>
      <c r="N59" s="75">
        <v>0</v>
      </c>
      <c r="O59" s="75">
        <v>0</v>
      </c>
      <c r="P59" s="75">
        <v>0</v>
      </c>
      <c r="Q59" s="94"/>
      <c r="R59" s="75">
        <v>194.42000000000002</v>
      </c>
      <c r="S59" s="75">
        <v>194.42000000000002</v>
      </c>
      <c r="T59" s="75">
        <v>0</v>
      </c>
      <c r="V59" s="200">
        <f t="shared" si="0"/>
        <v>1406.42</v>
      </c>
      <c r="W59" s="200">
        <f t="shared" si="1"/>
        <v>1369.8200000000002</v>
      </c>
      <c r="X59" s="200">
        <f t="shared" si="2"/>
        <v>36.6</v>
      </c>
      <c r="Z59" s="200">
        <v>0</v>
      </c>
      <c r="AA59" s="200">
        <v>0</v>
      </c>
      <c r="AB59" s="200">
        <v>0</v>
      </c>
      <c r="AD59" s="612">
        <f t="shared" si="3"/>
        <v>1212</v>
      </c>
      <c r="AF59" s="627">
        <v>1</v>
      </c>
      <c r="AG59" s="627">
        <v>1</v>
      </c>
      <c r="AH59" s="627">
        <v>1</v>
      </c>
      <c r="AI59" s="627">
        <v>1</v>
      </c>
      <c r="AJ59" s="627">
        <v>1</v>
      </c>
      <c r="AK59" s="627">
        <v>1</v>
      </c>
      <c r="AL59" s="627">
        <v>1</v>
      </c>
      <c r="AM59" s="627">
        <v>1</v>
      </c>
      <c r="AN59" s="627">
        <v>1</v>
      </c>
      <c r="AO59" s="627">
        <v>1</v>
      </c>
      <c r="AP59" s="627">
        <v>1</v>
      </c>
      <c r="AQ59" s="627"/>
      <c r="AR59" s="627"/>
      <c r="AS59" s="627"/>
      <c r="AT59" s="627"/>
      <c r="AU59" s="627"/>
      <c r="AV59" s="627"/>
      <c r="AW59" s="542"/>
    </row>
    <row r="60" spans="1:49" x14ac:dyDescent="0.2">
      <c r="A60" s="566">
        <v>14170</v>
      </c>
      <c r="B60" s="562" t="s">
        <v>127</v>
      </c>
      <c r="C60" s="563" t="s">
        <v>126</v>
      </c>
      <c r="D60" s="564" t="s">
        <v>3</v>
      </c>
      <c r="E60" s="361"/>
      <c r="F60" s="75">
        <v>13945.33</v>
      </c>
      <c r="G60" s="75">
        <v>13325.93</v>
      </c>
      <c r="H60" s="75">
        <v>619.4</v>
      </c>
      <c r="I60" s="94"/>
      <c r="J60" s="75">
        <v>2356.3385175367939</v>
      </c>
      <c r="K60" s="75">
        <v>2356.3385175367939</v>
      </c>
      <c r="L60" s="75"/>
      <c r="M60" s="94"/>
      <c r="N60" s="75">
        <v>409.3</v>
      </c>
      <c r="O60" s="75">
        <v>409.3</v>
      </c>
      <c r="P60" s="75">
        <v>0</v>
      </c>
      <c r="Q60" s="94"/>
      <c r="R60" s="75">
        <v>711.52</v>
      </c>
      <c r="S60" s="75">
        <v>675.37</v>
      </c>
      <c r="T60" s="75">
        <v>36.15</v>
      </c>
      <c r="V60" s="200">
        <f t="shared" si="0"/>
        <v>17500.478517536794</v>
      </c>
      <c r="W60" s="200">
        <f t="shared" si="1"/>
        <v>16844.928517536795</v>
      </c>
      <c r="X60" s="200">
        <f t="shared" si="2"/>
        <v>655.55</v>
      </c>
      <c r="Z60" s="200">
        <v>77.989999999999995</v>
      </c>
      <c r="AA60" s="200">
        <v>77.989999999999995</v>
      </c>
      <c r="AB60" s="200">
        <v>0</v>
      </c>
      <c r="AD60" s="612">
        <f t="shared" si="3"/>
        <v>16301.668517536793</v>
      </c>
      <c r="AF60" s="627">
        <v>1</v>
      </c>
      <c r="AG60" s="627">
        <v>1</v>
      </c>
      <c r="AH60" s="627">
        <v>1</v>
      </c>
      <c r="AI60" s="627">
        <v>1</v>
      </c>
      <c r="AJ60" s="627">
        <v>1</v>
      </c>
      <c r="AK60" s="627">
        <v>1</v>
      </c>
      <c r="AL60" s="627">
        <v>1</v>
      </c>
      <c r="AM60" s="627">
        <v>1</v>
      </c>
      <c r="AN60" s="627">
        <v>1</v>
      </c>
      <c r="AO60" s="627">
        <v>1</v>
      </c>
      <c r="AP60" s="627">
        <v>1</v>
      </c>
      <c r="AQ60" s="627"/>
      <c r="AR60" s="627"/>
      <c r="AS60" s="627"/>
      <c r="AT60" s="627"/>
      <c r="AU60" s="627"/>
      <c r="AV60" s="627"/>
      <c r="AW60" s="542"/>
    </row>
    <row r="61" spans="1:49" x14ac:dyDescent="0.2">
      <c r="A61" s="565">
        <v>14200</v>
      </c>
      <c r="B61" s="560" t="s">
        <v>193</v>
      </c>
      <c r="C61" s="559" t="s">
        <v>124</v>
      </c>
      <c r="D61" s="561" t="s">
        <v>1</v>
      </c>
      <c r="E61" s="361"/>
      <c r="F61" s="75">
        <v>878</v>
      </c>
      <c r="G61" s="75">
        <v>596</v>
      </c>
      <c r="H61" s="75">
        <v>282</v>
      </c>
      <c r="I61" s="94"/>
      <c r="J61" s="75">
        <v>439.99755134270043</v>
      </c>
      <c r="K61" s="75">
        <v>439.99755134270043</v>
      </c>
      <c r="L61" s="75"/>
      <c r="M61" s="94"/>
      <c r="N61" s="75">
        <v>1257.73</v>
      </c>
      <c r="O61" s="75">
        <v>1245.43</v>
      </c>
      <c r="P61" s="75">
        <v>12.3</v>
      </c>
      <c r="Q61" s="94"/>
      <c r="R61" s="75">
        <v>10.62</v>
      </c>
      <c r="S61" s="75">
        <v>10.62</v>
      </c>
      <c r="T61" s="75">
        <v>0</v>
      </c>
      <c r="V61" s="200">
        <f t="shared" si="0"/>
        <v>2586.3475513427002</v>
      </c>
      <c r="W61" s="200">
        <f t="shared" si="1"/>
        <v>2292.0475513427004</v>
      </c>
      <c r="X61" s="200">
        <f t="shared" si="2"/>
        <v>294.3</v>
      </c>
      <c r="Z61" s="200">
        <v>0</v>
      </c>
      <c r="AA61" s="200">
        <v>0</v>
      </c>
      <c r="AB61" s="200">
        <v>0</v>
      </c>
      <c r="AD61" s="612">
        <f t="shared" si="3"/>
        <v>1317.9975513427005</v>
      </c>
      <c r="AF61" s="627">
        <v>1</v>
      </c>
      <c r="AG61" s="627">
        <v>1</v>
      </c>
      <c r="AH61" s="627">
        <v>1</v>
      </c>
      <c r="AI61" s="627">
        <v>1</v>
      </c>
      <c r="AJ61" s="627">
        <v>1</v>
      </c>
      <c r="AK61" s="627">
        <v>1</v>
      </c>
      <c r="AL61" s="627">
        <v>1</v>
      </c>
      <c r="AM61" s="627">
        <v>1</v>
      </c>
      <c r="AN61" s="627">
        <v>1</v>
      </c>
      <c r="AO61" s="627">
        <v>1</v>
      </c>
      <c r="AP61" s="627">
        <v>1</v>
      </c>
      <c r="AQ61" s="627">
        <v>1</v>
      </c>
      <c r="AR61" s="627">
        <v>1</v>
      </c>
      <c r="AS61" s="627"/>
      <c r="AT61" s="627"/>
      <c r="AU61" s="627"/>
      <c r="AV61" s="627"/>
      <c r="AW61" s="542"/>
    </row>
    <row r="62" spans="1:49" x14ac:dyDescent="0.2">
      <c r="A62" s="565">
        <v>14300</v>
      </c>
      <c r="B62" s="560" t="s">
        <v>195</v>
      </c>
      <c r="C62" s="559" t="s">
        <v>141</v>
      </c>
      <c r="D62" s="561" t="s">
        <v>1</v>
      </c>
      <c r="E62" s="361"/>
      <c r="F62" s="75">
        <v>685.2</v>
      </c>
      <c r="G62" s="75">
        <v>656.7</v>
      </c>
      <c r="H62" s="75">
        <v>28.5</v>
      </c>
      <c r="I62" s="94"/>
      <c r="J62" s="75">
        <v>49.876188617922054</v>
      </c>
      <c r="K62" s="75">
        <v>49.876188617922054</v>
      </c>
      <c r="L62" s="75"/>
      <c r="M62" s="94"/>
      <c r="N62" s="75">
        <v>681.5</v>
      </c>
      <c r="O62" s="75">
        <v>681.5</v>
      </c>
      <c r="P62" s="75">
        <v>0</v>
      </c>
      <c r="Q62" s="94"/>
      <c r="R62" s="75">
        <v>0</v>
      </c>
      <c r="S62" s="75">
        <v>0</v>
      </c>
      <c r="T62" s="75">
        <v>0</v>
      </c>
      <c r="V62" s="200">
        <f t="shared" si="0"/>
        <v>1417.7761886179221</v>
      </c>
      <c r="W62" s="200">
        <f t="shared" si="1"/>
        <v>1389.2761886179221</v>
      </c>
      <c r="X62" s="200">
        <f t="shared" si="2"/>
        <v>28.5</v>
      </c>
      <c r="Z62" s="200">
        <v>1.2</v>
      </c>
      <c r="AA62" s="200">
        <v>1.2</v>
      </c>
      <c r="AB62" s="200">
        <v>0</v>
      </c>
      <c r="AD62" s="612">
        <f t="shared" si="3"/>
        <v>735.07618861792207</v>
      </c>
      <c r="AF62" s="627">
        <v>1</v>
      </c>
      <c r="AG62" s="627">
        <v>1</v>
      </c>
      <c r="AH62" s="627">
        <v>1</v>
      </c>
      <c r="AI62" s="627">
        <v>1</v>
      </c>
      <c r="AJ62" s="627">
        <v>1</v>
      </c>
      <c r="AK62" s="627">
        <v>1</v>
      </c>
      <c r="AL62" s="627">
        <v>1</v>
      </c>
      <c r="AM62" s="627">
        <v>1</v>
      </c>
      <c r="AN62" s="627">
        <v>1</v>
      </c>
      <c r="AO62" s="627">
        <v>1</v>
      </c>
      <c r="AP62" s="627">
        <v>1</v>
      </c>
      <c r="AQ62" s="627"/>
      <c r="AR62" s="627">
        <v>1</v>
      </c>
      <c r="AS62" s="627"/>
      <c r="AT62" s="627"/>
      <c r="AU62" s="627"/>
      <c r="AV62" s="627"/>
      <c r="AW62" s="542"/>
    </row>
    <row r="63" spans="1:49" x14ac:dyDescent="0.2">
      <c r="A63" s="565">
        <v>14350</v>
      </c>
      <c r="B63" s="560" t="s">
        <v>196</v>
      </c>
      <c r="C63" s="559" t="s">
        <v>714</v>
      </c>
      <c r="D63" s="561" t="s">
        <v>4</v>
      </c>
      <c r="E63" s="361"/>
      <c r="F63" s="75">
        <v>2248</v>
      </c>
      <c r="G63" s="75">
        <v>2024</v>
      </c>
      <c r="H63" s="75">
        <v>224</v>
      </c>
      <c r="I63" s="94"/>
      <c r="J63" s="75">
        <v>842.20644303822212</v>
      </c>
      <c r="K63" s="75">
        <v>842.20644303822212</v>
      </c>
      <c r="L63" s="75"/>
      <c r="M63" s="94"/>
      <c r="N63" s="75">
        <v>1349.1399999999999</v>
      </c>
      <c r="O63" s="75">
        <v>1344.34</v>
      </c>
      <c r="P63" s="75">
        <v>4.8</v>
      </c>
      <c r="Q63" s="94"/>
      <c r="R63" s="75">
        <v>0</v>
      </c>
      <c r="S63" s="75">
        <v>0</v>
      </c>
      <c r="T63" s="75">
        <v>0</v>
      </c>
      <c r="V63" s="200">
        <f t="shared" si="0"/>
        <v>4452.5864430382217</v>
      </c>
      <c r="W63" s="200">
        <f t="shared" si="1"/>
        <v>4223.7864430382224</v>
      </c>
      <c r="X63" s="200">
        <f t="shared" si="2"/>
        <v>228.8</v>
      </c>
      <c r="Z63" s="200">
        <v>13.24</v>
      </c>
      <c r="AA63" s="200">
        <v>13.24</v>
      </c>
      <c r="AB63" s="200">
        <v>0</v>
      </c>
      <c r="AD63" s="612">
        <f t="shared" si="3"/>
        <v>3090.206443038222</v>
      </c>
      <c r="AF63" s="627">
        <v>1</v>
      </c>
      <c r="AG63" s="627">
        <v>1</v>
      </c>
      <c r="AH63" s="627"/>
      <c r="AI63" s="627">
        <v>1</v>
      </c>
      <c r="AJ63" s="627">
        <v>1</v>
      </c>
      <c r="AK63" s="627">
        <v>1</v>
      </c>
      <c r="AL63" s="627">
        <v>1</v>
      </c>
      <c r="AM63" s="627">
        <v>1</v>
      </c>
      <c r="AN63" s="627">
        <v>1</v>
      </c>
      <c r="AO63" s="627">
        <v>1</v>
      </c>
      <c r="AP63" s="627">
        <v>1</v>
      </c>
      <c r="AQ63" s="627"/>
      <c r="AR63" s="627"/>
      <c r="AS63" s="627"/>
      <c r="AT63" s="627"/>
      <c r="AU63" s="627"/>
      <c r="AV63" s="627"/>
      <c r="AW63" s="542"/>
    </row>
    <row r="64" spans="1:49" x14ac:dyDescent="0.2">
      <c r="A64" s="565">
        <v>14400</v>
      </c>
      <c r="B64" s="560" t="s">
        <v>197</v>
      </c>
      <c r="C64" s="559" t="s">
        <v>287</v>
      </c>
      <c r="D64" s="561" t="s">
        <v>2</v>
      </c>
      <c r="E64" s="361"/>
      <c r="F64" s="75">
        <v>2492</v>
      </c>
      <c r="G64" s="75">
        <v>2383.35</v>
      </c>
      <c r="H64" s="75">
        <v>108.65</v>
      </c>
      <c r="I64" s="94"/>
      <c r="J64" s="75">
        <v>322.4422135279529</v>
      </c>
      <c r="K64" s="75">
        <v>322.4422135279529</v>
      </c>
      <c r="L64" s="75"/>
      <c r="M64" s="94"/>
      <c r="N64" s="75">
        <v>237</v>
      </c>
      <c r="O64" s="75">
        <v>237</v>
      </c>
      <c r="P64" s="75">
        <v>0</v>
      </c>
      <c r="Q64" s="94"/>
      <c r="R64" s="75">
        <v>100</v>
      </c>
      <c r="S64" s="75">
        <v>100</v>
      </c>
      <c r="T64" s="75">
        <v>0</v>
      </c>
      <c r="V64" s="200">
        <f t="shared" si="0"/>
        <v>3151.4422135279528</v>
      </c>
      <c r="W64" s="200">
        <f t="shared" si="1"/>
        <v>3042.7922135279528</v>
      </c>
      <c r="X64" s="200">
        <f t="shared" si="2"/>
        <v>108.65</v>
      </c>
      <c r="Z64" s="200">
        <v>0</v>
      </c>
      <c r="AA64" s="200">
        <v>0</v>
      </c>
      <c r="AB64" s="200">
        <v>0</v>
      </c>
      <c r="AD64" s="612">
        <f t="shared" si="3"/>
        <v>2814.4422135279528</v>
      </c>
      <c r="AF64" s="627">
        <v>1</v>
      </c>
      <c r="AG64" s="627">
        <v>1</v>
      </c>
      <c r="AH64" s="627">
        <v>1</v>
      </c>
      <c r="AI64" s="627">
        <v>1</v>
      </c>
      <c r="AJ64" s="627">
        <v>1</v>
      </c>
      <c r="AK64" s="627">
        <v>1</v>
      </c>
      <c r="AL64" s="627">
        <v>1</v>
      </c>
      <c r="AM64" s="627">
        <v>1</v>
      </c>
      <c r="AN64" s="627">
        <v>1</v>
      </c>
      <c r="AO64" s="627"/>
      <c r="AP64" s="627"/>
      <c r="AQ64" s="627"/>
      <c r="AR64" s="627"/>
      <c r="AS64" s="627"/>
      <c r="AT64" s="627"/>
      <c r="AU64" s="627"/>
      <c r="AV64" s="627"/>
      <c r="AW64" s="542"/>
    </row>
    <row r="65" spans="1:49" x14ac:dyDescent="0.2">
      <c r="A65" s="565">
        <v>14500</v>
      </c>
      <c r="B65" s="560" t="s">
        <v>198</v>
      </c>
      <c r="C65" s="559" t="s">
        <v>189</v>
      </c>
      <c r="D65" s="561" t="s">
        <v>3</v>
      </c>
      <c r="E65" s="361"/>
      <c r="F65" s="75">
        <v>10953.45</v>
      </c>
      <c r="G65" s="75">
        <v>10503.26</v>
      </c>
      <c r="H65" s="75">
        <v>450.19</v>
      </c>
      <c r="I65" s="94"/>
      <c r="J65" s="75">
        <v>107.01535947896598</v>
      </c>
      <c r="K65" s="75">
        <v>107.01535947896598</v>
      </c>
      <c r="L65" s="75"/>
      <c r="M65" s="94"/>
      <c r="N65" s="75">
        <v>0</v>
      </c>
      <c r="O65" s="75">
        <v>0</v>
      </c>
      <c r="P65" s="75">
        <v>0</v>
      </c>
      <c r="Q65" s="94"/>
      <c r="R65" s="75">
        <v>105.09</v>
      </c>
      <c r="S65" s="75">
        <v>105.09</v>
      </c>
      <c r="T65" s="75">
        <v>0</v>
      </c>
      <c r="V65" s="200">
        <f t="shared" si="0"/>
        <v>11290.445359478967</v>
      </c>
      <c r="W65" s="200">
        <f t="shared" si="1"/>
        <v>10840.255359478966</v>
      </c>
      <c r="X65" s="200">
        <f t="shared" si="2"/>
        <v>450.19</v>
      </c>
      <c r="Z65" s="200">
        <v>124.89</v>
      </c>
      <c r="AA65" s="200">
        <v>124.89</v>
      </c>
      <c r="AB65" s="200">
        <v>0</v>
      </c>
      <c r="AD65" s="612">
        <f t="shared" si="3"/>
        <v>11060.465359478967</v>
      </c>
      <c r="AF65" s="627">
        <v>1</v>
      </c>
      <c r="AG65" s="627">
        <v>1</v>
      </c>
      <c r="AH65" s="627">
        <v>1</v>
      </c>
      <c r="AI65" s="627">
        <v>1</v>
      </c>
      <c r="AJ65" s="627">
        <v>1</v>
      </c>
      <c r="AK65" s="627">
        <v>1</v>
      </c>
      <c r="AL65" s="627">
        <v>1</v>
      </c>
      <c r="AM65" s="627">
        <v>1</v>
      </c>
      <c r="AN65" s="627">
        <v>1</v>
      </c>
      <c r="AO65" s="627">
        <v>1</v>
      </c>
      <c r="AP65" s="627">
        <v>1</v>
      </c>
      <c r="AQ65" s="627"/>
      <c r="AR65" s="627"/>
      <c r="AS65" s="627"/>
      <c r="AT65" s="627"/>
      <c r="AU65" s="627"/>
      <c r="AV65" s="627"/>
      <c r="AW65" s="542"/>
    </row>
    <row r="66" spans="1:49" x14ac:dyDescent="0.2">
      <c r="A66" s="565">
        <v>14550</v>
      </c>
      <c r="B66" s="560" t="s">
        <v>199</v>
      </c>
      <c r="C66" s="559" t="s">
        <v>130</v>
      </c>
      <c r="D66" s="561" t="s">
        <v>4</v>
      </c>
      <c r="E66" s="361"/>
      <c r="F66" s="75">
        <v>377.72</v>
      </c>
      <c r="G66" s="75">
        <v>362.01</v>
      </c>
      <c r="H66" s="75">
        <v>15.71</v>
      </c>
      <c r="I66" s="94"/>
      <c r="J66" s="75">
        <v>171.32108133147426</v>
      </c>
      <c r="K66" s="75">
        <v>171.32108133147426</v>
      </c>
      <c r="L66" s="75"/>
      <c r="M66" s="94"/>
      <c r="N66" s="75">
        <v>858.35</v>
      </c>
      <c r="O66" s="75">
        <v>858.35</v>
      </c>
      <c r="P66" s="75">
        <v>0</v>
      </c>
      <c r="Q66" s="94"/>
      <c r="R66" s="75">
        <v>0</v>
      </c>
      <c r="S66" s="75">
        <v>0</v>
      </c>
      <c r="T66" s="75">
        <v>0</v>
      </c>
      <c r="V66" s="200">
        <f t="shared" si="0"/>
        <v>1417.3310813314745</v>
      </c>
      <c r="W66" s="200">
        <f t="shared" si="1"/>
        <v>1401.6210813314744</v>
      </c>
      <c r="X66" s="200">
        <f t="shared" si="2"/>
        <v>15.71</v>
      </c>
      <c r="Z66" s="200">
        <v>9.94</v>
      </c>
      <c r="AA66" s="200">
        <v>9.94</v>
      </c>
      <c r="AB66" s="200">
        <v>0</v>
      </c>
      <c r="AD66" s="612">
        <f t="shared" si="3"/>
        <v>549.04108133147429</v>
      </c>
      <c r="AF66" s="627">
        <v>1</v>
      </c>
      <c r="AG66" s="627">
        <v>1</v>
      </c>
      <c r="AH66" s="627">
        <v>1</v>
      </c>
      <c r="AI66" s="627">
        <v>1</v>
      </c>
      <c r="AJ66" s="627">
        <v>1</v>
      </c>
      <c r="AK66" s="627">
        <v>1</v>
      </c>
      <c r="AL66" s="627">
        <v>1</v>
      </c>
      <c r="AM66" s="627">
        <v>1</v>
      </c>
      <c r="AN66" s="627">
        <v>1</v>
      </c>
      <c r="AO66" s="627">
        <v>1</v>
      </c>
      <c r="AP66" s="627">
        <v>1</v>
      </c>
      <c r="AQ66" s="627">
        <v>1</v>
      </c>
      <c r="AR66" s="627"/>
      <c r="AS66" s="627"/>
      <c r="AT66" s="627"/>
      <c r="AU66" s="627"/>
      <c r="AV66" s="627"/>
      <c r="AW66" s="542"/>
    </row>
    <row r="67" spans="1:49" x14ac:dyDescent="0.2">
      <c r="A67" s="565">
        <v>14600</v>
      </c>
      <c r="B67" s="560" t="s">
        <v>200</v>
      </c>
      <c r="C67" s="559" t="s">
        <v>712</v>
      </c>
      <c r="D67" s="561" t="s">
        <v>1</v>
      </c>
      <c r="E67" s="361"/>
      <c r="F67" s="75">
        <v>190</v>
      </c>
      <c r="G67" s="75">
        <v>171</v>
      </c>
      <c r="H67" s="75">
        <v>19</v>
      </c>
      <c r="I67" s="94"/>
      <c r="J67" s="75">
        <v>50.101724862551251</v>
      </c>
      <c r="K67" s="75">
        <v>50.101724862551251</v>
      </c>
      <c r="L67" s="75"/>
      <c r="M67" s="94"/>
      <c r="N67" s="75">
        <v>1042</v>
      </c>
      <c r="O67" s="75">
        <v>940</v>
      </c>
      <c r="P67" s="75">
        <v>102</v>
      </c>
      <c r="Q67" s="94"/>
      <c r="R67" s="75">
        <v>0</v>
      </c>
      <c r="S67" s="75">
        <v>0</v>
      </c>
      <c r="T67" s="75">
        <v>0</v>
      </c>
      <c r="V67" s="200">
        <f t="shared" si="0"/>
        <v>1487.1017248625512</v>
      </c>
      <c r="W67" s="200">
        <f t="shared" si="1"/>
        <v>1166.1017248625512</v>
      </c>
      <c r="X67" s="200">
        <f t="shared" si="2"/>
        <v>321</v>
      </c>
      <c r="Z67" s="200">
        <v>205</v>
      </c>
      <c r="AA67" s="200">
        <v>5</v>
      </c>
      <c r="AB67" s="200">
        <v>200</v>
      </c>
      <c r="AD67" s="612">
        <f t="shared" si="3"/>
        <v>240.10172486255124</v>
      </c>
      <c r="AF67" s="627">
        <v>1</v>
      </c>
      <c r="AG67" s="627">
        <v>1</v>
      </c>
      <c r="AH67" s="627">
        <v>1</v>
      </c>
      <c r="AI67" s="627">
        <v>1</v>
      </c>
      <c r="AJ67" s="627">
        <v>1</v>
      </c>
      <c r="AK67" s="627">
        <v>1</v>
      </c>
      <c r="AL67" s="627">
        <v>1</v>
      </c>
      <c r="AM67" s="627">
        <v>1</v>
      </c>
      <c r="AN67" s="627">
        <v>1</v>
      </c>
      <c r="AO67" s="627"/>
      <c r="AP67" s="627">
        <v>1</v>
      </c>
      <c r="AQ67" s="627"/>
      <c r="AR67" s="627"/>
      <c r="AS67" s="627"/>
      <c r="AT67" s="627"/>
      <c r="AU67" s="627"/>
      <c r="AV67" s="627"/>
      <c r="AW67" s="542"/>
    </row>
    <row r="68" spans="1:49" x14ac:dyDescent="0.2">
      <c r="A68" s="565">
        <v>14650</v>
      </c>
      <c r="B68" s="560" t="s">
        <v>201</v>
      </c>
      <c r="C68" s="559" t="s">
        <v>162</v>
      </c>
      <c r="D68" s="561" t="s">
        <v>2</v>
      </c>
      <c r="E68" s="361"/>
      <c r="F68" s="75">
        <v>18064</v>
      </c>
      <c r="G68" s="75">
        <v>17216</v>
      </c>
      <c r="H68" s="75">
        <v>848</v>
      </c>
      <c r="I68" s="94"/>
      <c r="J68" s="75">
        <v>3569.3056970535417</v>
      </c>
      <c r="K68" s="75">
        <v>3569.3056970535417</v>
      </c>
      <c r="L68" s="75"/>
      <c r="M68" s="94"/>
      <c r="N68" s="75">
        <v>347</v>
      </c>
      <c r="O68" s="75">
        <v>347</v>
      </c>
      <c r="P68" s="75">
        <v>0</v>
      </c>
      <c r="Q68" s="94"/>
      <c r="R68" s="75">
        <v>235.3</v>
      </c>
      <c r="S68" s="75">
        <v>235.3</v>
      </c>
      <c r="T68" s="75">
        <v>0</v>
      </c>
      <c r="V68" s="200">
        <f t="shared" si="0"/>
        <v>22303.605697053543</v>
      </c>
      <c r="W68" s="200">
        <f t="shared" si="1"/>
        <v>21455.605697053543</v>
      </c>
      <c r="X68" s="200">
        <f t="shared" si="2"/>
        <v>848</v>
      </c>
      <c r="Z68" s="200">
        <v>88</v>
      </c>
      <c r="AA68" s="200">
        <v>88</v>
      </c>
      <c r="AB68" s="200">
        <v>0</v>
      </c>
      <c r="AD68" s="612">
        <f t="shared" si="3"/>
        <v>21633.30569705354</v>
      </c>
      <c r="AF68" s="627">
        <v>1</v>
      </c>
      <c r="AG68" s="627">
        <v>1</v>
      </c>
      <c r="AH68" s="627">
        <v>1</v>
      </c>
      <c r="AI68" s="627">
        <v>1</v>
      </c>
      <c r="AJ68" s="627">
        <v>1</v>
      </c>
      <c r="AK68" s="627">
        <v>1</v>
      </c>
      <c r="AL68" s="627">
        <v>1</v>
      </c>
      <c r="AM68" s="627">
        <v>1</v>
      </c>
      <c r="AN68" s="627">
        <v>1</v>
      </c>
      <c r="AO68" s="627">
        <v>1</v>
      </c>
      <c r="AP68" s="627">
        <v>1</v>
      </c>
      <c r="AQ68" s="627">
        <v>1</v>
      </c>
      <c r="AR68" s="627"/>
      <c r="AS68" s="627"/>
      <c r="AT68" s="627"/>
      <c r="AU68" s="627"/>
      <c r="AV68" s="627"/>
      <c r="AW68" s="542"/>
    </row>
    <row r="69" spans="1:49" x14ac:dyDescent="0.2">
      <c r="A69" s="565">
        <v>14700</v>
      </c>
      <c r="B69" s="560" t="s">
        <v>202</v>
      </c>
      <c r="C69" s="559" t="s">
        <v>189</v>
      </c>
      <c r="D69" s="561" t="s">
        <v>3</v>
      </c>
      <c r="E69" s="361"/>
      <c r="F69" s="75">
        <v>2861.48</v>
      </c>
      <c r="G69" s="75">
        <v>2578.48</v>
      </c>
      <c r="H69" s="75">
        <v>283</v>
      </c>
      <c r="I69" s="94"/>
      <c r="J69" s="75">
        <v>5.6894790259539637E-3</v>
      </c>
      <c r="K69" s="75">
        <v>5.6894790259539637E-3</v>
      </c>
      <c r="L69" s="75"/>
      <c r="M69" s="94"/>
      <c r="N69" s="75">
        <v>0</v>
      </c>
      <c r="O69" s="75">
        <v>0</v>
      </c>
      <c r="P69" s="75">
        <v>0</v>
      </c>
      <c r="Q69" s="94"/>
      <c r="R69" s="75">
        <v>40.020000000000003</v>
      </c>
      <c r="S69" s="75">
        <v>36.020000000000003</v>
      </c>
      <c r="T69" s="75">
        <v>4</v>
      </c>
      <c r="V69" s="200">
        <f t="shared" ref="V69:V131" si="4">F69+N69+R69+J69+Z69</f>
        <v>2901.5056894790259</v>
      </c>
      <c r="W69" s="200">
        <f t="shared" ref="W69:W131" si="5">G69+O69+S69+K69+AA69</f>
        <v>2614.5056894790259</v>
      </c>
      <c r="X69" s="200">
        <f t="shared" ref="X69:X131" si="6">H69+P69+T69+L69+AB69</f>
        <v>287</v>
      </c>
      <c r="Z69" s="200">
        <v>0</v>
      </c>
      <c r="AA69" s="200">
        <v>0</v>
      </c>
      <c r="AB69" s="200">
        <v>0</v>
      </c>
      <c r="AD69" s="612">
        <f t="shared" si="3"/>
        <v>2861.485689479026</v>
      </c>
      <c r="AF69" s="627">
        <v>1</v>
      </c>
      <c r="AG69" s="627">
        <v>1</v>
      </c>
      <c r="AH69" s="627">
        <v>1</v>
      </c>
      <c r="AI69" s="627">
        <v>1</v>
      </c>
      <c r="AJ69" s="627">
        <v>1</v>
      </c>
      <c r="AK69" s="627">
        <v>1</v>
      </c>
      <c r="AL69" s="627">
        <v>1</v>
      </c>
      <c r="AM69" s="627">
        <v>1</v>
      </c>
      <c r="AN69" s="627">
        <v>1</v>
      </c>
      <c r="AO69" s="627">
        <v>1</v>
      </c>
      <c r="AP69" s="627">
        <v>1</v>
      </c>
      <c r="AQ69" s="627"/>
      <c r="AR69" s="627"/>
      <c r="AS69" s="627"/>
      <c r="AT69" s="627"/>
      <c r="AU69" s="627"/>
      <c r="AV69" s="627"/>
      <c r="AW69" s="542"/>
    </row>
    <row r="70" spans="1:49" x14ac:dyDescent="0.2">
      <c r="A70" s="565">
        <v>14750</v>
      </c>
      <c r="B70" s="560" t="s">
        <v>203</v>
      </c>
      <c r="C70" s="559" t="s">
        <v>716</v>
      </c>
      <c r="D70" s="561" t="s">
        <v>1</v>
      </c>
      <c r="E70" s="361"/>
      <c r="F70" s="75">
        <v>464.47</v>
      </c>
      <c r="G70" s="75">
        <v>442.59</v>
      </c>
      <c r="H70" s="75">
        <v>21.88</v>
      </c>
      <c r="I70" s="94"/>
      <c r="J70" s="75">
        <v>372.45831678787766</v>
      </c>
      <c r="K70" s="75">
        <v>372.45831678787766</v>
      </c>
      <c r="L70" s="75"/>
      <c r="M70" s="94"/>
      <c r="N70" s="75">
        <v>213.26999999999998</v>
      </c>
      <c r="O70" s="75">
        <v>213.26999999999998</v>
      </c>
      <c r="P70" s="75">
        <v>0</v>
      </c>
      <c r="Q70" s="94"/>
      <c r="R70" s="75">
        <v>0</v>
      </c>
      <c r="S70" s="75">
        <v>0</v>
      </c>
      <c r="T70" s="75">
        <v>0</v>
      </c>
      <c r="V70" s="200">
        <f t="shared" si="4"/>
        <v>1059.6783167878777</v>
      </c>
      <c r="W70" s="200">
        <f t="shared" si="5"/>
        <v>1037.7983167878776</v>
      </c>
      <c r="X70" s="200">
        <f t="shared" si="6"/>
        <v>21.88</v>
      </c>
      <c r="Z70" s="200">
        <v>9.48</v>
      </c>
      <c r="AA70" s="200">
        <v>9.48</v>
      </c>
      <c r="AB70" s="200">
        <v>0</v>
      </c>
      <c r="AD70" s="612">
        <f t="shared" ref="AD70:AD131" si="7">F70+J70</f>
        <v>836.92831678787775</v>
      </c>
      <c r="AF70" s="627">
        <v>1</v>
      </c>
      <c r="AG70" s="627">
        <v>1</v>
      </c>
      <c r="AH70" s="627">
        <v>1</v>
      </c>
      <c r="AI70" s="627">
        <v>1</v>
      </c>
      <c r="AJ70" s="627">
        <v>1</v>
      </c>
      <c r="AK70" s="627">
        <v>1</v>
      </c>
      <c r="AL70" s="627">
        <v>1</v>
      </c>
      <c r="AM70" s="627">
        <v>1</v>
      </c>
      <c r="AN70" s="627">
        <v>1</v>
      </c>
      <c r="AO70" s="627">
        <v>1</v>
      </c>
      <c r="AP70" s="627">
        <v>1</v>
      </c>
      <c r="AQ70" s="627">
        <v>1</v>
      </c>
      <c r="AR70" s="627"/>
      <c r="AS70" s="627"/>
      <c r="AT70" s="627"/>
      <c r="AU70" s="627"/>
      <c r="AV70" s="627"/>
      <c r="AW70" s="542"/>
    </row>
    <row r="71" spans="1:49" x14ac:dyDescent="0.2">
      <c r="A71" s="565">
        <v>14850</v>
      </c>
      <c r="B71" s="560" t="s">
        <v>204</v>
      </c>
      <c r="C71" s="559" t="s">
        <v>130</v>
      </c>
      <c r="D71" s="561" t="s">
        <v>4</v>
      </c>
      <c r="E71" s="361"/>
      <c r="F71" s="75">
        <v>3150</v>
      </c>
      <c r="G71" s="75">
        <v>3073.77</v>
      </c>
      <c r="H71" s="75">
        <v>76.23</v>
      </c>
      <c r="I71" s="94"/>
      <c r="J71" s="75">
        <v>1335.1261749074583</v>
      </c>
      <c r="K71" s="75">
        <v>1335.1261749074583</v>
      </c>
      <c r="L71" s="75"/>
      <c r="M71" s="94"/>
      <c r="N71" s="75">
        <v>3593.1</v>
      </c>
      <c r="O71" s="75">
        <v>3593.1</v>
      </c>
      <c r="P71" s="75">
        <v>0</v>
      </c>
      <c r="Q71" s="94"/>
      <c r="R71" s="75">
        <v>0</v>
      </c>
      <c r="S71" s="75">
        <v>0</v>
      </c>
      <c r="T71" s="75">
        <v>0</v>
      </c>
      <c r="V71" s="200">
        <f t="shared" si="4"/>
        <v>8102.3361749074584</v>
      </c>
      <c r="W71" s="200">
        <f t="shared" si="5"/>
        <v>8026.1061749074579</v>
      </c>
      <c r="X71" s="200">
        <f t="shared" si="6"/>
        <v>76.23</v>
      </c>
      <c r="Z71" s="200">
        <v>24.11</v>
      </c>
      <c r="AA71" s="200">
        <v>24.11</v>
      </c>
      <c r="AB71" s="200">
        <v>0</v>
      </c>
      <c r="AD71" s="612">
        <f t="shared" si="7"/>
        <v>4485.1261749074583</v>
      </c>
      <c r="AF71" s="627">
        <v>1</v>
      </c>
      <c r="AG71" s="627">
        <v>1</v>
      </c>
      <c r="AH71" s="627">
        <v>1</v>
      </c>
      <c r="AI71" s="627">
        <v>1</v>
      </c>
      <c r="AJ71" s="627">
        <v>1</v>
      </c>
      <c r="AK71" s="627">
        <v>1</v>
      </c>
      <c r="AL71" s="627">
        <v>1</v>
      </c>
      <c r="AM71" s="627">
        <v>1</v>
      </c>
      <c r="AN71" s="627">
        <v>1</v>
      </c>
      <c r="AO71" s="627">
        <v>1</v>
      </c>
      <c r="AP71" s="627">
        <v>1</v>
      </c>
      <c r="AQ71" s="627">
        <v>1</v>
      </c>
      <c r="AR71" s="627"/>
      <c r="AS71" s="627">
        <v>1</v>
      </c>
      <c r="AT71" s="627">
        <v>1</v>
      </c>
      <c r="AU71" s="627"/>
      <c r="AV71" s="627"/>
      <c r="AW71" s="542"/>
    </row>
    <row r="72" spans="1:49" x14ac:dyDescent="0.2">
      <c r="A72" s="565">
        <v>14870</v>
      </c>
      <c r="B72" s="560" t="s">
        <v>205</v>
      </c>
      <c r="C72" s="559" t="s">
        <v>712</v>
      </c>
      <c r="D72" s="561" t="s">
        <v>1</v>
      </c>
      <c r="E72" s="361"/>
      <c r="F72" s="75">
        <v>1216</v>
      </c>
      <c r="G72" s="75">
        <v>1009</v>
      </c>
      <c r="H72" s="75">
        <v>207</v>
      </c>
      <c r="I72" s="94"/>
      <c r="J72" s="75">
        <v>351.13101838903913</v>
      </c>
      <c r="K72" s="75">
        <v>351.13101838903913</v>
      </c>
      <c r="L72" s="75"/>
      <c r="M72" s="94"/>
      <c r="N72" s="75">
        <v>699</v>
      </c>
      <c r="O72" s="75">
        <v>699</v>
      </c>
      <c r="P72" s="75">
        <v>0</v>
      </c>
      <c r="Q72" s="94"/>
      <c r="R72" s="75">
        <v>0</v>
      </c>
      <c r="S72" s="75">
        <v>0</v>
      </c>
      <c r="T72" s="75">
        <v>0</v>
      </c>
      <c r="V72" s="200">
        <f t="shared" si="4"/>
        <v>2269.1310183890391</v>
      </c>
      <c r="W72" s="200">
        <f t="shared" si="5"/>
        <v>2062.1310183890391</v>
      </c>
      <c r="X72" s="200">
        <f t="shared" si="6"/>
        <v>207</v>
      </c>
      <c r="Z72" s="200">
        <v>3</v>
      </c>
      <c r="AA72" s="200">
        <v>3</v>
      </c>
      <c r="AB72" s="200">
        <v>0</v>
      </c>
      <c r="AD72" s="612">
        <f t="shared" si="7"/>
        <v>1567.1310183890391</v>
      </c>
      <c r="AF72" s="627">
        <v>1</v>
      </c>
      <c r="AG72" s="627">
        <v>1</v>
      </c>
      <c r="AH72" s="627"/>
      <c r="AI72" s="627">
        <v>1</v>
      </c>
      <c r="AJ72" s="627">
        <v>1</v>
      </c>
      <c r="AK72" s="627">
        <v>1</v>
      </c>
      <c r="AL72" s="627">
        <v>1</v>
      </c>
      <c r="AM72" s="627"/>
      <c r="AN72" s="627"/>
      <c r="AO72" s="627"/>
      <c r="AP72" s="627"/>
      <c r="AQ72" s="627"/>
      <c r="AR72" s="627"/>
      <c r="AS72" s="627"/>
      <c r="AT72" s="627"/>
      <c r="AU72" s="627"/>
      <c r="AV72" s="627"/>
      <c r="AW72" s="542"/>
    </row>
    <row r="73" spans="1:49" x14ac:dyDescent="0.2">
      <c r="A73" s="565">
        <v>14900</v>
      </c>
      <c r="B73" s="560" t="s">
        <v>206</v>
      </c>
      <c r="C73" s="559" t="s">
        <v>128</v>
      </c>
      <c r="D73" s="561" t="s">
        <v>3</v>
      </c>
      <c r="E73" s="361"/>
      <c r="F73" s="75">
        <v>14991</v>
      </c>
      <c r="G73" s="75">
        <v>13942</v>
      </c>
      <c r="H73" s="75">
        <v>1049</v>
      </c>
      <c r="I73" s="94"/>
      <c r="J73" s="75">
        <v>2692.9263506815987</v>
      </c>
      <c r="K73" s="75">
        <v>2692.9263506815987</v>
      </c>
      <c r="L73" s="75"/>
      <c r="M73" s="94"/>
      <c r="N73" s="75">
        <v>167.1</v>
      </c>
      <c r="O73" s="75">
        <v>167.1</v>
      </c>
      <c r="P73" s="75">
        <v>0</v>
      </c>
      <c r="Q73" s="94"/>
      <c r="R73" s="75">
        <v>730.5</v>
      </c>
      <c r="S73" s="75">
        <v>730.5</v>
      </c>
      <c r="T73" s="75">
        <v>0</v>
      </c>
      <c r="V73" s="200">
        <f t="shared" si="4"/>
        <v>18635.526350681597</v>
      </c>
      <c r="W73" s="200">
        <f t="shared" si="5"/>
        <v>17586.526350681597</v>
      </c>
      <c r="X73" s="200">
        <f t="shared" si="6"/>
        <v>1049</v>
      </c>
      <c r="Z73" s="200">
        <v>54</v>
      </c>
      <c r="AA73" s="200">
        <v>54</v>
      </c>
      <c r="AB73" s="200">
        <v>0</v>
      </c>
      <c r="AD73" s="612">
        <f t="shared" si="7"/>
        <v>17683.926350681599</v>
      </c>
      <c r="AF73" s="627">
        <v>1</v>
      </c>
      <c r="AG73" s="627">
        <v>1</v>
      </c>
      <c r="AH73" s="627">
        <v>1</v>
      </c>
      <c r="AI73" s="627">
        <v>1</v>
      </c>
      <c r="AJ73" s="627">
        <v>1</v>
      </c>
      <c r="AK73" s="627">
        <v>1</v>
      </c>
      <c r="AL73" s="627">
        <v>1</v>
      </c>
      <c r="AM73" s="627">
        <v>1</v>
      </c>
      <c r="AN73" s="627">
        <v>1</v>
      </c>
      <c r="AO73" s="627">
        <v>1</v>
      </c>
      <c r="AP73" s="627">
        <v>1</v>
      </c>
      <c r="AQ73" s="627"/>
      <c r="AR73" s="627"/>
      <c r="AS73" s="627"/>
      <c r="AT73" s="627"/>
      <c r="AU73" s="627"/>
      <c r="AV73" s="627"/>
      <c r="AW73" s="542"/>
    </row>
    <row r="74" spans="1:49" x14ac:dyDescent="0.2">
      <c r="A74" s="565">
        <v>14920</v>
      </c>
      <c r="B74" s="560" t="s">
        <v>207</v>
      </c>
      <c r="C74" s="559" t="s">
        <v>124</v>
      </c>
      <c r="D74" s="561" t="s">
        <v>1</v>
      </c>
      <c r="E74" s="361"/>
      <c r="F74" s="75">
        <v>560</v>
      </c>
      <c r="G74" s="75">
        <v>410</v>
      </c>
      <c r="H74" s="75">
        <v>150</v>
      </c>
      <c r="I74" s="94"/>
      <c r="J74" s="75">
        <v>149.56251573642743</v>
      </c>
      <c r="K74" s="75">
        <v>149.56251573642743</v>
      </c>
      <c r="L74" s="75"/>
      <c r="M74" s="94"/>
      <c r="N74" s="75">
        <v>0</v>
      </c>
      <c r="O74" s="75">
        <v>0</v>
      </c>
      <c r="P74" s="75">
        <v>0</v>
      </c>
      <c r="Q74" s="94"/>
      <c r="R74" s="75">
        <v>0</v>
      </c>
      <c r="S74" s="75">
        <v>0</v>
      </c>
      <c r="T74" s="75">
        <v>0</v>
      </c>
      <c r="V74" s="200">
        <f t="shared" si="4"/>
        <v>709.56251573642749</v>
      </c>
      <c r="W74" s="200">
        <f t="shared" si="5"/>
        <v>559.56251573642749</v>
      </c>
      <c r="X74" s="200">
        <f t="shared" si="6"/>
        <v>150</v>
      </c>
      <c r="Z74" s="200">
        <v>0</v>
      </c>
      <c r="AA74" s="200">
        <v>0</v>
      </c>
      <c r="AB74" s="200">
        <v>0</v>
      </c>
      <c r="AD74" s="612">
        <f t="shared" si="7"/>
        <v>709.56251573642749</v>
      </c>
      <c r="AF74" s="627">
        <v>1</v>
      </c>
      <c r="AG74" s="627">
        <v>1</v>
      </c>
      <c r="AH74" s="627"/>
      <c r="AI74" s="627">
        <v>1</v>
      </c>
      <c r="AJ74" s="627">
        <v>1</v>
      </c>
      <c r="AK74" s="627">
        <v>1</v>
      </c>
      <c r="AL74" s="627">
        <v>1</v>
      </c>
      <c r="AM74" s="627">
        <v>1</v>
      </c>
      <c r="AN74" s="627">
        <v>1</v>
      </c>
      <c r="AO74" s="627">
        <v>1</v>
      </c>
      <c r="AP74" s="627"/>
      <c r="AQ74" s="627"/>
      <c r="AR74" s="627"/>
      <c r="AS74" s="627"/>
      <c r="AT74" s="627"/>
      <c r="AU74" s="627"/>
      <c r="AV74" s="627"/>
      <c r="AW74" s="542"/>
    </row>
    <row r="75" spans="1:49" x14ac:dyDescent="0.2">
      <c r="A75" s="565">
        <v>14950</v>
      </c>
      <c r="B75" s="560" t="s">
        <v>208</v>
      </c>
      <c r="C75" s="559" t="s">
        <v>141</v>
      </c>
      <c r="D75" s="561" t="s">
        <v>1</v>
      </c>
      <c r="E75" s="361"/>
      <c r="F75" s="75">
        <v>154.36000000000001</v>
      </c>
      <c r="G75" s="75">
        <v>147.94</v>
      </c>
      <c r="H75" s="75">
        <v>6.42</v>
      </c>
      <c r="I75" s="94"/>
      <c r="J75" s="75">
        <v>0</v>
      </c>
      <c r="K75" s="75">
        <v>0</v>
      </c>
      <c r="L75" s="75"/>
      <c r="M75" s="94"/>
      <c r="N75" s="75">
        <v>0</v>
      </c>
      <c r="O75" s="75">
        <v>0</v>
      </c>
      <c r="P75" s="75">
        <v>0</v>
      </c>
      <c r="Q75" s="94"/>
      <c r="R75" s="75">
        <v>58.54</v>
      </c>
      <c r="S75" s="75">
        <v>58.54</v>
      </c>
      <c r="T75" s="75">
        <v>0</v>
      </c>
      <c r="V75" s="200">
        <f t="shared" si="4"/>
        <v>212.9</v>
      </c>
      <c r="W75" s="200">
        <f t="shared" si="5"/>
        <v>206.48</v>
      </c>
      <c r="X75" s="200">
        <f t="shared" si="6"/>
        <v>6.42</v>
      </c>
      <c r="Z75" s="200">
        <v>0</v>
      </c>
      <c r="AA75" s="200">
        <v>0</v>
      </c>
      <c r="AB75" s="200">
        <v>0</v>
      </c>
      <c r="AD75" s="612">
        <f t="shared" si="7"/>
        <v>154.36000000000001</v>
      </c>
      <c r="AF75" s="627">
        <v>1</v>
      </c>
      <c r="AG75" s="627">
        <v>1</v>
      </c>
      <c r="AH75" s="627">
        <v>1</v>
      </c>
      <c r="AI75" s="627">
        <v>1</v>
      </c>
      <c r="AJ75" s="627">
        <v>1</v>
      </c>
      <c r="AK75" s="627">
        <v>1</v>
      </c>
      <c r="AL75" s="627">
        <v>1</v>
      </c>
      <c r="AM75" s="627">
        <v>1</v>
      </c>
      <c r="AN75" s="627">
        <v>1</v>
      </c>
      <c r="AO75" s="627">
        <v>1</v>
      </c>
      <c r="AP75" s="627"/>
      <c r="AQ75" s="627"/>
      <c r="AR75" s="627"/>
      <c r="AS75" s="627"/>
      <c r="AT75" s="627"/>
      <c r="AU75" s="627"/>
      <c r="AV75" s="627"/>
      <c r="AW75" s="542"/>
    </row>
    <row r="76" spans="1:49" x14ac:dyDescent="0.2">
      <c r="A76" s="565">
        <v>15050</v>
      </c>
      <c r="B76" s="560" t="s">
        <v>209</v>
      </c>
      <c r="C76" s="559" t="s">
        <v>162</v>
      </c>
      <c r="D76" s="561" t="s">
        <v>2</v>
      </c>
      <c r="E76" s="361"/>
      <c r="F76" s="75">
        <v>5850</v>
      </c>
      <c r="G76" s="75">
        <v>5680</v>
      </c>
      <c r="H76" s="75">
        <v>170</v>
      </c>
      <c r="I76" s="94"/>
      <c r="J76" s="75">
        <v>1308.4374908677037</v>
      </c>
      <c r="K76" s="75">
        <v>1308.4374908677037</v>
      </c>
      <c r="L76" s="75"/>
      <c r="M76" s="94"/>
      <c r="N76" s="75">
        <v>2001</v>
      </c>
      <c r="O76" s="75">
        <v>2001</v>
      </c>
      <c r="P76" s="75">
        <v>0</v>
      </c>
      <c r="Q76" s="94"/>
      <c r="R76" s="75">
        <v>0</v>
      </c>
      <c r="S76" s="75">
        <v>0</v>
      </c>
      <c r="T76" s="75">
        <v>0</v>
      </c>
      <c r="V76" s="200">
        <f t="shared" si="4"/>
        <v>9234.4374908677037</v>
      </c>
      <c r="W76" s="200">
        <f t="shared" si="5"/>
        <v>9064.4374908677037</v>
      </c>
      <c r="X76" s="200">
        <f t="shared" si="6"/>
        <v>170</v>
      </c>
      <c r="Z76" s="200">
        <v>75</v>
      </c>
      <c r="AA76" s="200">
        <v>75</v>
      </c>
      <c r="AB76" s="200">
        <v>0</v>
      </c>
      <c r="AD76" s="612">
        <f t="shared" si="7"/>
        <v>7158.4374908677037</v>
      </c>
      <c r="AF76" s="627">
        <v>1</v>
      </c>
      <c r="AG76" s="627">
        <v>1</v>
      </c>
      <c r="AH76" s="627">
        <v>1</v>
      </c>
      <c r="AI76" s="627">
        <v>1</v>
      </c>
      <c r="AJ76" s="627">
        <v>1</v>
      </c>
      <c r="AK76" s="627">
        <v>1</v>
      </c>
      <c r="AL76" s="627">
        <v>1</v>
      </c>
      <c r="AM76" s="627">
        <v>1</v>
      </c>
      <c r="AN76" s="627">
        <v>1</v>
      </c>
      <c r="AO76" s="627">
        <v>1</v>
      </c>
      <c r="AP76" s="627">
        <v>1</v>
      </c>
      <c r="AQ76" s="627">
        <v>1</v>
      </c>
      <c r="AR76" s="627"/>
      <c r="AS76" s="627"/>
      <c r="AT76" s="627"/>
      <c r="AU76" s="627"/>
      <c r="AV76" s="627"/>
      <c r="AW76" s="542"/>
    </row>
    <row r="77" spans="1:49" x14ac:dyDescent="0.2">
      <c r="A77" s="566">
        <v>15240</v>
      </c>
      <c r="B77" s="562" t="s">
        <v>179</v>
      </c>
      <c r="C77" s="563" t="s">
        <v>714</v>
      </c>
      <c r="D77" s="564" t="s">
        <v>4</v>
      </c>
      <c r="E77" s="361"/>
      <c r="F77" s="75">
        <v>9288</v>
      </c>
      <c r="G77" s="75">
        <v>6507.14</v>
      </c>
      <c r="H77" s="75">
        <v>2780.86</v>
      </c>
      <c r="I77" s="94"/>
      <c r="J77" s="75">
        <v>2303.9646799958891</v>
      </c>
      <c r="K77" s="75">
        <v>2303.9646799958891</v>
      </c>
      <c r="L77" s="75"/>
      <c r="M77" s="94"/>
      <c r="N77" s="75">
        <v>5118.24</v>
      </c>
      <c r="O77" s="75">
        <v>5118.24</v>
      </c>
      <c r="P77" s="75">
        <v>0</v>
      </c>
      <c r="Q77" s="94"/>
      <c r="R77" s="75">
        <v>750</v>
      </c>
      <c r="S77" s="75">
        <v>750</v>
      </c>
      <c r="T77" s="75">
        <v>0</v>
      </c>
      <c r="V77" s="200">
        <f t="shared" si="4"/>
        <v>17480.204679995888</v>
      </c>
      <c r="W77" s="200">
        <f t="shared" si="5"/>
        <v>14699.344679995891</v>
      </c>
      <c r="X77" s="200">
        <f t="shared" si="6"/>
        <v>2780.86</v>
      </c>
      <c r="Z77" s="200">
        <v>20</v>
      </c>
      <c r="AA77" s="200">
        <v>20</v>
      </c>
      <c r="AB77" s="200">
        <v>0</v>
      </c>
      <c r="AD77" s="612">
        <f t="shared" si="7"/>
        <v>11591.96467999589</v>
      </c>
      <c r="AF77" s="627">
        <v>1</v>
      </c>
      <c r="AG77" s="627">
        <v>1</v>
      </c>
      <c r="AH77" s="627">
        <v>1</v>
      </c>
      <c r="AI77" s="627">
        <v>1</v>
      </c>
      <c r="AJ77" s="627">
        <v>1</v>
      </c>
      <c r="AK77" s="627">
        <v>1</v>
      </c>
      <c r="AL77" s="627">
        <v>1</v>
      </c>
      <c r="AM77" s="627">
        <v>1</v>
      </c>
      <c r="AN77" s="627">
        <v>1</v>
      </c>
      <c r="AO77" s="627">
        <v>1</v>
      </c>
      <c r="AP77" s="627">
        <v>1</v>
      </c>
      <c r="AQ77" s="627"/>
      <c r="AR77" s="627"/>
      <c r="AS77" s="627"/>
      <c r="AT77" s="627"/>
      <c r="AU77" s="627"/>
      <c r="AV77" s="627"/>
      <c r="AW77" s="542"/>
    </row>
    <row r="78" spans="1:49" x14ac:dyDescent="0.2">
      <c r="A78" s="565">
        <v>15270</v>
      </c>
      <c r="B78" s="560" t="s">
        <v>211</v>
      </c>
      <c r="C78" s="559" t="s">
        <v>712</v>
      </c>
      <c r="D78" s="561" t="s">
        <v>1</v>
      </c>
      <c r="E78" s="361"/>
      <c r="F78" s="75">
        <v>1372.3</v>
      </c>
      <c r="G78" s="75">
        <v>1175.02</v>
      </c>
      <c r="H78" s="75">
        <v>197.28</v>
      </c>
      <c r="I78" s="94"/>
      <c r="J78" s="75">
        <v>443.17340093109283</v>
      </c>
      <c r="K78" s="75">
        <v>443.17340093109283</v>
      </c>
      <c r="L78" s="75"/>
      <c r="M78" s="94"/>
      <c r="N78" s="75">
        <v>329.42</v>
      </c>
      <c r="O78" s="75">
        <v>329.42</v>
      </c>
      <c r="P78" s="75">
        <v>0</v>
      </c>
      <c r="Q78" s="94"/>
      <c r="R78" s="75">
        <v>0</v>
      </c>
      <c r="S78" s="75">
        <v>0</v>
      </c>
      <c r="T78" s="75">
        <v>0</v>
      </c>
      <c r="V78" s="200">
        <f t="shared" si="4"/>
        <v>2144.8934009310929</v>
      </c>
      <c r="W78" s="200">
        <f t="shared" si="5"/>
        <v>1947.6134009310929</v>
      </c>
      <c r="X78" s="200">
        <f t="shared" si="6"/>
        <v>197.28</v>
      </c>
      <c r="Z78" s="200">
        <v>0</v>
      </c>
      <c r="AA78" s="200">
        <v>0</v>
      </c>
      <c r="AB78" s="200">
        <v>0</v>
      </c>
      <c r="AD78" s="612">
        <f t="shared" si="7"/>
        <v>1815.4734009310928</v>
      </c>
      <c r="AF78" s="627">
        <v>1</v>
      </c>
      <c r="AG78" s="627">
        <v>1</v>
      </c>
      <c r="AH78" s="627">
        <v>1</v>
      </c>
      <c r="AI78" s="627">
        <v>1</v>
      </c>
      <c r="AJ78" s="627">
        <v>1</v>
      </c>
      <c r="AK78" s="627">
        <v>1</v>
      </c>
      <c r="AL78" s="627">
        <v>1</v>
      </c>
      <c r="AM78" s="627"/>
      <c r="AN78" s="627"/>
      <c r="AO78" s="627"/>
      <c r="AP78" s="627"/>
      <c r="AQ78" s="627"/>
      <c r="AR78" s="627"/>
      <c r="AS78" s="627"/>
      <c r="AT78" s="627"/>
      <c r="AU78" s="627"/>
      <c r="AV78" s="627"/>
      <c r="AW78" s="542"/>
    </row>
    <row r="79" spans="1:49" x14ac:dyDescent="0.2">
      <c r="A79" s="565">
        <v>15300</v>
      </c>
      <c r="B79" s="560" t="s">
        <v>212</v>
      </c>
      <c r="C79" s="559" t="s">
        <v>124</v>
      </c>
      <c r="D79" s="561" t="s">
        <v>1</v>
      </c>
      <c r="E79" s="361"/>
      <c r="F79" s="75">
        <v>686.4</v>
      </c>
      <c r="G79" s="75">
        <v>657.85</v>
      </c>
      <c r="H79" s="75">
        <v>28.55</v>
      </c>
      <c r="I79" s="94"/>
      <c r="J79" s="75">
        <v>506.35152998195082</v>
      </c>
      <c r="K79" s="75">
        <v>506.35152998195082</v>
      </c>
      <c r="L79" s="75"/>
      <c r="M79" s="94"/>
      <c r="N79" s="75">
        <v>0</v>
      </c>
      <c r="O79" s="75">
        <v>0</v>
      </c>
      <c r="P79" s="75">
        <v>0</v>
      </c>
      <c r="Q79" s="94"/>
      <c r="R79" s="75">
        <v>37.4</v>
      </c>
      <c r="S79" s="75">
        <v>37.4</v>
      </c>
      <c r="T79" s="75">
        <v>0</v>
      </c>
      <c r="V79" s="200">
        <f t="shared" si="4"/>
        <v>1230.1515299819507</v>
      </c>
      <c r="W79" s="200">
        <f t="shared" si="5"/>
        <v>1201.6015299819508</v>
      </c>
      <c r="X79" s="200">
        <f t="shared" si="6"/>
        <v>28.55</v>
      </c>
      <c r="Z79" s="200">
        <v>0</v>
      </c>
      <c r="AA79" s="200">
        <v>0</v>
      </c>
      <c r="AB79" s="200">
        <v>0</v>
      </c>
      <c r="AD79" s="612">
        <f t="shared" si="7"/>
        <v>1192.7515299819509</v>
      </c>
      <c r="AF79" s="627">
        <v>1</v>
      </c>
      <c r="AG79" s="627">
        <v>1</v>
      </c>
      <c r="AH79" s="627"/>
      <c r="AI79" s="627">
        <v>1</v>
      </c>
      <c r="AJ79" s="627">
        <v>1</v>
      </c>
      <c r="AK79" s="627">
        <v>1</v>
      </c>
      <c r="AL79" s="627">
        <v>1</v>
      </c>
      <c r="AM79" s="627">
        <v>1</v>
      </c>
      <c r="AN79" s="627">
        <v>1</v>
      </c>
      <c r="AO79" s="627">
        <v>1</v>
      </c>
      <c r="AP79" s="627">
        <v>1</v>
      </c>
      <c r="AQ79" s="627"/>
      <c r="AR79" s="627"/>
      <c r="AS79" s="627"/>
      <c r="AT79" s="627"/>
      <c r="AU79" s="627"/>
      <c r="AV79" s="627"/>
      <c r="AW79" s="542"/>
    </row>
    <row r="80" spans="1:49" x14ac:dyDescent="0.2">
      <c r="A80" s="565">
        <v>15350</v>
      </c>
      <c r="B80" s="560" t="s">
        <v>213</v>
      </c>
      <c r="C80" s="559" t="s">
        <v>189</v>
      </c>
      <c r="D80" s="561" t="s">
        <v>3</v>
      </c>
      <c r="E80" s="361"/>
      <c r="F80" s="75">
        <v>2420.06</v>
      </c>
      <c r="G80" s="75">
        <v>2329.79</v>
      </c>
      <c r="H80" s="75">
        <v>90.27</v>
      </c>
      <c r="I80" s="94"/>
      <c r="J80" s="75">
        <v>141.85750436494754</v>
      </c>
      <c r="K80" s="75">
        <v>141.85750436494754</v>
      </c>
      <c r="L80" s="75"/>
      <c r="M80" s="94"/>
      <c r="N80" s="75">
        <v>34</v>
      </c>
      <c r="O80" s="75">
        <v>34</v>
      </c>
      <c r="P80" s="75">
        <v>0</v>
      </c>
      <c r="Q80" s="94"/>
      <c r="R80" s="75">
        <v>20</v>
      </c>
      <c r="S80" s="75">
        <v>15</v>
      </c>
      <c r="T80" s="75">
        <v>5</v>
      </c>
      <c r="V80" s="200">
        <f t="shared" si="4"/>
        <v>2615.9175043649475</v>
      </c>
      <c r="W80" s="200">
        <f t="shared" si="5"/>
        <v>2520.6475043649475</v>
      </c>
      <c r="X80" s="200">
        <f t="shared" si="6"/>
        <v>95.27</v>
      </c>
      <c r="Z80" s="200">
        <v>0</v>
      </c>
      <c r="AA80" s="200">
        <v>0</v>
      </c>
      <c r="AB80" s="200">
        <v>0</v>
      </c>
      <c r="AD80" s="612">
        <f t="shared" si="7"/>
        <v>2561.9175043649475</v>
      </c>
      <c r="AF80" s="627">
        <v>1</v>
      </c>
      <c r="AG80" s="627">
        <v>1</v>
      </c>
      <c r="AH80" s="627">
        <v>1</v>
      </c>
      <c r="AI80" s="627">
        <v>1</v>
      </c>
      <c r="AJ80" s="627">
        <v>1</v>
      </c>
      <c r="AK80" s="627">
        <v>1</v>
      </c>
      <c r="AL80" s="627">
        <v>1</v>
      </c>
      <c r="AM80" s="627">
        <v>1</v>
      </c>
      <c r="AN80" s="627">
        <v>1</v>
      </c>
      <c r="AO80" s="627">
        <v>1</v>
      </c>
      <c r="AP80" s="627">
        <v>1</v>
      </c>
      <c r="AQ80" s="627"/>
      <c r="AR80" s="627"/>
      <c r="AS80" s="627"/>
      <c r="AT80" s="627"/>
      <c r="AU80" s="627"/>
      <c r="AV80" s="627"/>
      <c r="AW80" s="542"/>
    </row>
    <row r="81" spans="1:49" x14ac:dyDescent="0.2">
      <c r="A81" s="566">
        <v>15520</v>
      </c>
      <c r="B81" s="562" t="s">
        <v>214</v>
      </c>
      <c r="C81" s="563" t="s">
        <v>711</v>
      </c>
      <c r="D81" s="564" t="s">
        <v>1</v>
      </c>
      <c r="E81" s="361"/>
      <c r="F81" s="75">
        <v>1500</v>
      </c>
      <c r="G81" s="75">
        <v>1437.6</v>
      </c>
      <c r="H81" s="75">
        <v>62.4</v>
      </c>
      <c r="I81" s="94"/>
      <c r="J81" s="75">
        <v>697.98866515868383</v>
      </c>
      <c r="K81" s="75">
        <v>697.98866515868383</v>
      </c>
      <c r="L81" s="75"/>
      <c r="M81" s="94"/>
      <c r="N81" s="75">
        <v>856</v>
      </c>
      <c r="O81" s="75">
        <v>744</v>
      </c>
      <c r="P81" s="75">
        <v>112</v>
      </c>
      <c r="Q81" s="94"/>
      <c r="R81" s="75">
        <v>0</v>
      </c>
      <c r="S81" s="75">
        <v>0</v>
      </c>
      <c r="T81" s="75">
        <v>0</v>
      </c>
      <c r="V81" s="200">
        <f t="shared" si="4"/>
        <v>3072.4886651586839</v>
      </c>
      <c r="W81" s="200">
        <f t="shared" si="5"/>
        <v>2898.0886651586839</v>
      </c>
      <c r="X81" s="200">
        <f t="shared" si="6"/>
        <v>174.4</v>
      </c>
      <c r="Z81" s="200">
        <v>18.5</v>
      </c>
      <c r="AA81" s="200">
        <v>18.5</v>
      </c>
      <c r="AB81" s="200">
        <v>0</v>
      </c>
      <c r="AD81" s="612">
        <f t="shared" si="7"/>
        <v>2197.9886651586839</v>
      </c>
      <c r="AF81" s="627">
        <v>1</v>
      </c>
      <c r="AG81" s="627">
        <v>1</v>
      </c>
      <c r="AH81" s="627">
        <v>1</v>
      </c>
      <c r="AI81" s="627">
        <v>1</v>
      </c>
      <c r="AJ81" s="627">
        <v>1</v>
      </c>
      <c r="AK81" s="627">
        <v>1</v>
      </c>
      <c r="AL81" s="627">
        <v>1</v>
      </c>
      <c r="AM81" s="627">
        <v>1</v>
      </c>
      <c r="AN81" s="627">
        <v>1</v>
      </c>
      <c r="AO81" s="627">
        <v>1</v>
      </c>
      <c r="AP81" s="627">
        <v>1</v>
      </c>
      <c r="AQ81" s="627">
        <v>1</v>
      </c>
      <c r="AR81" s="627">
        <v>1</v>
      </c>
      <c r="AS81" s="627"/>
      <c r="AT81" s="627"/>
      <c r="AU81" s="627"/>
      <c r="AV81" s="627"/>
      <c r="AW81" s="542"/>
    </row>
    <row r="82" spans="1:49" x14ac:dyDescent="0.2">
      <c r="A82" s="566">
        <v>15560</v>
      </c>
      <c r="B82" s="562" t="s">
        <v>194</v>
      </c>
      <c r="C82" s="563" t="s">
        <v>716</v>
      </c>
      <c r="D82" s="564" t="s">
        <v>1</v>
      </c>
      <c r="E82" s="361"/>
      <c r="F82" s="75">
        <v>423</v>
      </c>
      <c r="G82" s="75">
        <v>405.4</v>
      </c>
      <c r="H82" s="75">
        <v>17.600000000000001</v>
      </c>
      <c r="I82" s="94"/>
      <c r="J82" s="75">
        <v>269.9705368076215</v>
      </c>
      <c r="K82" s="75">
        <v>269.9705368076215</v>
      </c>
      <c r="L82" s="75"/>
      <c r="M82" s="94"/>
      <c r="N82" s="75">
        <v>0</v>
      </c>
      <c r="O82" s="75">
        <v>0</v>
      </c>
      <c r="P82" s="75">
        <v>0</v>
      </c>
      <c r="Q82" s="94"/>
      <c r="R82" s="75">
        <v>0</v>
      </c>
      <c r="S82" s="75">
        <v>0</v>
      </c>
      <c r="T82" s="75">
        <v>0</v>
      </c>
      <c r="V82" s="200">
        <f t="shared" si="4"/>
        <v>692.97053680762156</v>
      </c>
      <c r="W82" s="200">
        <f t="shared" si="5"/>
        <v>675.37053680762142</v>
      </c>
      <c r="X82" s="200">
        <f t="shared" si="6"/>
        <v>17.600000000000001</v>
      </c>
      <c r="Z82" s="200">
        <v>0</v>
      </c>
      <c r="AA82" s="200">
        <v>0</v>
      </c>
      <c r="AB82" s="200">
        <v>0</v>
      </c>
      <c r="AD82" s="612">
        <f t="shared" si="7"/>
        <v>692.97053680762156</v>
      </c>
      <c r="AF82" s="627"/>
      <c r="AG82" s="627"/>
      <c r="AH82" s="627"/>
      <c r="AI82" s="627"/>
      <c r="AJ82" s="627"/>
      <c r="AK82" s="627"/>
      <c r="AL82" s="627"/>
      <c r="AM82" s="627"/>
      <c r="AN82" s="627"/>
      <c r="AO82" s="627"/>
      <c r="AP82" s="627"/>
      <c r="AQ82" s="627"/>
      <c r="AR82" s="627"/>
      <c r="AS82" s="627"/>
      <c r="AT82" s="627"/>
      <c r="AU82" s="627"/>
      <c r="AV82" s="627"/>
      <c r="AW82" s="542"/>
    </row>
    <row r="83" spans="1:49" x14ac:dyDescent="0.2">
      <c r="A83" s="565">
        <v>15650</v>
      </c>
      <c r="B83" s="560" t="s">
        <v>215</v>
      </c>
      <c r="C83" s="559" t="s">
        <v>162</v>
      </c>
      <c r="D83" s="561" t="s">
        <v>4</v>
      </c>
      <c r="E83" s="361"/>
      <c r="F83" s="75">
        <v>999.14</v>
      </c>
      <c r="G83" s="75">
        <v>920.16</v>
      </c>
      <c r="H83" s="75">
        <v>78.98</v>
      </c>
      <c r="I83" s="94"/>
      <c r="J83" s="75">
        <v>225.10506096295921</v>
      </c>
      <c r="K83" s="75">
        <v>225.10506096295921</v>
      </c>
      <c r="L83" s="75"/>
      <c r="M83" s="94"/>
      <c r="N83" s="75">
        <v>488.54</v>
      </c>
      <c r="O83" s="75">
        <v>488.54</v>
      </c>
      <c r="P83" s="75">
        <v>0</v>
      </c>
      <c r="Q83" s="94"/>
      <c r="R83" s="75">
        <v>170.96</v>
      </c>
      <c r="S83" s="75">
        <v>170.96</v>
      </c>
      <c r="T83" s="75">
        <v>0</v>
      </c>
      <c r="V83" s="200">
        <f t="shared" si="4"/>
        <v>1886.3250609629592</v>
      </c>
      <c r="W83" s="200">
        <f t="shared" si="5"/>
        <v>1807.3450609629592</v>
      </c>
      <c r="X83" s="200">
        <f t="shared" si="6"/>
        <v>78.98</v>
      </c>
      <c r="Z83" s="200">
        <v>2.58</v>
      </c>
      <c r="AA83" s="200">
        <v>2.58</v>
      </c>
      <c r="AB83" s="200">
        <v>0</v>
      </c>
      <c r="AD83" s="612">
        <f t="shared" si="7"/>
        <v>1224.2450609629591</v>
      </c>
      <c r="AF83" s="627">
        <v>1</v>
      </c>
      <c r="AG83" s="627">
        <v>1</v>
      </c>
      <c r="AH83" s="627">
        <v>1</v>
      </c>
      <c r="AI83" s="627">
        <v>1</v>
      </c>
      <c r="AJ83" s="627">
        <v>1</v>
      </c>
      <c r="AK83" s="627">
        <v>1</v>
      </c>
      <c r="AL83" s="627">
        <v>1</v>
      </c>
      <c r="AM83" s="627"/>
      <c r="AN83" s="627">
        <v>1</v>
      </c>
      <c r="AO83" s="627">
        <v>1</v>
      </c>
      <c r="AP83" s="627"/>
      <c r="AQ83" s="627">
        <v>1</v>
      </c>
      <c r="AR83" s="627"/>
      <c r="AS83" s="627"/>
      <c r="AT83" s="627"/>
      <c r="AU83" s="627"/>
      <c r="AV83" s="627"/>
      <c r="AW83" s="542"/>
    </row>
    <row r="84" spans="1:49" x14ac:dyDescent="0.2">
      <c r="A84" s="565">
        <v>15700</v>
      </c>
      <c r="B84" s="560" t="s">
        <v>216</v>
      </c>
      <c r="C84" s="559" t="s">
        <v>714</v>
      </c>
      <c r="D84" s="561" t="s">
        <v>4</v>
      </c>
      <c r="E84" s="361"/>
      <c r="F84" s="75">
        <v>1643.78</v>
      </c>
      <c r="G84" s="75">
        <v>1561.58</v>
      </c>
      <c r="H84" s="75">
        <v>82.2</v>
      </c>
      <c r="I84" s="94"/>
      <c r="J84" s="75">
        <v>544.95278266972343</v>
      </c>
      <c r="K84" s="75">
        <v>544.95278266972343</v>
      </c>
      <c r="L84" s="75"/>
      <c r="M84" s="94"/>
      <c r="N84" s="75">
        <v>928</v>
      </c>
      <c r="O84" s="75">
        <v>928</v>
      </c>
      <c r="P84" s="75">
        <v>0</v>
      </c>
      <c r="Q84" s="94"/>
      <c r="R84" s="75">
        <v>0</v>
      </c>
      <c r="S84" s="75">
        <v>0</v>
      </c>
      <c r="T84" s="75">
        <v>0</v>
      </c>
      <c r="V84" s="200">
        <f t="shared" si="4"/>
        <v>3128.5527826697235</v>
      </c>
      <c r="W84" s="200">
        <f t="shared" si="5"/>
        <v>3046.3527826697236</v>
      </c>
      <c r="X84" s="200">
        <f t="shared" si="6"/>
        <v>82.2</v>
      </c>
      <c r="Z84" s="200">
        <v>11.82</v>
      </c>
      <c r="AA84" s="200">
        <v>11.82</v>
      </c>
      <c r="AB84" s="200">
        <v>0</v>
      </c>
      <c r="AD84" s="612">
        <f t="shared" si="7"/>
        <v>2188.7327826697233</v>
      </c>
      <c r="AF84" s="627">
        <v>1</v>
      </c>
      <c r="AG84" s="627">
        <v>1</v>
      </c>
      <c r="AH84" s="627"/>
      <c r="AI84" s="627">
        <v>1</v>
      </c>
      <c r="AJ84" s="627">
        <v>1</v>
      </c>
      <c r="AK84" s="627">
        <v>1</v>
      </c>
      <c r="AL84" s="627">
        <v>1</v>
      </c>
      <c r="AM84" s="627">
        <v>1</v>
      </c>
      <c r="AN84" s="627">
        <v>1</v>
      </c>
      <c r="AO84" s="627">
        <v>1</v>
      </c>
      <c r="AP84" s="627">
        <v>1</v>
      </c>
      <c r="AQ84" s="627"/>
      <c r="AR84" s="627"/>
      <c r="AS84" s="627"/>
      <c r="AT84" s="627"/>
      <c r="AU84" s="627"/>
      <c r="AV84" s="627"/>
      <c r="AW84" s="542"/>
    </row>
    <row r="85" spans="1:49" x14ac:dyDescent="0.2">
      <c r="A85" s="565">
        <v>15750</v>
      </c>
      <c r="B85" s="560" t="s">
        <v>217</v>
      </c>
      <c r="C85" s="559" t="s">
        <v>124</v>
      </c>
      <c r="D85" s="561" t="s">
        <v>1</v>
      </c>
      <c r="E85" s="361"/>
      <c r="F85" s="75">
        <v>457</v>
      </c>
      <c r="G85" s="75">
        <v>300</v>
      </c>
      <c r="H85" s="75">
        <v>157</v>
      </c>
      <c r="I85" s="94"/>
      <c r="J85" s="75">
        <v>373.55633209172254</v>
      </c>
      <c r="K85" s="75">
        <v>373.55633209172254</v>
      </c>
      <c r="L85" s="75"/>
      <c r="M85" s="94"/>
      <c r="N85" s="75">
        <v>0</v>
      </c>
      <c r="O85" s="75">
        <v>0</v>
      </c>
      <c r="P85" s="75">
        <v>0</v>
      </c>
      <c r="Q85" s="94"/>
      <c r="R85" s="75">
        <v>0</v>
      </c>
      <c r="S85" s="75">
        <v>0</v>
      </c>
      <c r="T85" s="75">
        <v>0</v>
      </c>
      <c r="V85" s="200">
        <f t="shared" si="4"/>
        <v>830.55633209172254</v>
      </c>
      <c r="W85" s="200">
        <f t="shared" si="5"/>
        <v>673.55633209172254</v>
      </c>
      <c r="X85" s="200">
        <f t="shared" si="6"/>
        <v>157</v>
      </c>
      <c r="Z85" s="200">
        <v>0</v>
      </c>
      <c r="AA85" s="200">
        <v>0</v>
      </c>
      <c r="AB85" s="200">
        <v>0</v>
      </c>
      <c r="AD85" s="612">
        <f t="shared" si="7"/>
        <v>830.55633209172254</v>
      </c>
      <c r="AF85" s="627">
        <v>1</v>
      </c>
      <c r="AG85" s="627">
        <v>1</v>
      </c>
      <c r="AH85" s="627">
        <v>1</v>
      </c>
      <c r="AI85" s="627">
        <v>1</v>
      </c>
      <c r="AJ85" s="627">
        <v>1</v>
      </c>
      <c r="AK85" s="627">
        <v>1</v>
      </c>
      <c r="AL85" s="627">
        <v>1</v>
      </c>
      <c r="AM85" s="627">
        <v>1</v>
      </c>
      <c r="AN85" s="627">
        <v>1</v>
      </c>
      <c r="AO85" s="627">
        <v>1</v>
      </c>
      <c r="AP85" s="627">
        <v>1</v>
      </c>
      <c r="AQ85" s="627"/>
      <c r="AR85" s="627"/>
      <c r="AS85" s="627"/>
      <c r="AT85" s="627"/>
      <c r="AU85" s="627"/>
      <c r="AV85" s="627"/>
      <c r="AW85" s="542"/>
    </row>
    <row r="86" spans="1:49" x14ac:dyDescent="0.2">
      <c r="A86" s="565">
        <v>15800</v>
      </c>
      <c r="B86" s="560" t="s">
        <v>218</v>
      </c>
      <c r="C86" s="559" t="s">
        <v>716</v>
      </c>
      <c r="D86" s="561" t="s">
        <v>1</v>
      </c>
      <c r="E86" s="361"/>
      <c r="F86" s="75">
        <v>600</v>
      </c>
      <c r="G86" s="75">
        <v>540</v>
      </c>
      <c r="H86" s="75">
        <v>60</v>
      </c>
      <c r="I86" s="94"/>
      <c r="J86" s="75">
        <v>0.67475385054659121</v>
      </c>
      <c r="K86" s="75">
        <v>0.67475385054659121</v>
      </c>
      <c r="L86" s="75"/>
      <c r="M86" s="94"/>
      <c r="N86" s="75">
        <v>0</v>
      </c>
      <c r="O86" s="75">
        <v>0</v>
      </c>
      <c r="P86" s="75">
        <v>0</v>
      </c>
      <c r="Q86" s="94"/>
      <c r="R86" s="75">
        <v>0</v>
      </c>
      <c r="S86" s="75">
        <v>0</v>
      </c>
      <c r="T86" s="75">
        <v>0</v>
      </c>
      <c r="V86" s="200">
        <f t="shared" si="4"/>
        <v>600.67475385054661</v>
      </c>
      <c r="W86" s="200">
        <f t="shared" si="5"/>
        <v>540.67475385054661</v>
      </c>
      <c r="X86" s="200">
        <f t="shared" si="6"/>
        <v>60</v>
      </c>
      <c r="Z86" s="200">
        <v>0</v>
      </c>
      <c r="AA86" s="200">
        <v>0</v>
      </c>
      <c r="AB86" s="200">
        <v>0</v>
      </c>
      <c r="AD86" s="612">
        <f t="shared" si="7"/>
        <v>600.67475385054661</v>
      </c>
      <c r="AF86" s="627">
        <v>1</v>
      </c>
      <c r="AG86" s="627"/>
      <c r="AH86" s="627"/>
      <c r="AI86" s="627">
        <v>1</v>
      </c>
      <c r="AJ86" s="627">
        <v>1</v>
      </c>
      <c r="AK86" s="627">
        <v>1</v>
      </c>
      <c r="AL86" s="627">
        <v>1</v>
      </c>
      <c r="AM86" s="627">
        <v>1</v>
      </c>
      <c r="AN86" s="627">
        <v>1</v>
      </c>
      <c r="AO86" s="627">
        <v>1</v>
      </c>
      <c r="AP86" s="627">
        <v>1</v>
      </c>
      <c r="AQ86" s="627"/>
      <c r="AR86" s="627"/>
      <c r="AS86" s="627"/>
      <c r="AT86" s="627"/>
      <c r="AU86" s="627"/>
      <c r="AV86" s="627"/>
      <c r="AW86" s="542"/>
    </row>
    <row r="87" spans="1:49" x14ac:dyDescent="0.2">
      <c r="A87" s="565">
        <v>15850</v>
      </c>
      <c r="B87" s="560" t="s">
        <v>219</v>
      </c>
      <c r="C87" s="559" t="s">
        <v>712</v>
      </c>
      <c r="D87" s="561" t="s">
        <v>1</v>
      </c>
      <c r="E87" s="361"/>
      <c r="F87" s="75">
        <v>420</v>
      </c>
      <c r="G87" s="75">
        <v>402.53</v>
      </c>
      <c r="H87" s="75">
        <v>17.47</v>
      </c>
      <c r="I87" s="94"/>
      <c r="J87" s="75">
        <v>25.574864236498456</v>
      </c>
      <c r="K87" s="75">
        <v>25.574864236498456</v>
      </c>
      <c r="L87" s="75"/>
      <c r="M87" s="94"/>
      <c r="N87" s="75">
        <v>0</v>
      </c>
      <c r="O87" s="75">
        <v>0</v>
      </c>
      <c r="P87" s="75">
        <v>0</v>
      </c>
      <c r="Q87" s="94"/>
      <c r="R87" s="75">
        <v>0</v>
      </c>
      <c r="S87" s="75">
        <v>0</v>
      </c>
      <c r="T87" s="75">
        <v>0</v>
      </c>
      <c r="V87" s="200">
        <f t="shared" si="4"/>
        <v>445.57486423649846</v>
      </c>
      <c r="W87" s="200">
        <f t="shared" si="5"/>
        <v>428.10486423649843</v>
      </c>
      <c r="X87" s="200">
        <f t="shared" si="6"/>
        <v>17.47</v>
      </c>
      <c r="Z87" s="200">
        <v>0</v>
      </c>
      <c r="AA87" s="200">
        <v>0</v>
      </c>
      <c r="AB87" s="200">
        <v>0</v>
      </c>
      <c r="AD87" s="612">
        <f t="shared" si="7"/>
        <v>445.57486423649846</v>
      </c>
      <c r="AF87" s="627">
        <v>1</v>
      </c>
      <c r="AG87" s="627">
        <v>1</v>
      </c>
      <c r="AH87" s="627">
        <v>1</v>
      </c>
      <c r="AI87" s="627">
        <v>1</v>
      </c>
      <c r="AJ87" s="627">
        <v>1</v>
      </c>
      <c r="AK87" s="627">
        <v>1</v>
      </c>
      <c r="AL87" s="627">
        <v>1</v>
      </c>
      <c r="AM87" s="627">
        <v>1</v>
      </c>
      <c r="AN87" s="627">
        <v>1</v>
      </c>
      <c r="AO87" s="627">
        <v>1</v>
      </c>
      <c r="AP87" s="627">
        <v>1</v>
      </c>
      <c r="AQ87" s="627">
        <v>1</v>
      </c>
      <c r="AR87" s="627">
        <v>1</v>
      </c>
      <c r="AS87" s="627"/>
      <c r="AT87" s="627"/>
      <c r="AU87" s="627"/>
      <c r="AV87" s="627"/>
      <c r="AW87" s="542"/>
    </row>
    <row r="88" spans="1:49" x14ac:dyDescent="0.2">
      <c r="A88" s="565">
        <v>15900</v>
      </c>
      <c r="B88" s="560" t="s">
        <v>220</v>
      </c>
      <c r="C88" s="559" t="s">
        <v>162</v>
      </c>
      <c r="D88" s="561" t="s">
        <v>2</v>
      </c>
      <c r="E88" s="361"/>
      <c r="F88" s="75">
        <v>13892</v>
      </c>
      <c r="G88" s="75">
        <v>12755</v>
      </c>
      <c r="H88" s="75">
        <v>1137</v>
      </c>
      <c r="I88" s="94"/>
      <c r="J88" s="75">
        <v>2966.3197873689105</v>
      </c>
      <c r="K88" s="75">
        <v>2966.3197873689105</v>
      </c>
      <c r="L88" s="75"/>
      <c r="M88" s="94"/>
      <c r="N88" s="75">
        <v>706.40000000000009</v>
      </c>
      <c r="O88" s="75">
        <v>706.40000000000009</v>
      </c>
      <c r="P88" s="75">
        <v>0</v>
      </c>
      <c r="Q88" s="94"/>
      <c r="R88" s="75">
        <v>0</v>
      </c>
      <c r="S88" s="75">
        <v>0</v>
      </c>
      <c r="T88" s="75">
        <v>0</v>
      </c>
      <c r="V88" s="200">
        <f t="shared" si="4"/>
        <v>17651.719787368911</v>
      </c>
      <c r="W88" s="200">
        <f t="shared" si="5"/>
        <v>16514.719787368911</v>
      </c>
      <c r="X88" s="200">
        <f t="shared" si="6"/>
        <v>1137</v>
      </c>
      <c r="Z88" s="200">
        <v>87</v>
      </c>
      <c r="AA88" s="200">
        <v>87</v>
      </c>
      <c r="AB88" s="200">
        <v>0</v>
      </c>
      <c r="AD88" s="612">
        <f t="shared" si="7"/>
        <v>16858.31978736891</v>
      </c>
      <c r="AF88" s="627">
        <v>1</v>
      </c>
      <c r="AG88" s="627">
        <v>1</v>
      </c>
      <c r="AH88" s="627">
        <v>1</v>
      </c>
      <c r="AI88" s="627">
        <v>1</v>
      </c>
      <c r="AJ88" s="627">
        <v>1</v>
      </c>
      <c r="AK88" s="627">
        <v>1</v>
      </c>
      <c r="AL88" s="627">
        <v>1</v>
      </c>
      <c r="AM88" s="627">
        <v>1</v>
      </c>
      <c r="AN88" s="627">
        <v>1</v>
      </c>
      <c r="AO88" s="627"/>
      <c r="AP88" s="627">
        <v>1</v>
      </c>
      <c r="AQ88" s="627"/>
      <c r="AR88" s="627"/>
      <c r="AS88" s="627"/>
      <c r="AT88" s="627"/>
      <c r="AU88" s="627"/>
      <c r="AV88" s="627"/>
      <c r="AW88" s="542"/>
    </row>
    <row r="89" spans="1:49" x14ac:dyDescent="0.2">
      <c r="A89" s="565">
        <v>15950</v>
      </c>
      <c r="B89" s="560" t="s">
        <v>221</v>
      </c>
      <c r="C89" s="559" t="s">
        <v>189</v>
      </c>
      <c r="D89" s="561" t="s">
        <v>3</v>
      </c>
      <c r="E89" s="361"/>
      <c r="F89" s="75">
        <v>6012.6</v>
      </c>
      <c r="G89" s="75">
        <v>5651.24</v>
      </c>
      <c r="H89" s="75">
        <v>361.36</v>
      </c>
      <c r="I89" s="94"/>
      <c r="J89" s="75">
        <v>83.104960661349082</v>
      </c>
      <c r="K89" s="75">
        <v>83.104960661349082</v>
      </c>
      <c r="L89" s="75"/>
      <c r="M89" s="94"/>
      <c r="N89" s="75">
        <v>0</v>
      </c>
      <c r="O89" s="75">
        <v>0</v>
      </c>
      <c r="P89" s="75">
        <v>0</v>
      </c>
      <c r="Q89" s="94"/>
      <c r="R89" s="75">
        <v>13.9</v>
      </c>
      <c r="S89" s="75">
        <v>0</v>
      </c>
      <c r="T89" s="75">
        <v>13.9</v>
      </c>
      <c r="V89" s="200">
        <f t="shared" si="4"/>
        <v>6109.6049606613487</v>
      </c>
      <c r="W89" s="200">
        <f t="shared" si="5"/>
        <v>5734.3449606613485</v>
      </c>
      <c r="X89" s="200">
        <f t="shared" si="6"/>
        <v>375.26</v>
      </c>
      <c r="Z89" s="200">
        <v>0</v>
      </c>
      <c r="AA89" s="200">
        <v>0</v>
      </c>
      <c r="AB89" s="200">
        <v>0</v>
      </c>
      <c r="AD89" s="612">
        <f t="shared" si="7"/>
        <v>6095.7049606613491</v>
      </c>
      <c r="AF89" s="627">
        <v>1</v>
      </c>
      <c r="AG89" s="627">
        <v>1</v>
      </c>
      <c r="AH89" s="627">
        <v>1</v>
      </c>
      <c r="AI89" s="627">
        <v>1</v>
      </c>
      <c r="AJ89" s="627">
        <v>1</v>
      </c>
      <c r="AK89" s="627">
        <v>1</v>
      </c>
      <c r="AL89" s="627">
        <v>1</v>
      </c>
      <c r="AM89" s="627">
        <v>1</v>
      </c>
      <c r="AN89" s="627">
        <v>1</v>
      </c>
      <c r="AO89" s="627">
        <v>1</v>
      </c>
      <c r="AP89" s="627">
        <v>1</v>
      </c>
      <c r="AQ89" s="627"/>
      <c r="AR89" s="627"/>
      <c r="AS89" s="627"/>
      <c r="AT89" s="627"/>
      <c r="AU89" s="627"/>
      <c r="AV89" s="627"/>
      <c r="AW89" s="542"/>
    </row>
    <row r="90" spans="1:49" x14ac:dyDescent="0.2">
      <c r="A90" s="566">
        <v>15990</v>
      </c>
      <c r="B90" s="562" t="s">
        <v>210</v>
      </c>
      <c r="C90" s="563"/>
      <c r="D90" s="564" t="s">
        <v>3</v>
      </c>
      <c r="E90" s="361"/>
      <c r="F90" s="75">
        <v>23055</v>
      </c>
      <c r="G90" s="75">
        <v>19597</v>
      </c>
      <c r="H90" s="75">
        <v>3458</v>
      </c>
      <c r="I90" s="94"/>
      <c r="J90" s="75">
        <v>2936.2098527209082</v>
      </c>
      <c r="K90" s="75">
        <v>2936.2098527209082</v>
      </c>
      <c r="L90" s="75"/>
      <c r="M90" s="94"/>
      <c r="N90" s="75">
        <v>74</v>
      </c>
      <c r="O90" s="75">
        <v>74</v>
      </c>
      <c r="P90" s="75">
        <v>0</v>
      </c>
      <c r="Q90" s="94"/>
      <c r="R90" s="75">
        <v>0</v>
      </c>
      <c r="S90" s="75">
        <v>0</v>
      </c>
      <c r="T90" s="75">
        <v>0</v>
      </c>
      <c r="V90" s="200">
        <f t="shared" si="4"/>
        <v>26065.209852720909</v>
      </c>
      <c r="W90" s="200">
        <f t="shared" si="5"/>
        <v>22607.209852720909</v>
      </c>
      <c r="X90" s="200">
        <f t="shared" si="6"/>
        <v>3458</v>
      </c>
      <c r="Z90" s="200">
        <v>0</v>
      </c>
      <c r="AA90" s="200">
        <v>0</v>
      </c>
      <c r="AB90" s="200">
        <v>0</v>
      </c>
      <c r="AD90" s="612">
        <f t="shared" si="7"/>
        <v>25991.209852720909</v>
      </c>
      <c r="AF90" s="627">
        <v>1</v>
      </c>
      <c r="AG90" s="627">
        <v>1</v>
      </c>
      <c r="AH90" s="627">
        <v>1</v>
      </c>
      <c r="AI90" s="627">
        <v>1</v>
      </c>
      <c r="AJ90" s="627">
        <v>1</v>
      </c>
      <c r="AK90" s="627">
        <v>1</v>
      </c>
      <c r="AL90" s="627">
        <v>1</v>
      </c>
      <c r="AM90" s="627">
        <v>1</v>
      </c>
      <c r="AN90" s="627">
        <v>1</v>
      </c>
      <c r="AO90" s="627">
        <v>1</v>
      </c>
      <c r="AP90" s="627">
        <v>1</v>
      </c>
      <c r="AQ90" s="627"/>
      <c r="AR90" s="627"/>
      <c r="AS90" s="627"/>
      <c r="AT90" s="627"/>
      <c r="AU90" s="627"/>
      <c r="AV90" s="627"/>
      <c r="AW90" s="542"/>
    </row>
    <row r="91" spans="1:49" x14ac:dyDescent="0.2">
      <c r="A91" s="565">
        <v>16100</v>
      </c>
      <c r="B91" s="560" t="s">
        <v>222</v>
      </c>
      <c r="C91" s="559" t="s">
        <v>712</v>
      </c>
      <c r="D91" s="561" t="s">
        <v>1</v>
      </c>
      <c r="E91" s="361"/>
      <c r="F91" s="75">
        <v>0</v>
      </c>
      <c r="G91" s="75">
        <v>0</v>
      </c>
      <c r="H91" s="75">
        <v>0</v>
      </c>
      <c r="I91" s="94"/>
      <c r="J91" s="75">
        <v>2.8363034852908702</v>
      </c>
      <c r="K91" s="75">
        <v>2.8363034852908702</v>
      </c>
      <c r="L91" s="75"/>
      <c r="M91" s="94"/>
      <c r="N91" s="75">
        <v>212</v>
      </c>
      <c r="O91" s="75">
        <v>212</v>
      </c>
      <c r="P91" s="75">
        <v>0</v>
      </c>
      <c r="Q91" s="94"/>
      <c r="R91" s="75">
        <v>12.5</v>
      </c>
      <c r="S91" s="75">
        <v>12.5</v>
      </c>
      <c r="T91" s="75">
        <v>0</v>
      </c>
      <c r="V91" s="200">
        <f t="shared" si="4"/>
        <v>235.33630348529087</v>
      </c>
      <c r="W91" s="200">
        <f t="shared" si="5"/>
        <v>235.33630348529087</v>
      </c>
      <c r="X91" s="200">
        <f t="shared" si="6"/>
        <v>0</v>
      </c>
      <c r="Z91" s="200">
        <v>8</v>
      </c>
      <c r="AA91" s="200">
        <v>8</v>
      </c>
      <c r="AB91" s="200">
        <v>0</v>
      </c>
      <c r="AD91" s="612">
        <f t="shared" si="7"/>
        <v>2.8363034852908702</v>
      </c>
      <c r="AF91" s="627"/>
      <c r="AG91" s="627"/>
      <c r="AH91" s="627"/>
      <c r="AI91" s="627"/>
      <c r="AJ91" s="627"/>
      <c r="AK91" s="627"/>
      <c r="AL91" s="627"/>
      <c r="AM91" s="627"/>
      <c r="AN91" s="627"/>
      <c r="AO91" s="627"/>
      <c r="AP91" s="627"/>
      <c r="AQ91" s="627"/>
      <c r="AR91" s="627"/>
      <c r="AS91" s="627"/>
      <c r="AT91" s="627"/>
      <c r="AU91" s="627"/>
      <c r="AV91" s="627"/>
      <c r="AW91" s="542"/>
    </row>
    <row r="92" spans="1:49" x14ac:dyDescent="0.2">
      <c r="A92" s="565">
        <v>16150</v>
      </c>
      <c r="B92" s="560" t="s">
        <v>223</v>
      </c>
      <c r="C92" s="559" t="s">
        <v>712</v>
      </c>
      <c r="D92" s="561" t="s">
        <v>1</v>
      </c>
      <c r="E92" s="361"/>
      <c r="F92" s="75">
        <v>3066.52</v>
      </c>
      <c r="G92" s="75">
        <v>3048.46</v>
      </c>
      <c r="H92" s="75">
        <v>18.059999999999999</v>
      </c>
      <c r="I92" s="94"/>
      <c r="J92" s="75">
        <v>744.95942869798751</v>
      </c>
      <c r="K92" s="75">
        <v>744.95942869798751</v>
      </c>
      <c r="L92" s="75"/>
      <c r="M92" s="94"/>
      <c r="N92" s="75">
        <v>393.7</v>
      </c>
      <c r="O92" s="75">
        <v>362.31</v>
      </c>
      <c r="P92" s="75">
        <v>31.39</v>
      </c>
      <c r="Q92" s="94"/>
      <c r="R92" s="75">
        <v>0</v>
      </c>
      <c r="S92" s="75">
        <v>0</v>
      </c>
      <c r="T92" s="75">
        <v>0</v>
      </c>
      <c r="V92" s="200">
        <f t="shared" si="4"/>
        <v>4227.1794286979875</v>
      </c>
      <c r="W92" s="200">
        <f t="shared" si="5"/>
        <v>4177.7294286979877</v>
      </c>
      <c r="X92" s="200">
        <f t="shared" si="6"/>
        <v>49.45</v>
      </c>
      <c r="Z92" s="200">
        <v>22</v>
      </c>
      <c r="AA92" s="200">
        <v>22</v>
      </c>
      <c r="AB92" s="200">
        <v>0</v>
      </c>
      <c r="AD92" s="612">
        <f t="shared" si="7"/>
        <v>3811.4794286979877</v>
      </c>
      <c r="AF92" s="627">
        <v>1</v>
      </c>
      <c r="AG92" s="627">
        <v>1</v>
      </c>
      <c r="AH92" s="627">
        <v>1</v>
      </c>
      <c r="AI92" s="627">
        <v>1</v>
      </c>
      <c r="AJ92" s="627">
        <v>1</v>
      </c>
      <c r="AK92" s="627">
        <v>1</v>
      </c>
      <c r="AL92" s="627">
        <v>1</v>
      </c>
      <c r="AM92" s="627">
        <v>1</v>
      </c>
      <c r="AN92" s="627">
        <v>1</v>
      </c>
      <c r="AO92" s="627"/>
      <c r="AP92" s="627"/>
      <c r="AQ92" s="627"/>
      <c r="AR92" s="627"/>
      <c r="AS92" s="627"/>
      <c r="AT92" s="627"/>
      <c r="AU92" s="627"/>
      <c r="AV92" s="627"/>
      <c r="AW92" s="542"/>
    </row>
    <row r="93" spans="1:49" x14ac:dyDescent="0.2">
      <c r="A93" s="565">
        <v>16200</v>
      </c>
      <c r="B93" s="560" t="s">
        <v>225</v>
      </c>
      <c r="C93" s="559" t="s">
        <v>712</v>
      </c>
      <c r="D93" s="561" t="s">
        <v>1</v>
      </c>
      <c r="E93" s="361"/>
      <c r="F93" s="75">
        <v>729.77</v>
      </c>
      <c r="G93" s="75">
        <v>676.02</v>
      </c>
      <c r="H93" s="75">
        <v>53.75</v>
      </c>
      <c r="I93" s="94"/>
      <c r="J93" s="75">
        <v>429.91388408050443</v>
      </c>
      <c r="K93" s="75">
        <v>429.91388408050443</v>
      </c>
      <c r="L93" s="75"/>
      <c r="M93" s="94"/>
      <c r="N93" s="75">
        <v>812</v>
      </c>
      <c r="O93" s="75">
        <v>812</v>
      </c>
      <c r="P93" s="75">
        <v>0</v>
      </c>
      <c r="Q93" s="94"/>
      <c r="R93" s="75">
        <v>0</v>
      </c>
      <c r="S93" s="75">
        <v>0</v>
      </c>
      <c r="T93" s="75">
        <v>0</v>
      </c>
      <c r="V93" s="200">
        <f t="shared" si="4"/>
        <v>1971.6838840805044</v>
      </c>
      <c r="W93" s="200">
        <f t="shared" si="5"/>
        <v>1917.9338840805044</v>
      </c>
      <c r="X93" s="200">
        <f t="shared" si="6"/>
        <v>53.75</v>
      </c>
      <c r="Z93" s="200">
        <v>0</v>
      </c>
      <c r="AA93" s="200">
        <v>0</v>
      </c>
      <c r="AB93" s="200">
        <v>0</v>
      </c>
      <c r="AD93" s="612">
        <f t="shared" si="7"/>
        <v>1159.6838840805044</v>
      </c>
      <c r="AF93" s="627">
        <v>1</v>
      </c>
      <c r="AG93" s="627">
        <v>1</v>
      </c>
      <c r="AH93" s="627">
        <v>1</v>
      </c>
      <c r="AI93" s="627">
        <v>1</v>
      </c>
      <c r="AJ93" s="627">
        <v>1</v>
      </c>
      <c r="AK93" s="627">
        <v>1</v>
      </c>
      <c r="AL93" s="627">
        <v>1</v>
      </c>
      <c r="AM93" s="627">
        <v>1</v>
      </c>
      <c r="AN93" s="627">
        <v>1</v>
      </c>
      <c r="AO93" s="627"/>
      <c r="AP93" s="627"/>
      <c r="AQ93" s="627"/>
      <c r="AR93" s="627"/>
      <c r="AS93" s="627"/>
      <c r="AT93" s="627"/>
      <c r="AU93" s="627"/>
      <c r="AV93" s="627"/>
      <c r="AW93" s="542"/>
    </row>
    <row r="94" spans="1:49" x14ac:dyDescent="0.2">
      <c r="A94" s="565">
        <v>16260</v>
      </c>
      <c r="B94" s="560" t="s">
        <v>226</v>
      </c>
      <c r="C94" s="559" t="s">
        <v>128</v>
      </c>
      <c r="D94" s="561" t="s">
        <v>3</v>
      </c>
      <c r="E94" s="361"/>
      <c r="F94" s="75">
        <v>12223</v>
      </c>
      <c r="G94" s="75">
        <v>11368</v>
      </c>
      <c r="H94" s="75">
        <v>855</v>
      </c>
      <c r="I94" s="94"/>
      <c r="J94" s="75">
        <v>947.15726954353545</v>
      </c>
      <c r="K94" s="75">
        <v>947.15726954353545</v>
      </c>
      <c r="L94" s="75"/>
      <c r="M94" s="94"/>
      <c r="N94" s="75">
        <v>0</v>
      </c>
      <c r="O94" s="75">
        <v>0</v>
      </c>
      <c r="P94" s="75">
        <v>0</v>
      </c>
      <c r="Q94" s="94"/>
      <c r="R94" s="75">
        <v>1418</v>
      </c>
      <c r="S94" s="75">
        <v>1418</v>
      </c>
      <c r="T94" s="75">
        <v>0</v>
      </c>
      <c r="V94" s="200">
        <f t="shared" si="4"/>
        <v>14588.157269543535</v>
      </c>
      <c r="W94" s="200">
        <f t="shared" si="5"/>
        <v>13733.157269543535</v>
      </c>
      <c r="X94" s="200">
        <f t="shared" si="6"/>
        <v>855</v>
      </c>
      <c r="Z94" s="200">
        <v>0</v>
      </c>
      <c r="AA94" s="200">
        <v>0</v>
      </c>
      <c r="AB94" s="200">
        <v>0</v>
      </c>
      <c r="AD94" s="612">
        <f t="shared" si="7"/>
        <v>13170.157269543535</v>
      </c>
      <c r="AF94" s="627">
        <v>1</v>
      </c>
      <c r="AG94" s="627">
        <v>1</v>
      </c>
      <c r="AH94" s="627">
        <v>1</v>
      </c>
      <c r="AI94" s="627">
        <v>1</v>
      </c>
      <c r="AJ94" s="627">
        <v>1</v>
      </c>
      <c r="AK94" s="627">
        <v>1</v>
      </c>
      <c r="AL94" s="627">
        <v>1</v>
      </c>
      <c r="AM94" s="627"/>
      <c r="AN94" s="627">
        <v>1</v>
      </c>
      <c r="AO94" s="627">
        <v>1</v>
      </c>
      <c r="AP94" s="627">
        <v>1</v>
      </c>
      <c r="AQ94" s="627"/>
      <c r="AR94" s="627"/>
      <c r="AS94" s="627"/>
      <c r="AT94" s="627"/>
      <c r="AU94" s="627"/>
      <c r="AV94" s="627"/>
      <c r="AW94" s="542"/>
    </row>
    <row r="95" spans="1:49" x14ac:dyDescent="0.2">
      <c r="A95" s="565">
        <v>16350</v>
      </c>
      <c r="B95" s="560" t="s">
        <v>227</v>
      </c>
      <c r="C95" s="559" t="s">
        <v>128</v>
      </c>
      <c r="D95" s="561" t="s">
        <v>3</v>
      </c>
      <c r="E95" s="361"/>
      <c r="F95" s="75">
        <v>16821</v>
      </c>
      <c r="G95" s="75">
        <v>15492</v>
      </c>
      <c r="H95" s="75">
        <v>1329</v>
      </c>
      <c r="I95" s="94"/>
      <c r="J95" s="75">
        <v>3322.3433814427176</v>
      </c>
      <c r="K95" s="75">
        <v>3322.3433814427176</v>
      </c>
      <c r="L95" s="75"/>
      <c r="M95" s="94"/>
      <c r="N95" s="75">
        <v>47.23</v>
      </c>
      <c r="O95" s="75">
        <v>47.18</v>
      </c>
      <c r="P95" s="75">
        <v>0.05</v>
      </c>
      <c r="Q95" s="94"/>
      <c r="R95" s="75">
        <v>1079</v>
      </c>
      <c r="S95" s="75">
        <v>0</v>
      </c>
      <c r="T95" s="75">
        <v>1079</v>
      </c>
      <c r="V95" s="200">
        <f t="shared" si="4"/>
        <v>21312.54338144272</v>
      </c>
      <c r="W95" s="200">
        <f t="shared" si="5"/>
        <v>18903.49338144272</v>
      </c>
      <c r="X95" s="200">
        <f t="shared" si="6"/>
        <v>2409.0500000000002</v>
      </c>
      <c r="Z95" s="200">
        <v>42.97</v>
      </c>
      <c r="AA95" s="200">
        <v>41.97</v>
      </c>
      <c r="AB95" s="200">
        <v>1</v>
      </c>
      <c r="AD95" s="612">
        <f t="shared" si="7"/>
        <v>20143.343381442719</v>
      </c>
      <c r="AF95" s="627">
        <v>1</v>
      </c>
      <c r="AG95" s="627">
        <v>1</v>
      </c>
      <c r="AH95" s="627">
        <v>1</v>
      </c>
      <c r="AI95" s="627">
        <v>1</v>
      </c>
      <c r="AJ95" s="627">
        <v>1</v>
      </c>
      <c r="AK95" s="627">
        <v>1</v>
      </c>
      <c r="AL95" s="627">
        <v>1</v>
      </c>
      <c r="AM95" s="627">
        <v>1</v>
      </c>
      <c r="AN95" s="627">
        <v>1</v>
      </c>
      <c r="AO95" s="627">
        <v>1</v>
      </c>
      <c r="AP95" s="627">
        <v>1</v>
      </c>
      <c r="AQ95" s="627"/>
      <c r="AR95" s="627"/>
      <c r="AS95" s="627"/>
      <c r="AT95" s="627"/>
      <c r="AU95" s="627"/>
      <c r="AV95" s="627"/>
      <c r="AW95" s="542"/>
    </row>
    <row r="96" spans="1:49" x14ac:dyDescent="0.2">
      <c r="A96" s="565">
        <v>16380</v>
      </c>
      <c r="B96" s="560" t="s">
        <v>186</v>
      </c>
      <c r="C96" s="559" t="s">
        <v>714</v>
      </c>
      <c r="D96" s="561" t="s">
        <v>4</v>
      </c>
      <c r="E96" s="361"/>
      <c r="F96" s="75">
        <v>9643.3799999999992</v>
      </c>
      <c r="G96" s="75">
        <v>8222.61</v>
      </c>
      <c r="H96" s="75">
        <v>1420.77</v>
      </c>
      <c r="I96" s="94"/>
      <c r="J96" s="75">
        <v>1773.2414777331624</v>
      </c>
      <c r="K96" s="75">
        <v>1773.2414777331624</v>
      </c>
      <c r="L96" s="75"/>
      <c r="M96" s="94"/>
      <c r="N96" s="75">
        <v>2339.08</v>
      </c>
      <c r="O96" s="75">
        <v>2339.08</v>
      </c>
      <c r="P96" s="75">
        <v>0</v>
      </c>
      <c r="Q96" s="94"/>
      <c r="R96" s="75">
        <v>6.98</v>
      </c>
      <c r="S96" s="75">
        <v>6.98</v>
      </c>
      <c r="T96" s="75">
        <v>0</v>
      </c>
      <c r="V96" s="200">
        <f t="shared" si="4"/>
        <v>13797.041477733161</v>
      </c>
      <c r="W96" s="200">
        <f t="shared" si="5"/>
        <v>12376.271477733164</v>
      </c>
      <c r="X96" s="200">
        <f t="shared" si="6"/>
        <v>1420.77</v>
      </c>
      <c r="Z96" s="200">
        <v>34.36</v>
      </c>
      <c r="AA96" s="200">
        <v>34.36</v>
      </c>
      <c r="AB96" s="200">
        <v>0</v>
      </c>
      <c r="AD96" s="612">
        <f t="shared" si="7"/>
        <v>11416.621477733162</v>
      </c>
      <c r="AF96" s="627">
        <v>1</v>
      </c>
      <c r="AG96" s="627">
        <v>1</v>
      </c>
      <c r="AH96" s="627">
        <v>1</v>
      </c>
      <c r="AI96" s="627">
        <v>1</v>
      </c>
      <c r="AJ96" s="627">
        <v>1</v>
      </c>
      <c r="AK96" s="627">
        <v>1</v>
      </c>
      <c r="AL96" s="627">
        <v>1</v>
      </c>
      <c r="AM96" s="627">
        <v>1</v>
      </c>
      <c r="AN96" s="627">
        <v>1</v>
      </c>
      <c r="AO96" s="627">
        <v>1</v>
      </c>
      <c r="AP96" s="627">
        <v>1</v>
      </c>
      <c r="AQ96" s="627">
        <v>1</v>
      </c>
      <c r="AR96" s="627"/>
      <c r="AS96" s="627"/>
      <c r="AT96" s="627"/>
      <c r="AU96" s="627"/>
      <c r="AV96" s="627"/>
      <c r="AW96" s="542"/>
    </row>
    <row r="97" spans="1:49" x14ac:dyDescent="0.2">
      <c r="A97" s="565">
        <v>16400</v>
      </c>
      <c r="B97" s="560" t="s">
        <v>228</v>
      </c>
      <c r="C97" s="559" t="s">
        <v>162</v>
      </c>
      <c r="D97" s="561" t="s">
        <v>2</v>
      </c>
      <c r="E97" s="361"/>
      <c r="F97" s="75">
        <v>6036.12</v>
      </c>
      <c r="G97" s="75">
        <v>5891.54</v>
      </c>
      <c r="H97" s="75">
        <v>144.58000000000001</v>
      </c>
      <c r="I97" s="94"/>
      <c r="J97" s="75">
        <v>2021.5830544193107</v>
      </c>
      <c r="K97" s="75">
        <v>2021.5830544193107</v>
      </c>
      <c r="L97" s="75"/>
      <c r="M97" s="94"/>
      <c r="N97" s="75">
        <v>721.53</v>
      </c>
      <c r="O97" s="75">
        <v>721.53</v>
      </c>
      <c r="P97" s="75">
        <v>0</v>
      </c>
      <c r="Q97" s="94"/>
      <c r="R97" s="75">
        <v>527.79</v>
      </c>
      <c r="S97" s="75">
        <v>527.79</v>
      </c>
      <c r="T97" s="75">
        <v>0</v>
      </c>
      <c r="V97" s="200">
        <f t="shared" si="4"/>
        <v>9409.4730544193117</v>
      </c>
      <c r="W97" s="200">
        <f t="shared" si="5"/>
        <v>9264.8930544193117</v>
      </c>
      <c r="X97" s="200">
        <f t="shared" si="6"/>
        <v>144.58000000000001</v>
      </c>
      <c r="Z97" s="200">
        <v>102.45</v>
      </c>
      <c r="AA97" s="200">
        <v>102.45</v>
      </c>
      <c r="AB97" s="200">
        <v>0</v>
      </c>
      <c r="AD97" s="612">
        <f t="shared" si="7"/>
        <v>8057.7030544193103</v>
      </c>
      <c r="AF97" s="627">
        <v>1</v>
      </c>
      <c r="AG97" s="627">
        <v>1</v>
      </c>
      <c r="AH97" s="627">
        <v>1</v>
      </c>
      <c r="AI97" s="627">
        <v>1</v>
      </c>
      <c r="AJ97" s="627">
        <v>1</v>
      </c>
      <c r="AK97" s="627">
        <v>1</v>
      </c>
      <c r="AL97" s="627">
        <v>1</v>
      </c>
      <c r="AM97" s="627">
        <v>1</v>
      </c>
      <c r="AN97" s="627">
        <v>1</v>
      </c>
      <c r="AO97" s="627">
        <v>1</v>
      </c>
      <c r="AP97" s="627">
        <v>1</v>
      </c>
      <c r="AQ97" s="627"/>
      <c r="AR97" s="627"/>
      <c r="AS97" s="627"/>
      <c r="AT97" s="627"/>
      <c r="AU97" s="627"/>
      <c r="AV97" s="627"/>
      <c r="AW97" s="542"/>
    </row>
    <row r="98" spans="1:49" x14ac:dyDescent="0.2">
      <c r="A98" s="566">
        <v>16490</v>
      </c>
      <c r="B98" s="562" t="s">
        <v>224</v>
      </c>
      <c r="C98" s="563" t="s">
        <v>713</v>
      </c>
      <c r="D98" s="564" t="s">
        <v>1</v>
      </c>
      <c r="E98" s="361"/>
      <c r="F98" s="75">
        <v>3573</v>
      </c>
      <c r="G98" s="75">
        <v>3138</v>
      </c>
      <c r="H98" s="75">
        <v>435</v>
      </c>
      <c r="I98" s="94"/>
      <c r="J98" s="75">
        <v>1605.5308306096624</v>
      </c>
      <c r="K98" s="75">
        <v>1605.5308306096624</v>
      </c>
      <c r="L98" s="75"/>
      <c r="M98" s="94"/>
      <c r="N98" s="75">
        <v>1714.5</v>
      </c>
      <c r="O98" s="75">
        <v>1714.5</v>
      </c>
      <c r="P98" s="75">
        <v>0</v>
      </c>
      <c r="Q98" s="94"/>
      <c r="R98" s="75">
        <v>95.52000000000001</v>
      </c>
      <c r="S98" s="75">
        <v>95.52000000000001</v>
      </c>
      <c r="T98" s="75">
        <v>0</v>
      </c>
      <c r="V98" s="200">
        <f t="shared" si="4"/>
        <v>7030.5508306096626</v>
      </c>
      <c r="W98" s="200">
        <f t="shared" si="5"/>
        <v>6595.5508306096626</v>
      </c>
      <c r="X98" s="200">
        <f t="shared" si="6"/>
        <v>435</v>
      </c>
      <c r="Z98" s="200">
        <v>42</v>
      </c>
      <c r="AA98" s="200">
        <v>42</v>
      </c>
      <c r="AB98" s="200">
        <v>0</v>
      </c>
      <c r="AD98" s="612">
        <f t="shared" si="7"/>
        <v>5178.5308306096622</v>
      </c>
      <c r="AF98" s="627"/>
      <c r="AG98" s="627">
        <v>1</v>
      </c>
      <c r="AH98" s="627">
        <v>1</v>
      </c>
      <c r="AI98" s="627">
        <v>1</v>
      </c>
      <c r="AJ98" s="627">
        <v>1</v>
      </c>
      <c r="AK98" s="627">
        <v>1</v>
      </c>
      <c r="AL98" s="627"/>
      <c r="AM98" s="627"/>
      <c r="AN98" s="627"/>
      <c r="AO98" s="627"/>
      <c r="AP98" s="627"/>
      <c r="AQ98" s="627"/>
      <c r="AR98" s="627"/>
      <c r="AS98" s="627"/>
      <c r="AT98" s="627"/>
      <c r="AU98" s="627"/>
      <c r="AV98" s="627">
        <v>1</v>
      </c>
      <c r="AW98" s="542" t="s">
        <v>758</v>
      </c>
    </row>
    <row r="99" spans="1:49" x14ac:dyDescent="0.2">
      <c r="A99" s="565">
        <v>16550</v>
      </c>
      <c r="B99" s="560" t="s">
        <v>229</v>
      </c>
      <c r="C99" s="559" t="s">
        <v>126</v>
      </c>
      <c r="D99" s="561" t="s">
        <v>3</v>
      </c>
      <c r="E99" s="361"/>
      <c r="F99" s="75">
        <v>10115.450000000001</v>
      </c>
      <c r="G99" s="75">
        <v>9103.91</v>
      </c>
      <c r="H99" s="75">
        <v>1011.54</v>
      </c>
      <c r="I99" s="94"/>
      <c r="J99" s="75">
        <v>916.24147183440232</v>
      </c>
      <c r="K99" s="75">
        <v>916.24147183440232</v>
      </c>
      <c r="L99" s="75"/>
      <c r="M99" s="94"/>
      <c r="N99" s="75">
        <v>506</v>
      </c>
      <c r="O99" s="75">
        <v>506</v>
      </c>
      <c r="P99" s="75">
        <v>0</v>
      </c>
      <c r="Q99" s="94"/>
      <c r="R99" s="75">
        <v>379</v>
      </c>
      <c r="S99" s="75">
        <v>379</v>
      </c>
      <c r="T99" s="75">
        <v>0</v>
      </c>
      <c r="V99" s="200">
        <f t="shared" si="4"/>
        <v>12088.671471834403</v>
      </c>
      <c r="W99" s="200">
        <f t="shared" si="5"/>
        <v>11077.131471834402</v>
      </c>
      <c r="X99" s="200">
        <f t="shared" si="6"/>
        <v>1011.54</v>
      </c>
      <c r="Z99" s="200">
        <v>171.98</v>
      </c>
      <c r="AA99" s="200">
        <v>171.98</v>
      </c>
      <c r="AB99" s="200">
        <v>0</v>
      </c>
      <c r="AD99" s="612">
        <f t="shared" si="7"/>
        <v>11031.691471834403</v>
      </c>
      <c r="AF99" s="627">
        <v>1</v>
      </c>
      <c r="AG99" s="627">
        <v>1</v>
      </c>
      <c r="AH99" s="627">
        <v>1</v>
      </c>
      <c r="AI99" s="627">
        <v>1</v>
      </c>
      <c r="AJ99" s="627">
        <v>1</v>
      </c>
      <c r="AK99" s="627">
        <v>1</v>
      </c>
      <c r="AL99" s="627">
        <v>1</v>
      </c>
      <c r="AM99" s="627">
        <v>1</v>
      </c>
      <c r="AN99" s="627">
        <v>1</v>
      </c>
      <c r="AO99" s="627">
        <v>1</v>
      </c>
      <c r="AP99" s="627"/>
      <c r="AQ99" s="627"/>
      <c r="AR99" s="627"/>
      <c r="AS99" s="627"/>
      <c r="AT99" s="627"/>
      <c r="AU99" s="627"/>
      <c r="AV99" s="627"/>
      <c r="AW99" s="542"/>
    </row>
    <row r="100" spans="1:49" x14ac:dyDescent="0.2">
      <c r="A100" s="565">
        <v>16610</v>
      </c>
      <c r="B100" s="560" t="s">
        <v>230</v>
      </c>
      <c r="C100" s="559" t="s">
        <v>130</v>
      </c>
      <c r="D100" s="561" t="s">
        <v>4</v>
      </c>
      <c r="E100" s="361"/>
      <c r="F100" s="75">
        <v>1220</v>
      </c>
      <c r="G100" s="75">
        <v>1169.25</v>
      </c>
      <c r="H100" s="75">
        <v>50.75</v>
      </c>
      <c r="I100" s="94"/>
      <c r="J100" s="75">
        <v>863.78829699822859</v>
      </c>
      <c r="K100" s="75">
        <v>863.78829699822859</v>
      </c>
      <c r="L100" s="75"/>
      <c r="M100" s="94"/>
      <c r="N100" s="75">
        <v>863.8</v>
      </c>
      <c r="O100" s="75">
        <v>863.8</v>
      </c>
      <c r="P100" s="75">
        <v>0</v>
      </c>
      <c r="Q100" s="94"/>
      <c r="R100" s="75">
        <v>0</v>
      </c>
      <c r="S100" s="75">
        <v>0</v>
      </c>
      <c r="T100" s="75">
        <v>0</v>
      </c>
      <c r="V100" s="200">
        <f t="shared" si="4"/>
        <v>2948.2082969982284</v>
      </c>
      <c r="W100" s="200">
        <f t="shared" si="5"/>
        <v>2897.4582969982284</v>
      </c>
      <c r="X100" s="200">
        <f t="shared" si="6"/>
        <v>50.75</v>
      </c>
      <c r="Z100" s="200">
        <v>0.62</v>
      </c>
      <c r="AA100" s="200">
        <v>0.62</v>
      </c>
      <c r="AB100" s="200">
        <v>0</v>
      </c>
      <c r="AD100" s="612">
        <f t="shared" si="7"/>
        <v>2083.7882969982284</v>
      </c>
      <c r="AF100" s="627">
        <v>1</v>
      </c>
      <c r="AG100" s="627">
        <v>1</v>
      </c>
      <c r="AH100" s="627">
        <v>1</v>
      </c>
      <c r="AI100" s="627">
        <v>1</v>
      </c>
      <c r="AJ100" s="627">
        <v>1</v>
      </c>
      <c r="AK100" s="627">
        <v>1</v>
      </c>
      <c r="AL100" s="627">
        <v>1</v>
      </c>
      <c r="AM100" s="627">
        <v>1</v>
      </c>
      <c r="AN100" s="627">
        <v>1</v>
      </c>
      <c r="AO100" s="627">
        <v>1</v>
      </c>
      <c r="AP100" s="627">
        <v>1</v>
      </c>
      <c r="AQ100" s="627">
        <v>1</v>
      </c>
      <c r="AR100" s="627">
        <v>1</v>
      </c>
      <c r="AS100" s="627">
        <v>1</v>
      </c>
      <c r="AT100" s="627">
        <v>1</v>
      </c>
      <c r="AU100" s="627"/>
      <c r="AV100" s="627">
        <v>1</v>
      </c>
      <c r="AW100" s="542" t="s">
        <v>759</v>
      </c>
    </row>
    <row r="101" spans="1:49" x14ac:dyDescent="0.2">
      <c r="A101" s="565">
        <v>16700</v>
      </c>
      <c r="B101" s="560" t="s">
        <v>231</v>
      </c>
      <c r="C101" s="559" t="s">
        <v>189</v>
      </c>
      <c r="D101" s="561" t="s">
        <v>3</v>
      </c>
      <c r="E101" s="361"/>
      <c r="F101" s="75">
        <v>7978.02</v>
      </c>
      <c r="G101" s="75">
        <v>7339.78</v>
      </c>
      <c r="H101" s="75">
        <v>638.24</v>
      </c>
      <c r="I101" s="94"/>
      <c r="J101" s="75">
        <v>942.50943042676818</v>
      </c>
      <c r="K101" s="75">
        <v>942.50943042676818</v>
      </c>
      <c r="L101" s="75"/>
      <c r="M101" s="94"/>
      <c r="N101" s="75">
        <v>0.32</v>
      </c>
      <c r="O101" s="75">
        <v>0.32</v>
      </c>
      <c r="P101" s="75">
        <v>0</v>
      </c>
      <c r="Q101" s="94"/>
      <c r="R101" s="75">
        <v>33.270000000000003</v>
      </c>
      <c r="S101" s="75">
        <v>33.270000000000003</v>
      </c>
      <c r="T101" s="75">
        <v>0</v>
      </c>
      <c r="V101" s="200">
        <f t="shared" si="4"/>
        <v>8956.1794304267678</v>
      </c>
      <c r="W101" s="200">
        <f t="shared" si="5"/>
        <v>8317.939430426768</v>
      </c>
      <c r="X101" s="200">
        <f t="shared" si="6"/>
        <v>638.24</v>
      </c>
      <c r="Z101" s="200">
        <v>2.06</v>
      </c>
      <c r="AA101" s="200">
        <v>2.06</v>
      </c>
      <c r="AB101" s="200">
        <v>0</v>
      </c>
      <c r="AD101" s="612">
        <f t="shared" si="7"/>
        <v>8920.5294304267682</v>
      </c>
      <c r="AF101" s="627">
        <v>1</v>
      </c>
      <c r="AG101" s="627">
        <v>1</v>
      </c>
      <c r="AH101" s="627">
        <v>1</v>
      </c>
      <c r="AI101" s="627">
        <v>1</v>
      </c>
      <c r="AJ101" s="627">
        <v>1</v>
      </c>
      <c r="AK101" s="627">
        <v>1</v>
      </c>
      <c r="AL101" s="627">
        <v>1</v>
      </c>
      <c r="AM101" s="627">
        <v>1</v>
      </c>
      <c r="AN101" s="627">
        <v>1</v>
      </c>
      <c r="AO101" s="627">
        <v>1</v>
      </c>
      <c r="AP101" s="627">
        <v>1</v>
      </c>
      <c r="AQ101" s="627">
        <v>1</v>
      </c>
      <c r="AR101" s="627"/>
      <c r="AS101" s="627"/>
      <c r="AT101" s="627"/>
      <c r="AU101" s="627"/>
      <c r="AV101" s="627"/>
      <c r="AW101" s="542"/>
    </row>
    <row r="102" spans="1:49" x14ac:dyDescent="0.2">
      <c r="A102" s="565">
        <v>16900</v>
      </c>
      <c r="B102" s="560" t="s">
        <v>232</v>
      </c>
      <c r="C102" s="559" t="s">
        <v>287</v>
      </c>
      <c r="D102" s="561" t="s">
        <v>2</v>
      </c>
      <c r="E102" s="361"/>
      <c r="F102" s="75">
        <v>5559.4</v>
      </c>
      <c r="G102" s="75">
        <v>5177.7</v>
      </c>
      <c r="H102" s="75">
        <v>381.7</v>
      </c>
      <c r="I102" s="94"/>
      <c r="J102" s="75">
        <v>1362.3939777555179</v>
      </c>
      <c r="K102" s="75">
        <v>1362.3939777555179</v>
      </c>
      <c r="L102" s="75"/>
      <c r="M102" s="94"/>
      <c r="N102" s="75">
        <v>0</v>
      </c>
      <c r="O102" s="75">
        <v>0</v>
      </c>
      <c r="P102" s="75">
        <v>0</v>
      </c>
      <c r="Q102" s="94"/>
      <c r="R102" s="75">
        <v>0</v>
      </c>
      <c r="S102" s="75">
        <v>0</v>
      </c>
      <c r="T102" s="75">
        <v>0</v>
      </c>
      <c r="V102" s="200">
        <f t="shared" si="4"/>
        <v>6921.7939777555175</v>
      </c>
      <c r="W102" s="200">
        <f t="shared" si="5"/>
        <v>6540.0939777555177</v>
      </c>
      <c r="X102" s="200">
        <f t="shared" si="6"/>
        <v>381.7</v>
      </c>
      <c r="Z102" s="200">
        <v>0</v>
      </c>
      <c r="AA102" s="200">
        <v>0</v>
      </c>
      <c r="AB102" s="200">
        <v>0</v>
      </c>
      <c r="AD102" s="612">
        <f t="shared" si="7"/>
        <v>6921.7939777555175</v>
      </c>
      <c r="AF102" s="627">
        <v>1</v>
      </c>
      <c r="AG102" s="627">
        <v>1</v>
      </c>
      <c r="AH102" s="627">
        <v>1</v>
      </c>
      <c r="AI102" s="627">
        <v>1</v>
      </c>
      <c r="AJ102" s="627">
        <v>1</v>
      </c>
      <c r="AK102" s="627">
        <v>1</v>
      </c>
      <c r="AL102" s="627">
        <v>1</v>
      </c>
      <c r="AM102" s="627">
        <v>1</v>
      </c>
      <c r="AN102" s="627">
        <v>1</v>
      </c>
      <c r="AO102" s="627">
        <v>1</v>
      </c>
      <c r="AP102" s="627">
        <v>1</v>
      </c>
      <c r="AQ102" s="627"/>
      <c r="AR102" s="627"/>
      <c r="AS102" s="627"/>
      <c r="AT102" s="627"/>
      <c r="AU102" s="627"/>
      <c r="AV102" s="627"/>
      <c r="AW102" s="542"/>
    </row>
    <row r="103" spans="1:49" x14ac:dyDescent="0.2">
      <c r="A103" s="565">
        <v>16950</v>
      </c>
      <c r="B103" s="560" t="s">
        <v>233</v>
      </c>
      <c r="C103" s="559" t="s">
        <v>287</v>
      </c>
      <c r="D103" s="561" t="s">
        <v>2</v>
      </c>
      <c r="E103" s="361"/>
      <c r="F103" s="75">
        <v>10392</v>
      </c>
      <c r="G103" s="75">
        <v>9662</v>
      </c>
      <c r="H103" s="75">
        <v>730</v>
      </c>
      <c r="I103" s="94"/>
      <c r="J103" s="75">
        <v>2694.2166841620719</v>
      </c>
      <c r="K103" s="75">
        <v>2694.2166841620719</v>
      </c>
      <c r="L103" s="75"/>
      <c r="M103" s="94"/>
      <c r="N103" s="75">
        <v>7229</v>
      </c>
      <c r="O103" s="75">
        <v>7229</v>
      </c>
      <c r="P103" s="75">
        <v>0</v>
      </c>
      <c r="Q103" s="94"/>
      <c r="R103" s="75">
        <v>882.6</v>
      </c>
      <c r="S103" s="75">
        <v>882.6</v>
      </c>
      <c r="T103" s="75">
        <v>0</v>
      </c>
      <c r="V103" s="200">
        <f t="shared" si="4"/>
        <v>21232.116684162069</v>
      </c>
      <c r="W103" s="200">
        <f t="shared" si="5"/>
        <v>20502.116684162069</v>
      </c>
      <c r="X103" s="200">
        <f t="shared" si="6"/>
        <v>730</v>
      </c>
      <c r="Z103" s="200">
        <v>34.299999999999997</v>
      </c>
      <c r="AA103" s="200">
        <v>34.299999999999997</v>
      </c>
      <c r="AB103" s="200">
        <v>0</v>
      </c>
      <c r="AD103" s="612">
        <f t="shared" si="7"/>
        <v>13086.216684162071</v>
      </c>
      <c r="AF103" s="627">
        <v>1</v>
      </c>
      <c r="AG103" s="627">
        <v>1</v>
      </c>
      <c r="AH103" s="627">
        <v>1</v>
      </c>
      <c r="AI103" s="627">
        <v>1</v>
      </c>
      <c r="AJ103" s="627">
        <v>1</v>
      </c>
      <c r="AK103" s="627">
        <v>1</v>
      </c>
      <c r="AL103" s="627">
        <v>1</v>
      </c>
      <c r="AM103" s="627">
        <v>1</v>
      </c>
      <c r="AN103" s="627">
        <v>1</v>
      </c>
      <c r="AO103" s="627">
        <v>1</v>
      </c>
      <c r="AP103" s="627">
        <v>1</v>
      </c>
      <c r="AQ103" s="627"/>
      <c r="AR103" s="627"/>
      <c r="AS103" s="627"/>
      <c r="AT103" s="627"/>
      <c r="AU103" s="627"/>
      <c r="AV103" s="627">
        <v>1</v>
      </c>
      <c r="AW103" s="542" t="s">
        <v>760</v>
      </c>
    </row>
    <row r="104" spans="1:49" x14ac:dyDescent="0.2">
      <c r="A104" s="565">
        <v>17000</v>
      </c>
      <c r="B104" s="560" t="s">
        <v>234</v>
      </c>
      <c r="C104" s="559" t="s">
        <v>162</v>
      </c>
      <c r="D104" s="561" t="s">
        <v>4</v>
      </c>
      <c r="E104" s="361"/>
      <c r="F104" s="75">
        <v>1513.48</v>
      </c>
      <c r="G104" s="75">
        <v>1450.52</v>
      </c>
      <c r="H104" s="75">
        <v>62.96</v>
      </c>
      <c r="I104" s="94"/>
      <c r="J104" s="75">
        <v>558.49912724249134</v>
      </c>
      <c r="K104" s="75">
        <v>558.49912724249134</v>
      </c>
      <c r="L104" s="75"/>
      <c r="M104" s="94"/>
      <c r="N104" s="75">
        <v>851.71999999999991</v>
      </c>
      <c r="O104" s="75">
        <v>851.71999999999991</v>
      </c>
      <c r="P104" s="75">
        <v>0</v>
      </c>
      <c r="Q104" s="94"/>
      <c r="R104" s="75">
        <v>0</v>
      </c>
      <c r="S104" s="75">
        <v>0</v>
      </c>
      <c r="T104" s="75">
        <v>0</v>
      </c>
      <c r="V104" s="200">
        <f t="shared" si="4"/>
        <v>2978.339127242491</v>
      </c>
      <c r="W104" s="200">
        <f t="shared" si="5"/>
        <v>2915.379127242491</v>
      </c>
      <c r="X104" s="200">
        <f t="shared" si="6"/>
        <v>62.96</v>
      </c>
      <c r="Z104" s="200">
        <v>54.64</v>
      </c>
      <c r="AA104" s="200">
        <v>54.64</v>
      </c>
      <c r="AB104" s="200">
        <v>0</v>
      </c>
      <c r="AD104" s="612">
        <f t="shared" si="7"/>
        <v>2071.9791272424914</v>
      </c>
      <c r="AF104" s="627">
        <v>1</v>
      </c>
      <c r="AG104" s="627">
        <v>1</v>
      </c>
      <c r="AH104" s="627"/>
      <c r="AI104" s="627">
        <v>1</v>
      </c>
      <c r="AJ104" s="627">
        <v>1</v>
      </c>
      <c r="AK104" s="627">
        <v>1</v>
      </c>
      <c r="AL104" s="627">
        <v>1</v>
      </c>
      <c r="AM104" s="627"/>
      <c r="AN104" s="627">
        <v>1</v>
      </c>
      <c r="AO104" s="627"/>
      <c r="AP104" s="627"/>
      <c r="AQ104" s="627">
        <v>1</v>
      </c>
      <c r="AR104" s="627"/>
      <c r="AS104" s="627"/>
      <c r="AT104" s="627"/>
      <c r="AU104" s="627"/>
      <c r="AV104" s="627"/>
      <c r="AW104" s="542"/>
    </row>
    <row r="105" spans="1:49" x14ac:dyDescent="0.2">
      <c r="A105" s="566">
        <v>17040</v>
      </c>
      <c r="B105" s="562" t="s">
        <v>146</v>
      </c>
      <c r="C105" s="563" t="s">
        <v>713</v>
      </c>
      <c r="D105" s="564" t="s">
        <v>1</v>
      </c>
      <c r="E105" s="361"/>
      <c r="F105" s="75">
        <v>1474.17</v>
      </c>
      <c r="G105" s="75">
        <v>1412.84</v>
      </c>
      <c r="H105" s="75">
        <v>61.33</v>
      </c>
      <c r="I105" s="94"/>
      <c r="J105" s="75">
        <v>430.60717464943923</v>
      </c>
      <c r="K105" s="75">
        <v>430.60717464943923</v>
      </c>
      <c r="L105" s="75"/>
      <c r="M105" s="94"/>
      <c r="N105" s="75">
        <v>2505.42</v>
      </c>
      <c r="O105" s="75">
        <v>2505.42</v>
      </c>
      <c r="P105" s="75">
        <v>0</v>
      </c>
      <c r="Q105" s="94"/>
      <c r="R105" s="75">
        <v>0</v>
      </c>
      <c r="S105" s="75">
        <v>0</v>
      </c>
      <c r="T105" s="75">
        <v>0</v>
      </c>
      <c r="V105" s="200">
        <f t="shared" si="4"/>
        <v>4420.5371746494393</v>
      </c>
      <c r="W105" s="200">
        <f t="shared" si="5"/>
        <v>4359.2071746494394</v>
      </c>
      <c r="X105" s="200">
        <f t="shared" si="6"/>
        <v>61.33</v>
      </c>
      <c r="Z105" s="200">
        <v>10.34</v>
      </c>
      <c r="AA105" s="200">
        <v>10.34</v>
      </c>
      <c r="AB105" s="200">
        <v>0</v>
      </c>
      <c r="AD105" s="612">
        <f t="shared" si="7"/>
        <v>1904.7771746494393</v>
      </c>
      <c r="AF105" s="627">
        <v>1</v>
      </c>
      <c r="AG105" s="627">
        <v>1</v>
      </c>
      <c r="AH105" s="627">
        <v>1</v>
      </c>
      <c r="AI105" s="627">
        <v>1</v>
      </c>
      <c r="AJ105" s="627">
        <v>1</v>
      </c>
      <c r="AK105" s="627">
        <v>1</v>
      </c>
      <c r="AL105" s="627">
        <v>1</v>
      </c>
      <c r="AM105" s="627">
        <v>1</v>
      </c>
      <c r="AN105" s="627">
        <v>1</v>
      </c>
      <c r="AO105" s="627">
        <v>1</v>
      </c>
      <c r="AP105" s="627">
        <v>1</v>
      </c>
      <c r="AQ105" s="627"/>
      <c r="AR105" s="627"/>
      <c r="AS105" s="627"/>
      <c r="AT105" s="627"/>
      <c r="AU105" s="627"/>
      <c r="AV105" s="627"/>
      <c r="AW105" s="542"/>
    </row>
    <row r="106" spans="1:49" x14ac:dyDescent="0.2">
      <c r="A106" s="566">
        <v>17080</v>
      </c>
      <c r="B106" s="562" t="s">
        <v>241</v>
      </c>
      <c r="C106" s="563" t="s">
        <v>141</v>
      </c>
      <c r="D106" s="564" t="s">
        <v>1</v>
      </c>
      <c r="E106" s="361"/>
      <c r="F106" s="75">
        <v>2100</v>
      </c>
      <c r="G106" s="75">
        <v>2020</v>
      </c>
      <c r="H106" s="75">
        <v>80</v>
      </c>
      <c r="I106" s="94"/>
      <c r="J106" s="75">
        <v>468.55021518927788</v>
      </c>
      <c r="K106" s="75">
        <v>468.55021518927788</v>
      </c>
      <c r="L106" s="75"/>
      <c r="M106" s="94"/>
      <c r="N106" s="75">
        <v>0</v>
      </c>
      <c r="O106" s="75">
        <v>0</v>
      </c>
      <c r="P106" s="75">
        <v>0</v>
      </c>
      <c r="Q106" s="94"/>
      <c r="R106" s="75">
        <v>0</v>
      </c>
      <c r="S106" s="75">
        <v>0</v>
      </c>
      <c r="T106" s="75">
        <v>0</v>
      </c>
      <c r="V106" s="200">
        <f t="shared" si="4"/>
        <v>2568.5502151892779</v>
      </c>
      <c r="W106" s="200">
        <f t="shared" si="5"/>
        <v>2488.5502151892779</v>
      </c>
      <c r="X106" s="200">
        <f t="shared" si="6"/>
        <v>80</v>
      </c>
      <c r="Z106" s="200">
        <v>0</v>
      </c>
      <c r="AA106" s="200">
        <v>0</v>
      </c>
      <c r="AB106" s="200">
        <v>0</v>
      </c>
      <c r="AD106" s="612">
        <f t="shared" si="7"/>
        <v>2568.5502151892779</v>
      </c>
      <c r="AF106" s="627">
        <v>1</v>
      </c>
      <c r="AG106" s="627">
        <v>1</v>
      </c>
      <c r="AH106" s="627">
        <v>1</v>
      </c>
      <c r="AI106" s="627">
        <v>1</v>
      </c>
      <c r="AJ106" s="627">
        <v>1</v>
      </c>
      <c r="AK106" s="627">
        <v>1</v>
      </c>
      <c r="AL106" s="627">
        <v>1</v>
      </c>
      <c r="AM106" s="627">
        <v>1</v>
      </c>
      <c r="AN106" s="627">
        <v>1</v>
      </c>
      <c r="AO106" s="627">
        <v>1</v>
      </c>
      <c r="AP106" s="627">
        <v>1</v>
      </c>
      <c r="AQ106" s="627">
        <v>1</v>
      </c>
      <c r="AR106" s="627"/>
      <c r="AS106" s="627"/>
      <c r="AT106" s="627"/>
      <c r="AU106" s="627"/>
      <c r="AV106" s="627"/>
      <c r="AW106" s="542"/>
    </row>
    <row r="107" spans="1:49" x14ac:dyDescent="0.2">
      <c r="A107" s="565">
        <v>17100</v>
      </c>
      <c r="B107" s="560" t="s">
        <v>235</v>
      </c>
      <c r="C107" s="559"/>
      <c r="D107" s="561" t="s">
        <v>3</v>
      </c>
      <c r="E107" s="361"/>
      <c r="F107" s="75">
        <v>2176.7399999999998</v>
      </c>
      <c r="G107" s="75">
        <v>1993.46</v>
      </c>
      <c r="H107" s="75">
        <v>183.28</v>
      </c>
      <c r="I107" s="94"/>
      <c r="J107" s="75">
        <v>869.51571742247233</v>
      </c>
      <c r="K107" s="75">
        <v>869.51571742247233</v>
      </c>
      <c r="L107" s="75"/>
      <c r="M107" s="94"/>
      <c r="N107" s="75">
        <v>8.2299999999999986</v>
      </c>
      <c r="O107" s="75">
        <v>8.2299999999999986</v>
      </c>
      <c r="P107" s="75">
        <v>0</v>
      </c>
      <c r="Q107" s="94"/>
      <c r="R107" s="75">
        <v>50.4</v>
      </c>
      <c r="S107" s="75">
        <v>50.4</v>
      </c>
      <c r="T107" s="75">
        <v>0</v>
      </c>
      <c r="V107" s="200">
        <f t="shared" si="4"/>
        <v>3113.9257174224722</v>
      </c>
      <c r="W107" s="200">
        <f t="shared" si="5"/>
        <v>2930.6457174224724</v>
      </c>
      <c r="X107" s="200">
        <f t="shared" si="6"/>
        <v>183.28</v>
      </c>
      <c r="Z107" s="200">
        <v>9.0399999999999991</v>
      </c>
      <c r="AA107" s="200">
        <v>9.0399999999999991</v>
      </c>
      <c r="AB107" s="200">
        <v>0</v>
      </c>
      <c r="AD107" s="612">
        <f t="shared" si="7"/>
        <v>3046.2557174224721</v>
      </c>
      <c r="AF107" s="627">
        <v>1</v>
      </c>
      <c r="AG107" s="627">
        <v>1</v>
      </c>
      <c r="AH107" s="627">
        <v>1</v>
      </c>
      <c r="AI107" s="627">
        <v>1</v>
      </c>
      <c r="AJ107" s="627">
        <v>1</v>
      </c>
      <c r="AK107" s="627">
        <v>1</v>
      </c>
      <c r="AL107" s="627">
        <v>1</v>
      </c>
      <c r="AM107" s="627">
        <v>1</v>
      </c>
      <c r="AN107" s="627"/>
      <c r="AO107" s="627"/>
      <c r="AP107" s="627"/>
      <c r="AQ107" s="627"/>
      <c r="AR107" s="627"/>
      <c r="AS107" s="627"/>
      <c r="AT107" s="627"/>
      <c r="AU107" s="627"/>
      <c r="AV107" s="627"/>
      <c r="AW107" s="542"/>
    </row>
    <row r="108" spans="1:49" x14ac:dyDescent="0.2">
      <c r="A108" s="565">
        <v>17150</v>
      </c>
      <c r="B108" s="560" t="s">
        <v>236</v>
      </c>
      <c r="C108" s="559" t="s">
        <v>126</v>
      </c>
      <c r="D108" s="561" t="s">
        <v>3</v>
      </c>
      <c r="E108" s="361"/>
      <c r="F108" s="75">
        <v>20881.25</v>
      </c>
      <c r="G108" s="75">
        <v>18684.54</v>
      </c>
      <c r="H108" s="75">
        <v>2196.71</v>
      </c>
      <c r="I108" s="94"/>
      <c r="J108" s="75">
        <v>2460.921305123019</v>
      </c>
      <c r="K108" s="75">
        <v>2460.921305123019</v>
      </c>
      <c r="L108" s="75"/>
      <c r="M108" s="94"/>
      <c r="N108" s="75">
        <v>136.02000000000001</v>
      </c>
      <c r="O108" s="75">
        <v>135.62</v>
      </c>
      <c r="P108" s="75">
        <v>0.4</v>
      </c>
      <c r="Q108" s="94"/>
      <c r="R108" s="75">
        <v>1188.18</v>
      </c>
      <c r="S108" s="75">
        <v>1188.18</v>
      </c>
      <c r="T108" s="75">
        <v>0</v>
      </c>
      <c r="V108" s="200">
        <f t="shared" si="4"/>
        <v>24880.391305123019</v>
      </c>
      <c r="W108" s="200">
        <f t="shared" si="5"/>
        <v>22683.281305123019</v>
      </c>
      <c r="X108" s="200">
        <f t="shared" si="6"/>
        <v>2197.11</v>
      </c>
      <c r="Z108" s="200">
        <v>214.02</v>
      </c>
      <c r="AA108" s="200">
        <v>214.02</v>
      </c>
      <c r="AB108" s="200">
        <v>0</v>
      </c>
      <c r="AD108" s="612">
        <f t="shared" si="7"/>
        <v>23342.171305123018</v>
      </c>
      <c r="AF108" s="627">
        <v>1</v>
      </c>
      <c r="AG108" s="627">
        <v>1</v>
      </c>
      <c r="AH108" s="627">
        <v>1</v>
      </c>
      <c r="AI108" s="627">
        <v>1</v>
      </c>
      <c r="AJ108" s="627">
        <v>1</v>
      </c>
      <c r="AK108" s="627">
        <v>1</v>
      </c>
      <c r="AL108" s="627">
        <v>1</v>
      </c>
      <c r="AM108" s="627">
        <v>1</v>
      </c>
      <c r="AN108" s="627">
        <v>1</v>
      </c>
      <c r="AO108" s="627">
        <v>1</v>
      </c>
      <c r="AP108" s="627">
        <v>1</v>
      </c>
      <c r="AQ108" s="627">
        <v>1</v>
      </c>
      <c r="AR108" s="627"/>
      <c r="AS108" s="627"/>
      <c r="AT108" s="627"/>
      <c r="AU108" s="627"/>
      <c r="AV108" s="627"/>
      <c r="AW108" s="542"/>
    </row>
    <row r="109" spans="1:49" x14ac:dyDescent="0.2">
      <c r="A109" s="565">
        <v>17200</v>
      </c>
      <c r="B109" s="560" t="s">
        <v>237</v>
      </c>
      <c r="C109" s="559" t="s">
        <v>126</v>
      </c>
      <c r="D109" s="561" t="s">
        <v>3</v>
      </c>
      <c r="E109" s="361"/>
      <c r="F109" s="75">
        <v>13398</v>
      </c>
      <c r="G109" s="75">
        <v>12576</v>
      </c>
      <c r="H109" s="75">
        <v>822</v>
      </c>
      <c r="I109" s="94"/>
      <c r="J109" s="75">
        <v>701.78117582936284</v>
      </c>
      <c r="K109" s="75">
        <v>701.78117582936284</v>
      </c>
      <c r="L109" s="75"/>
      <c r="M109" s="94"/>
      <c r="N109" s="75">
        <v>89</v>
      </c>
      <c r="O109" s="75">
        <v>85</v>
      </c>
      <c r="P109" s="75">
        <v>4</v>
      </c>
      <c r="Q109" s="94"/>
      <c r="R109" s="75">
        <v>1517</v>
      </c>
      <c r="S109" s="75">
        <v>1384</v>
      </c>
      <c r="T109" s="75">
        <v>133</v>
      </c>
      <c r="V109" s="200">
        <f t="shared" si="4"/>
        <v>15735.781175829363</v>
      </c>
      <c r="W109" s="200">
        <f t="shared" si="5"/>
        <v>14773.781175829363</v>
      </c>
      <c r="X109" s="200">
        <f t="shared" si="6"/>
        <v>962</v>
      </c>
      <c r="Z109" s="200">
        <v>30</v>
      </c>
      <c r="AA109" s="200">
        <v>27</v>
      </c>
      <c r="AB109" s="200">
        <v>3</v>
      </c>
      <c r="AD109" s="612">
        <f t="shared" si="7"/>
        <v>14099.781175829363</v>
      </c>
      <c r="AF109" s="627">
        <v>1</v>
      </c>
      <c r="AG109" s="627">
        <v>1</v>
      </c>
      <c r="AH109" s="627"/>
      <c r="AI109" s="627">
        <v>1</v>
      </c>
      <c r="AJ109" s="627">
        <v>1</v>
      </c>
      <c r="AK109" s="627">
        <v>1</v>
      </c>
      <c r="AL109" s="627">
        <v>1</v>
      </c>
      <c r="AM109" s="627">
        <v>1</v>
      </c>
      <c r="AN109" s="627">
        <v>1</v>
      </c>
      <c r="AO109" s="627">
        <v>1</v>
      </c>
      <c r="AP109" s="627">
        <v>1</v>
      </c>
      <c r="AQ109" s="627"/>
      <c r="AR109" s="627"/>
      <c r="AS109" s="627"/>
      <c r="AT109" s="627"/>
      <c r="AU109" s="627"/>
      <c r="AV109" s="627"/>
      <c r="AW109" s="542"/>
    </row>
    <row r="110" spans="1:49" x14ac:dyDescent="0.2">
      <c r="A110" s="565">
        <v>17310</v>
      </c>
      <c r="B110" s="560" t="s">
        <v>238</v>
      </c>
      <c r="C110" s="559" t="s">
        <v>124</v>
      </c>
      <c r="D110" s="561" t="s">
        <v>1</v>
      </c>
      <c r="E110" s="361"/>
      <c r="F110" s="75">
        <v>3815.6</v>
      </c>
      <c r="G110" s="75">
        <v>3255.6</v>
      </c>
      <c r="H110" s="75">
        <v>560</v>
      </c>
      <c r="I110" s="94"/>
      <c r="J110" s="75">
        <v>1569.7061460287186</v>
      </c>
      <c r="K110" s="75">
        <v>1569.7061460287186</v>
      </c>
      <c r="L110" s="75"/>
      <c r="M110" s="94"/>
      <c r="N110" s="75">
        <v>0</v>
      </c>
      <c r="O110" s="75">
        <v>0</v>
      </c>
      <c r="P110" s="75">
        <v>0</v>
      </c>
      <c r="Q110" s="94"/>
      <c r="R110" s="75">
        <v>313</v>
      </c>
      <c r="S110" s="75">
        <v>313</v>
      </c>
      <c r="T110" s="75">
        <v>0</v>
      </c>
      <c r="V110" s="200">
        <f t="shared" si="4"/>
        <v>5698.306146028719</v>
      </c>
      <c r="W110" s="200">
        <f t="shared" si="5"/>
        <v>5138.306146028719</v>
      </c>
      <c r="X110" s="200">
        <f t="shared" si="6"/>
        <v>560</v>
      </c>
      <c r="Z110" s="200">
        <v>0</v>
      </c>
      <c r="AA110" s="200">
        <v>0</v>
      </c>
      <c r="AB110" s="200">
        <v>0</v>
      </c>
      <c r="AD110" s="612">
        <f t="shared" si="7"/>
        <v>5385.306146028719</v>
      </c>
      <c r="AF110" s="627">
        <v>1</v>
      </c>
      <c r="AG110" s="627">
        <v>1</v>
      </c>
      <c r="AH110" s="627">
        <v>1</v>
      </c>
      <c r="AI110" s="627">
        <v>1</v>
      </c>
      <c r="AJ110" s="627">
        <v>1</v>
      </c>
      <c r="AK110" s="627">
        <v>1</v>
      </c>
      <c r="AL110" s="627">
        <v>1</v>
      </c>
      <c r="AM110" s="627">
        <v>1</v>
      </c>
      <c r="AN110" s="627">
        <v>1</v>
      </c>
      <c r="AO110" s="627"/>
      <c r="AP110" s="627"/>
      <c r="AQ110" s="627"/>
      <c r="AR110" s="627"/>
      <c r="AS110" s="627"/>
      <c r="AT110" s="627"/>
      <c r="AU110" s="627"/>
      <c r="AV110" s="627"/>
      <c r="AW110" s="542"/>
    </row>
    <row r="111" spans="1:49" x14ac:dyDescent="0.2">
      <c r="A111" s="565">
        <v>17350</v>
      </c>
      <c r="B111" s="560" t="s">
        <v>239</v>
      </c>
      <c r="C111" s="559" t="s">
        <v>141</v>
      </c>
      <c r="D111" s="561" t="s">
        <v>1</v>
      </c>
      <c r="E111" s="361"/>
      <c r="F111" s="75">
        <v>0</v>
      </c>
      <c r="G111" s="75">
        <v>0</v>
      </c>
      <c r="H111" s="75">
        <v>0</v>
      </c>
      <c r="I111" s="94"/>
      <c r="J111" s="75">
        <v>215.11356523393397</v>
      </c>
      <c r="K111" s="75">
        <v>215.11356523393397</v>
      </c>
      <c r="L111" s="75"/>
      <c r="M111" s="94"/>
      <c r="N111" s="75">
        <v>0</v>
      </c>
      <c r="O111" s="75">
        <v>0</v>
      </c>
      <c r="P111" s="75">
        <v>0</v>
      </c>
      <c r="Q111" s="94"/>
      <c r="R111" s="75">
        <v>3</v>
      </c>
      <c r="S111" s="75">
        <v>3</v>
      </c>
      <c r="T111" s="75">
        <v>0</v>
      </c>
      <c r="V111" s="200">
        <f t="shared" si="4"/>
        <v>218.11356523393397</v>
      </c>
      <c r="W111" s="200">
        <f t="shared" si="5"/>
        <v>218.11356523393397</v>
      </c>
      <c r="X111" s="200">
        <f t="shared" si="6"/>
        <v>0</v>
      </c>
      <c r="Z111" s="200">
        <v>0</v>
      </c>
      <c r="AA111" s="200">
        <v>0</v>
      </c>
      <c r="AB111" s="200">
        <v>0</v>
      </c>
      <c r="AD111" s="612">
        <f t="shared" si="7"/>
        <v>215.11356523393397</v>
      </c>
      <c r="AF111" s="627"/>
      <c r="AG111" s="627"/>
      <c r="AH111" s="627"/>
      <c r="AI111" s="627"/>
      <c r="AJ111" s="627"/>
      <c r="AK111" s="627"/>
      <c r="AL111" s="627"/>
      <c r="AM111" s="627"/>
      <c r="AN111" s="627"/>
      <c r="AO111" s="627"/>
      <c r="AP111" s="627"/>
      <c r="AQ111" s="627"/>
      <c r="AR111" s="627"/>
      <c r="AS111" s="627"/>
      <c r="AT111" s="627"/>
      <c r="AU111" s="627"/>
      <c r="AV111" s="627"/>
      <c r="AW111" s="542"/>
    </row>
    <row r="112" spans="1:49" x14ac:dyDescent="0.2">
      <c r="A112" s="565">
        <v>17400</v>
      </c>
      <c r="B112" s="560" t="s">
        <v>240</v>
      </c>
      <c r="C112" s="559" t="s">
        <v>124</v>
      </c>
      <c r="D112" s="561" t="s">
        <v>1</v>
      </c>
      <c r="E112" s="361"/>
      <c r="F112" s="75">
        <v>134</v>
      </c>
      <c r="G112" s="75">
        <v>128.43</v>
      </c>
      <c r="H112" s="75">
        <v>5.57</v>
      </c>
      <c r="I112" s="94"/>
      <c r="J112" s="75">
        <v>226.15257365389323</v>
      </c>
      <c r="K112" s="75">
        <v>226.15257365389323</v>
      </c>
      <c r="L112" s="75"/>
      <c r="M112" s="94"/>
      <c r="N112" s="75">
        <v>378.9</v>
      </c>
      <c r="O112" s="75">
        <v>378.9</v>
      </c>
      <c r="P112" s="75">
        <v>0</v>
      </c>
      <c r="Q112" s="94"/>
      <c r="R112" s="75">
        <v>0</v>
      </c>
      <c r="S112" s="75">
        <v>0</v>
      </c>
      <c r="T112" s="75">
        <v>0</v>
      </c>
      <c r="V112" s="200">
        <f t="shared" si="4"/>
        <v>1271.3525736538932</v>
      </c>
      <c r="W112" s="200">
        <f t="shared" si="5"/>
        <v>1265.7825736538932</v>
      </c>
      <c r="X112" s="200">
        <f t="shared" si="6"/>
        <v>5.57</v>
      </c>
      <c r="Z112" s="652">
        <v>532.29999999999995</v>
      </c>
      <c r="AA112" s="200">
        <v>532.29999999999995</v>
      </c>
      <c r="AB112" s="200">
        <v>0</v>
      </c>
      <c r="AD112" s="612">
        <f t="shared" si="7"/>
        <v>360.15257365389323</v>
      </c>
      <c r="AF112" s="627">
        <v>1</v>
      </c>
      <c r="AG112" s="627">
        <v>1</v>
      </c>
      <c r="AH112" s="627">
        <v>1</v>
      </c>
      <c r="AI112" s="627">
        <v>1</v>
      </c>
      <c r="AJ112" s="627">
        <v>1</v>
      </c>
      <c r="AK112" s="627">
        <v>1</v>
      </c>
      <c r="AL112" s="627">
        <v>1</v>
      </c>
      <c r="AM112" s="627">
        <v>1</v>
      </c>
      <c r="AN112" s="627">
        <v>1</v>
      </c>
      <c r="AO112" s="627">
        <v>1</v>
      </c>
      <c r="AP112" s="627">
        <v>1</v>
      </c>
      <c r="AQ112" s="627">
        <v>1</v>
      </c>
      <c r="AR112" s="627">
        <v>1</v>
      </c>
      <c r="AS112" s="627">
        <v>1</v>
      </c>
      <c r="AT112" s="627"/>
      <c r="AU112" s="627"/>
      <c r="AV112" s="627"/>
      <c r="AW112" s="542"/>
    </row>
    <row r="113" spans="1:49" x14ac:dyDescent="0.2">
      <c r="A113" s="565">
        <v>17420</v>
      </c>
      <c r="B113" s="560" t="s">
        <v>135</v>
      </c>
      <c r="C113" s="559" t="s">
        <v>128</v>
      </c>
      <c r="D113" s="561" t="s">
        <v>3</v>
      </c>
      <c r="E113" s="361"/>
      <c r="F113" s="75">
        <v>12413</v>
      </c>
      <c r="G113" s="75">
        <v>11292.1</v>
      </c>
      <c r="H113" s="75">
        <v>1120.9000000000001</v>
      </c>
      <c r="I113" s="94"/>
      <c r="J113" s="75">
        <v>1197.9236420377852</v>
      </c>
      <c r="K113" s="75">
        <v>1197.9236420377852</v>
      </c>
      <c r="L113" s="75"/>
      <c r="M113" s="94"/>
      <c r="N113" s="75">
        <v>0</v>
      </c>
      <c r="O113" s="75">
        <v>0</v>
      </c>
      <c r="P113" s="75">
        <v>0</v>
      </c>
      <c r="Q113" s="94"/>
      <c r="R113" s="75">
        <v>206</v>
      </c>
      <c r="S113" s="75">
        <v>0</v>
      </c>
      <c r="T113" s="75">
        <v>206</v>
      </c>
      <c r="V113" s="200">
        <f t="shared" si="4"/>
        <v>13816.923642037786</v>
      </c>
      <c r="W113" s="200">
        <f t="shared" si="5"/>
        <v>12490.023642037786</v>
      </c>
      <c r="X113" s="200">
        <f t="shared" si="6"/>
        <v>1326.9</v>
      </c>
      <c r="Z113" s="200">
        <v>0</v>
      </c>
      <c r="AA113" s="200">
        <v>0</v>
      </c>
      <c r="AB113" s="200">
        <v>0</v>
      </c>
      <c r="AD113" s="612">
        <f t="shared" si="7"/>
        <v>13610.923642037786</v>
      </c>
      <c r="AF113" s="627">
        <v>1</v>
      </c>
      <c r="AG113" s="627">
        <v>1</v>
      </c>
      <c r="AH113" s="627">
        <v>1</v>
      </c>
      <c r="AI113" s="627">
        <v>1</v>
      </c>
      <c r="AJ113" s="627">
        <v>1</v>
      </c>
      <c r="AK113" s="627">
        <v>1</v>
      </c>
      <c r="AL113" s="627">
        <v>1</v>
      </c>
      <c r="AM113" s="627">
        <v>1</v>
      </c>
      <c r="AN113" s="627">
        <v>1</v>
      </c>
      <c r="AO113" s="627">
        <v>1</v>
      </c>
      <c r="AP113" s="627">
        <v>1</v>
      </c>
      <c r="AQ113" s="627"/>
      <c r="AR113" s="627"/>
      <c r="AS113" s="627"/>
      <c r="AT113" s="627"/>
      <c r="AU113" s="627"/>
      <c r="AV113" s="627"/>
      <c r="AW113" s="542"/>
    </row>
    <row r="114" spans="1:49" x14ac:dyDescent="0.2">
      <c r="A114" s="565">
        <v>17550</v>
      </c>
      <c r="B114" s="560" t="s">
        <v>242</v>
      </c>
      <c r="C114" s="559" t="s">
        <v>130</v>
      </c>
      <c r="D114" s="561" t="s">
        <v>4</v>
      </c>
      <c r="E114" s="361"/>
      <c r="F114" s="75">
        <v>9621</v>
      </c>
      <c r="G114" s="75">
        <v>9044</v>
      </c>
      <c r="H114" s="75">
        <v>577</v>
      </c>
      <c r="I114" s="94"/>
      <c r="J114" s="75">
        <v>2820.7282105825834</v>
      </c>
      <c r="K114" s="75">
        <v>2820.7282105825834</v>
      </c>
      <c r="L114" s="75"/>
      <c r="M114" s="94"/>
      <c r="N114" s="75">
        <v>0</v>
      </c>
      <c r="O114" s="75">
        <v>0</v>
      </c>
      <c r="P114" s="75">
        <v>0</v>
      </c>
      <c r="Q114" s="94"/>
      <c r="R114" s="75">
        <v>0</v>
      </c>
      <c r="S114" s="75">
        <v>0</v>
      </c>
      <c r="T114" s="75">
        <v>0</v>
      </c>
      <c r="V114" s="200">
        <f t="shared" si="4"/>
        <v>12441.728210582583</v>
      </c>
      <c r="W114" s="200">
        <f t="shared" si="5"/>
        <v>11864.728210582583</v>
      </c>
      <c r="X114" s="200">
        <f t="shared" si="6"/>
        <v>577</v>
      </c>
      <c r="Z114" s="200">
        <v>0</v>
      </c>
      <c r="AA114" s="200">
        <v>0</v>
      </c>
      <c r="AB114" s="200">
        <v>0</v>
      </c>
      <c r="AD114" s="612">
        <f t="shared" si="7"/>
        <v>12441.728210582583</v>
      </c>
      <c r="AF114" s="627">
        <v>1</v>
      </c>
      <c r="AG114" s="627">
        <v>1</v>
      </c>
      <c r="AH114" s="627">
        <v>1</v>
      </c>
      <c r="AI114" s="627">
        <v>1</v>
      </c>
      <c r="AJ114" s="627">
        <v>1</v>
      </c>
      <c r="AK114" s="627">
        <v>1</v>
      </c>
      <c r="AL114" s="627">
        <v>1</v>
      </c>
      <c r="AM114" s="627">
        <v>1</v>
      </c>
      <c r="AN114" s="627">
        <v>1</v>
      </c>
      <c r="AO114" s="627">
        <v>1</v>
      </c>
      <c r="AP114" s="627">
        <v>1</v>
      </c>
      <c r="AQ114" s="627">
        <v>1</v>
      </c>
      <c r="AR114" s="627"/>
      <c r="AS114" s="627"/>
      <c r="AT114" s="627"/>
      <c r="AU114" s="627"/>
      <c r="AV114" s="627"/>
      <c r="AW114" s="542"/>
    </row>
    <row r="115" spans="1:49" x14ac:dyDescent="0.2">
      <c r="A115" s="565">
        <v>17620</v>
      </c>
      <c r="B115" s="560" t="s">
        <v>243</v>
      </c>
      <c r="C115" s="559" t="s">
        <v>162</v>
      </c>
      <c r="D115" s="561" t="s">
        <v>4</v>
      </c>
      <c r="E115" s="361"/>
      <c r="F115" s="75">
        <v>724.5</v>
      </c>
      <c r="G115" s="75">
        <v>694.36</v>
      </c>
      <c r="H115" s="75">
        <v>30.14</v>
      </c>
      <c r="I115" s="94"/>
      <c r="J115" s="75">
        <v>301.48632420113387</v>
      </c>
      <c r="K115" s="75">
        <v>301.48632420113387</v>
      </c>
      <c r="L115" s="75"/>
      <c r="M115" s="94"/>
      <c r="N115" s="75">
        <v>0</v>
      </c>
      <c r="O115" s="75">
        <v>0</v>
      </c>
      <c r="P115" s="75">
        <v>0</v>
      </c>
      <c r="Q115" s="94"/>
      <c r="R115" s="75">
        <v>0</v>
      </c>
      <c r="S115" s="75">
        <v>0</v>
      </c>
      <c r="T115" s="75">
        <v>0</v>
      </c>
      <c r="V115" s="200">
        <f t="shared" si="4"/>
        <v>1025.9863242011338</v>
      </c>
      <c r="W115" s="200">
        <f t="shared" si="5"/>
        <v>995.84632420113394</v>
      </c>
      <c r="X115" s="200">
        <f t="shared" si="6"/>
        <v>30.14</v>
      </c>
      <c r="Z115" s="200">
        <v>0</v>
      </c>
      <c r="AA115" s="200">
        <v>0</v>
      </c>
      <c r="AB115" s="200">
        <v>0</v>
      </c>
      <c r="AD115" s="612">
        <f t="shared" si="7"/>
        <v>1025.9863242011338</v>
      </c>
      <c r="AF115" s="627">
        <v>1</v>
      </c>
      <c r="AG115" s="627">
        <v>1</v>
      </c>
      <c r="AH115" s="627"/>
      <c r="AI115" s="627">
        <v>1</v>
      </c>
      <c r="AJ115" s="627">
        <v>1</v>
      </c>
      <c r="AK115" s="627">
        <v>1</v>
      </c>
      <c r="AL115" s="627">
        <v>1</v>
      </c>
      <c r="AM115" s="627">
        <v>1</v>
      </c>
      <c r="AN115" s="627">
        <v>1</v>
      </c>
      <c r="AO115" s="627">
        <v>1</v>
      </c>
      <c r="AP115" s="627">
        <v>1</v>
      </c>
      <c r="AQ115" s="627"/>
      <c r="AR115" s="627"/>
      <c r="AS115" s="627"/>
      <c r="AT115" s="627"/>
      <c r="AU115" s="627"/>
      <c r="AV115" s="627"/>
      <c r="AW115" s="542"/>
    </row>
    <row r="116" spans="1:49" x14ac:dyDescent="0.2">
      <c r="A116" s="565">
        <v>17640</v>
      </c>
      <c r="B116" s="560" t="s">
        <v>244</v>
      </c>
      <c r="C116" s="559" t="s">
        <v>713</v>
      </c>
      <c r="D116" s="561" t="s">
        <v>1</v>
      </c>
      <c r="E116" s="361"/>
      <c r="F116" s="75">
        <v>338.15</v>
      </c>
      <c r="G116" s="75">
        <v>288.58</v>
      </c>
      <c r="H116" s="75">
        <v>49.57</v>
      </c>
      <c r="I116" s="94"/>
      <c r="J116" s="75">
        <v>64.727740200684266</v>
      </c>
      <c r="K116" s="75">
        <v>64.727740200684266</v>
      </c>
      <c r="L116" s="75"/>
      <c r="M116" s="94"/>
      <c r="N116" s="75">
        <v>0</v>
      </c>
      <c r="O116" s="75">
        <v>0</v>
      </c>
      <c r="P116" s="75">
        <v>0</v>
      </c>
      <c r="Q116" s="94"/>
      <c r="R116" s="75">
        <v>0</v>
      </c>
      <c r="S116" s="75">
        <v>0</v>
      </c>
      <c r="T116" s="75">
        <v>0</v>
      </c>
      <c r="V116" s="200">
        <f t="shared" si="4"/>
        <v>408.37774020068423</v>
      </c>
      <c r="W116" s="200">
        <f t="shared" si="5"/>
        <v>358.80774020068424</v>
      </c>
      <c r="X116" s="200">
        <f t="shared" si="6"/>
        <v>49.57</v>
      </c>
      <c r="Z116" s="200">
        <v>5.5</v>
      </c>
      <c r="AA116" s="200">
        <v>5.5</v>
      </c>
      <c r="AB116" s="200">
        <v>0</v>
      </c>
      <c r="AD116" s="612">
        <f t="shared" si="7"/>
        <v>402.87774020068423</v>
      </c>
      <c r="AF116" s="627">
        <v>1</v>
      </c>
      <c r="AG116" s="627">
        <v>1</v>
      </c>
      <c r="AH116" s="627">
        <v>1</v>
      </c>
      <c r="AI116" s="627">
        <v>1</v>
      </c>
      <c r="AJ116" s="627">
        <v>1</v>
      </c>
      <c r="AK116" s="627">
        <v>1</v>
      </c>
      <c r="AL116" s="627">
        <v>1</v>
      </c>
      <c r="AM116" s="627">
        <v>1</v>
      </c>
      <c r="AN116" s="627">
        <v>1</v>
      </c>
      <c r="AO116" s="627">
        <v>1</v>
      </c>
      <c r="AP116" s="627">
        <v>1</v>
      </c>
      <c r="AQ116" s="627"/>
      <c r="AR116" s="627"/>
      <c r="AS116" s="627"/>
      <c r="AT116" s="627"/>
      <c r="AU116" s="627"/>
      <c r="AV116" s="627"/>
      <c r="AW116" s="542"/>
    </row>
    <row r="117" spans="1:49" x14ac:dyDescent="0.2">
      <c r="A117" s="565">
        <v>17650</v>
      </c>
      <c r="B117" s="560" t="s">
        <v>245</v>
      </c>
      <c r="C117" s="559" t="s">
        <v>124</v>
      </c>
      <c r="D117" s="561" t="s">
        <v>1</v>
      </c>
      <c r="E117" s="361"/>
      <c r="F117" s="75">
        <v>500</v>
      </c>
      <c r="G117" s="75">
        <v>450</v>
      </c>
      <c r="H117" s="75">
        <v>50</v>
      </c>
      <c r="I117" s="94"/>
      <c r="J117" s="75">
        <v>0</v>
      </c>
      <c r="K117" s="75">
        <v>0</v>
      </c>
      <c r="L117" s="75"/>
      <c r="M117" s="94"/>
      <c r="N117" s="75">
        <v>782.5</v>
      </c>
      <c r="O117" s="75">
        <v>781.5</v>
      </c>
      <c r="P117" s="75">
        <v>1</v>
      </c>
      <c r="Q117" s="94"/>
      <c r="R117" s="75">
        <v>0</v>
      </c>
      <c r="S117" s="75">
        <v>0</v>
      </c>
      <c r="T117" s="75">
        <v>0</v>
      </c>
      <c r="V117" s="200">
        <f t="shared" si="4"/>
        <v>1287.5</v>
      </c>
      <c r="W117" s="200">
        <f t="shared" si="5"/>
        <v>1236.5</v>
      </c>
      <c r="X117" s="200">
        <f t="shared" si="6"/>
        <v>51</v>
      </c>
      <c r="Z117" s="200">
        <v>5</v>
      </c>
      <c r="AA117" s="200">
        <v>5</v>
      </c>
      <c r="AB117" s="200">
        <v>0</v>
      </c>
      <c r="AD117" s="612">
        <f t="shared" si="7"/>
        <v>500</v>
      </c>
      <c r="AF117" s="627">
        <v>1</v>
      </c>
      <c r="AG117" s="627">
        <v>1</v>
      </c>
      <c r="AH117" s="627"/>
      <c r="AI117" s="627">
        <v>1</v>
      </c>
      <c r="AJ117" s="627">
        <v>1</v>
      </c>
      <c r="AK117" s="627">
        <v>1</v>
      </c>
      <c r="AL117" s="627">
        <v>1</v>
      </c>
      <c r="AM117" s="627">
        <v>1</v>
      </c>
      <c r="AN117" s="627">
        <v>1</v>
      </c>
      <c r="AO117" s="627"/>
      <c r="AP117" s="627"/>
      <c r="AQ117" s="627"/>
      <c r="AR117" s="627"/>
      <c r="AS117" s="627"/>
      <c r="AT117" s="627"/>
      <c r="AU117" s="627"/>
      <c r="AV117" s="627"/>
      <c r="AW117" s="542"/>
    </row>
    <row r="118" spans="1:49" x14ac:dyDescent="0.2">
      <c r="A118" s="565">
        <v>17750</v>
      </c>
      <c r="B118" s="560" t="s">
        <v>246</v>
      </c>
      <c r="C118" s="559" t="s">
        <v>141</v>
      </c>
      <c r="D118" s="561" t="s">
        <v>1</v>
      </c>
      <c r="E118" s="361"/>
      <c r="F118" s="75">
        <v>5071.46</v>
      </c>
      <c r="G118" s="75">
        <v>4462.88</v>
      </c>
      <c r="H118" s="75">
        <v>608.58000000000004</v>
      </c>
      <c r="I118" s="94"/>
      <c r="J118" s="75">
        <v>1349.9177493064528</v>
      </c>
      <c r="K118" s="75">
        <v>1349.9177493064528</v>
      </c>
      <c r="L118" s="75"/>
      <c r="M118" s="94"/>
      <c r="N118" s="75">
        <v>172</v>
      </c>
      <c r="O118" s="75">
        <v>171</v>
      </c>
      <c r="P118" s="75">
        <v>1</v>
      </c>
      <c r="Q118" s="94"/>
      <c r="R118" s="75">
        <v>0</v>
      </c>
      <c r="S118" s="75">
        <v>0</v>
      </c>
      <c r="T118" s="75">
        <v>0</v>
      </c>
      <c r="V118" s="200">
        <f t="shared" si="4"/>
        <v>6593.3777493064526</v>
      </c>
      <c r="W118" s="200">
        <f t="shared" si="5"/>
        <v>5983.7977493064527</v>
      </c>
      <c r="X118" s="200">
        <f t="shared" si="6"/>
        <v>609.58000000000004</v>
      </c>
      <c r="Z118" s="200">
        <v>0</v>
      </c>
      <c r="AA118" s="200">
        <v>0</v>
      </c>
      <c r="AB118" s="200">
        <v>0</v>
      </c>
      <c r="AD118" s="612">
        <f t="shared" si="7"/>
        <v>6421.3777493064526</v>
      </c>
      <c r="AF118" s="627">
        <v>1</v>
      </c>
      <c r="AG118" s="627">
        <v>1</v>
      </c>
      <c r="AH118" s="627">
        <v>1</v>
      </c>
      <c r="AI118" s="627">
        <v>1</v>
      </c>
      <c r="AJ118" s="627">
        <v>1</v>
      </c>
      <c r="AK118" s="627">
        <v>1</v>
      </c>
      <c r="AL118" s="627">
        <v>1</v>
      </c>
      <c r="AM118" s="627">
        <v>1</v>
      </c>
      <c r="AN118" s="627">
        <v>1</v>
      </c>
      <c r="AO118" s="627">
        <v>1</v>
      </c>
      <c r="AP118" s="627">
        <v>1</v>
      </c>
      <c r="AQ118" s="627">
        <v>1</v>
      </c>
      <c r="AR118" s="627"/>
      <c r="AS118" s="627"/>
      <c r="AT118" s="627"/>
      <c r="AU118" s="627"/>
      <c r="AV118" s="627"/>
      <c r="AW118" s="542"/>
    </row>
    <row r="119" spans="1:49" x14ac:dyDescent="0.2">
      <c r="A119" s="565">
        <v>17850</v>
      </c>
      <c r="B119" s="560" t="s">
        <v>247</v>
      </c>
      <c r="C119" s="559" t="s">
        <v>124</v>
      </c>
      <c r="D119" s="561" t="s">
        <v>1</v>
      </c>
      <c r="E119" s="361"/>
      <c r="F119" s="75">
        <v>153.9</v>
      </c>
      <c r="G119" s="75">
        <v>120.05</v>
      </c>
      <c r="H119" s="75">
        <v>33.85</v>
      </c>
      <c r="I119" s="94"/>
      <c r="J119" s="75">
        <v>48.472649245178133</v>
      </c>
      <c r="K119" s="75">
        <v>48.472649245178133</v>
      </c>
      <c r="L119" s="75"/>
      <c r="M119" s="94"/>
      <c r="N119" s="75">
        <v>107.04</v>
      </c>
      <c r="O119" s="75">
        <v>106.04</v>
      </c>
      <c r="P119" s="75">
        <v>1</v>
      </c>
      <c r="Q119" s="94"/>
      <c r="R119" s="75">
        <v>0</v>
      </c>
      <c r="S119" s="75">
        <v>0</v>
      </c>
      <c r="T119" s="75">
        <v>0</v>
      </c>
      <c r="V119" s="200">
        <f t="shared" si="4"/>
        <v>311.25264924517813</v>
      </c>
      <c r="W119" s="200">
        <f t="shared" si="5"/>
        <v>276.40264924517811</v>
      </c>
      <c r="X119" s="200">
        <f t="shared" si="6"/>
        <v>34.85</v>
      </c>
      <c r="Z119" s="200">
        <v>1.84</v>
      </c>
      <c r="AA119" s="200">
        <v>1.84</v>
      </c>
      <c r="AB119" s="200">
        <v>0</v>
      </c>
      <c r="AD119" s="612">
        <f t="shared" si="7"/>
        <v>202.37264924517814</v>
      </c>
      <c r="AF119" s="627">
        <v>1</v>
      </c>
      <c r="AG119" s="627">
        <v>1</v>
      </c>
      <c r="AH119" s="627"/>
      <c r="AI119" s="627">
        <v>1</v>
      </c>
      <c r="AJ119" s="627">
        <v>1</v>
      </c>
      <c r="AK119" s="627">
        <v>1</v>
      </c>
      <c r="AL119" s="627">
        <v>1</v>
      </c>
      <c r="AM119" s="627">
        <v>1</v>
      </c>
      <c r="AN119" s="627">
        <v>1</v>
      </c>
      <c r="AO119" s="627">
        <v>1</v>
      </c>
      <c r="AP119" s="627">
        <v>1</v>
      </c>
      <c r="AQ119" s="627"/>
      <c r="AR119" s="627"/>
      <c r="AS119" s="627"/>
      <c r="AT119" s="627"/>
      <c r="AU119" s="627"/>
      <c r="AV119" s="627"/>
      <c r="AW119" s="542"/>
    </row>
    <row r="120" spans="1:49" x14ac:dyDescent="0.2">
      <c r="A120" s="565">
        <v>17900</v>
      </c>
      <c r="B120" s="560" t="s">
        <v>248</v>
      </c>
      <c r="C120" s="559" t="s">
        <v>712</v>
      </c>
      <c r="D120" s="561" t="s">
        <v>1</v>
      </c>
      <c r="E120" s="361"/>
      <c r="F120" s="75">
        <v>0</v>
      </c>
      <c r="G120" s="75">
        <v>0</v>
      </c>
      <c r="H120" s="75">
        <v>0</v>
      </c>
      <c r="I120" s="94"/>
      <c r="J120" s="75">
        <v>133.84941478429394</v>
      </c>
      <c r="K120" s="75">
        <v>133.84941478429394</v>
      </c>
      <c r="L120" s="75"/>
      <c r="M120" s="94"/>
      <c r="N120" s="75">
        <v>0</v>
      </c>
      <c r="O120" s="75">
        <v>0</v>
      </c>
      <c r="P120" s="75">
        <v>0</v>
      </c>
      <c r="Q120" s="94"/>
      <c r="R120" s="75">
        <v>0</v>
      </c>
      <c r="S120" s="75">
        <v>0</v>
      </c>
      <c r="T120" s="75">
        <v>0</v>
      </c>
      <c r="V120" s="200">
        <f t="shared" si="4"/>
        <v>133.84941478429394</v>
      </c>
      <c r="W120" s="200">
        <f t="shared" si="5"/>
        <v>133.84941478429394</v>
      </c>
      <c r="X120" s="200">
        <f t="shared" si="6"/>
        <v>0</v>
      </c>
      <c r="Z120" s="200">
        <v>0</v>
      </c>
      <c r="AA120" s="200">
        <v>0</v>
      </c>
      <c r="AB120" s="200">
        <v>0</v>
      </c>
      <c r="AD120" s="612">
        <f t="shared" si="7"/>
        <v>133.84941478429394</v>
      </c>
      <c r="AF120" s="627"/>
      <c r="AG120" s="627"/>
      <c r="AH120" s="627"/>
      <c r="AI120" s="627"/>
      <c r="AJ120" s="627"/>
      <c r="AK120" s="627"/>
      <c r="AL120" s="627"/>
      <c r="AM120" s="627"/>
      <c r="AN120" s="627"/>
      <c r="AO120" s="627"/>
      <c r="AP120" s="627"/>
      <c r="AQ120" s="627"/>
      <c r="AR120" s="627"/>
      <c r="AS120" s="627"/>
      <c r="AT120" s="627"/>
      <c r="AU120" s="627"/>
      <c r="AV120" s="627"/>
      <c r="AW120" s="542"/>
    </row>
    <row r="121" spans="1:49" x14ac:dyDescent="0.2">
      <c r="A121" s="565">
        <v>17950</v>
      </c>
      <c r="B121" s="560" t="s">
        <v>249</v>
      </c>
      <c r="C121" s="559" t="s">
        <v>712</v>
      </c>
      <c r="D121" s="561" t="s">
        <v>1</v>
      </c>
      <c r="E121" s="361"/>
      <c r="F121" s="75">
        <v>0</v>
      </c>
      <c r="G121" s="75">
        <v>0</v>
      </c>
      <c r="H121" s="75">
        <v>0</v>
      </c>
      <c r="I121" s="94"/>
      <c r="J121" s="75">
        <v>49.344054065802823</v>
      </c>
      <c r="K121" s="75">
        <v>49.344054065802823</v>
      </c>
      <c r="L121" s="75"/>
      <c r="M121" s="94"/>
      <c r="N121" s="75">
        <v>11</v>
      </c>
      <c r="O121" s="75">
        <v>0</v>
      </c>
      <c r="P121" s="75">
        <v>11</v>
      </c>
      <c r="Q121" s="94"/>
      <c r="R121" s="75">
        <v>0</v>
      </c>
      <c r="S121" s="75">
        <v>0</v>
      </c>
      <c r="T121" s="75">
        <v>0</v>
      </c>
      <c r="V121" s="200">
        <f t="shared" si="4"/>
        <v>60.344054065802823</v>
      </c>
      <c r="W121" s="200">
        <f t="shared" si="5"/>
        <v>49.344054065802823</v>
      </c>
      <c r="X121" s="200">
        <f t="shared" si="6"/>
        <v>11</v>
      </c>
      <c r="Z121" s="200">
        <v>0</v>
      </c>
      <c r="AA121" s="200">
        <v>0</v>
      </c>
      <c r="AB121" s="200">
        <v>0</v>
      </c>
      <c r="AD121" s="612">
        <f t="shared" si="7"/>
        <v>49.344054065802823</v>
      </c>
      <c r="AF121" s="627"/>
      <c r="AG121" s="627"/>
      <c r="AH121" s="627"/>
      <c r="AI121" s="627"/>
      <c r="AJ121" s="627"/>
      <c r="AK121" s="627"/>
      <c r="AL121" s="627"/>
      <c r="AM121" s="627"/>
      <c r="AN121" s="627"/>
      <c r="AO121" s="627"/>
      <c r="AP121" s="627"/>
      <c r="AQ121" s="627"/>
      <c r="AR121" s="627"/>
      <c r="AS121" s="627"/>
      <c r="AT121" s="627"/>
      <c r="AU121" s="627"/>
      <c r="AV121" s="627"/>
      <c r="AW121" s="542"/>
    </row>
    <row r="122" spans="1:49" x14ac:dyDescent="0.2">
      <c r="A122" s="565">
        <v>18020</v>
      </c>
      <c r="B122" s="560" t="s">
        <v>250</v>
      </c>
      <c r="C122" s="559" t="s">
        <v>712</v>
      </c>
      <c r="D122" s="561" t="s">
        <v>1</v>
      </c>
      <c r="E122" s="361"/>
      <c r="F122" s="75">
        <v>1400</v>
      </c>
      <c r="G122" s="75">
        <v>1260</v>
      </c>
      <c r="H122" s="75">
        <v>140</v>
      </c>
      <c r="I122" s="94"/>
      <c r="J122" s="75">
        <v>197.40775428069804</v>
      </c>
      <c r="K122" s="75">
        <v>197.40775428069804</v>
      </c>
      <c r="L122" s="75"/>
      <c r="M122" s="94"/>
      <c r="N122" s="75">
        <v>0</v>
      </c>
      <c r="O122" s="75">
        <v>0</v>
      </c>
      <c r="P122" s="75">
        <v>0</v>
      </c>
      <c r="Q122" s="94"/>
      <c r="R122" s="75">
        <v>0</v>
      </c>
      <c r="S122" s="75">
        <v>0</v>
      </c>
      <c r="T122" s="75">
        <v>0</v>
      </c>
      <c r="V122" s="200">
        <f t="shared" si="4"/>
        <v>1597.4077542806981</v>
      </c>
      <c r="W122" s="200">
        <f t="shared" si="5"/>
        <v>1457.4077542806981</v>
      </c>
      <c r="X122" s="200">
        <f t="shared" si="6"/>
        <v>140</v>
      </c>
      <c r="Z122" s="200">
        <v>0</v>
      </c>
      <c r="AA122" s="200">
        <v>0</v>
      </c>
      <c r="AB122" s="200">
        <v>0</v>
      </c>
      <c r="AD122" s="612">
        <f t="shared" si="7"/>
        <v>1597.4077542806981</v>
      </c>
      <c r="AF122" s="627">
        <v>1</v>
      </c>
      <c r="AG122" s="627">
        <v>1</v>
      </c>
      <c r="AH122" s="627">
        <v>1</v>
      </c>
      <c r="AI122" s="627">
        <v>1</v>
      </c>
      <c r="AJ122" s="627">
        <v>1</v>
      </c>
      <c r="AK122" s="627">
        <v>1</v>
      </c>
      <c r="AL122" s="627">
        <v>1</v>
      </c>
      <c r="AM122" s="627"/>
      <c r="AN122" s="627"/>
      <c r="AO122" s="627"/>
      <c r="AP122" s="627"/>
      <c r="AQ122" s="627"/>
      <c r="AR122" s="627"/>
      <c r="AS122" s="627"/>
      <c r="AT122" s="627"/>
      <c r="AU122" s="627"/>
      <c r="AV122" s="627"/>
      <c r="AW122" s="542"/>
    </row>
    <row r="123" spans="1:49" x14ac:dyDescent="0.2">
      <c r="A123" s="565">
        <v>18050</v>
      </c>
      <c r="B123" s="560" t="s">
        <v>251</v>
      </c>
      <c r="C123" s="559" t="s">
        <v>126</v>
      </c>
      <c r="D123" s="561" t="s">
        <v>3</v>
      </c>
      <c r="E123" s="361"/>
      <c r="F123" s="75">
        <v>5422.56</v>
      </c>
      <c r="G123" s="75">
        <v>5421.56</v>
      </c>
      <c r="H123" s="75">
        <v>1</v>
      </c>
      <c r="I123" s="94"/>
      <c r="J123" s="75">
        <v>445.2431594691285</v>
      </c>
      <c r="K123" s="75">
        <v>445.2431594691285</v>
      </c>
      <c r="L123" s="75"/>
      <c r="M123" s="94"/>
      <c r="N123" s="75">
        <v>29.2</v>
      </c>
      <c r="O123" s="75">
        <v>29.2</v>
      </c>
      <c r="P123" s="75">
        <v>0</v>
      </c>
      <c r="Q123" s="94"/>
      <c r="R123" s="75">
        <v>64</v>
      </c>
      <c r="S123" s="75">
        <v>64</v>
      </c>
      <c r="T123" s="75">
        <v>0</v>
      </c>
      <c r="V123" s="200">
        <f t="shared" si="4"/>
        <v>5961.0031594691291</v>
      </c>
      <c r="W123" s="200">
        <f t="shared" si="5"/>
        <v>5960.0031594691291</v>
      </c>
      <c r="X123" s="200">
        <f t="shared" si="6"/>
        <v>1</v>
      </c>
      <c r="Z123" s="200">
        <v>0</v>
      </c>
      <c r="AA123" s="200">
        <v>0</v>
      </c>
      <c r="AB123" s="200">
        <v>0</v>
      </c>
      <c r="AD123" s="612">
        <f t="shared" si="7"/>
        <v>5867.8031594691292</v>
      </c>
      <c r="AF123" s="627">
        <v>1</v>
      </c>
      <c r="AG123" s="627">
        <v>1</v>
      </c>
      <c r="AH123" s="627">
        <v>1</v>
      </c>
      <c r="AI123" s="627">
        <v>1</v>
      </c>
      <c r="AJ123" s="627">
        <v>1</v>
      </c>
      <c r="AK123" s="627">
        <v>1</v>
      </c>
      <c r="AL123" s="627">
        <v>1</v>
      </c>
      <c r="AM123" s="627"/>
      <c r="AN123" s="627">
        <v>1</v>
      </c>
      <c r="AO123" s="627">
        <v>1</v>
      </c>
      <c r="AP123" s="627">
        <v>1</v>
      </c>
      <c r="AQ123" s="627"/>
      <c r="AR123" s="627"/>
      <c r="AS123" s="627"/>
      <c r="AT123" s="627">
        <v>1</v>
      </c>
      <c r="AU123" s="627">
        <v>1</v>
      </c>
      <c r="AV123" s="627"/>
      <c r="AW123" s="542"/>
    </row>
    <row r="124" spans="1:49" x14ac:dyDescent="0.2">
      <c r="A124" s="565">
        <v>18100</v>
      </c>
      <c r="B124" s="560" t="s">
        <v>252</v>
      </c>
      <c r="C124" s="559" t="s">
        <v>712</v>
      </c>
      <c r="D124" s="561" t="s">
        <v>1</v>
      </c>
      <c r="E124" s="361"/>
      <c r="F124" s="75">
        <v>129.5</v>
      </c>
      <c r="G124" s="75">
        <v>124.11</v>
      </c>
      <c r="H124" s="75">
        <v>5.39</v>
      </c>
      <c r="I124" s="94"/>
      <c r="J124" s="75">
        <v>40.442660109302693</v>
      </c>
      <c r="K124" s="75">
        <v>40.442660109302693</v>
      </c>
      <c r="L124" s="75"/>
      <c r="M124" s="94"/>
      <c r="N124" s="75">
        <v>191.65</v>
      </c>
      <c r="O124" s="75">
        <v>189.67000000000002</v>
      </c>
      <c r="P124" s="75">
        <v>1.98</v>
      </c>
      <c r="Q124" s="94"/>
      <c r="R124" s="75">
        <v>0</v>
      </c>
      <c r="S124" s="75">
        <v>0</v>
      </c>
      <c r="T124" s="75">
        <v>0</v>
      </c>
      <c r="V124" s="200">
        <f t="shared" si="4"/>
        <v>361.59266010930264</v>
      </c>
      <c r="W124" s="200">
        <f t="shared" si="5"/>
        <v>354.22266010930275</v>
      </c>
      <c r="X124" s="200">
        <f t="shared" si="6"/>
        <v>7.3699999999999992</v>
      </c>
      <c r="Z124" s="200">
        <v>0</v>
      </c>
      <c r="AA124" s="200">
        <v>0</v>
      </c>
      <c r="AB124" s="200">
        <v>0</v>
      </c>
      <c r="AD124" s="612">
        <f t="shared" si="7"/>
        <v>169.94266010930269</v>
      </c>
      <c r="AF124" s="627">
        <v>1</v>
      </c>
      <c r="AG124" s="627">
        <v>1</v>
      </c>
      <c r="AH124" s="627"/>
      <c r="AI124" s="627">
        <v>1</v>
      </c>
      <c r="AJ124" s="627">
        <v>1</v>
      </c>
      <c r="AK124" s="627">
        <v>1</v>
      </c>
      <c r="AL124" s="627">
        <v>1</v>
      </c>
      <c r="AM124" s="627">
        <v>1</v>
      </c>
      <c r="AN124" s="627">
        <v>1</v>
      </c>
      <c r="AO124" s="627">
        <v>1</v>
      </c>
      <c r="AP124" s="627">
        <v>1</v>
      </c>
      <c r="AQ124" s="627"/>
      <c r="AR124" s="627"/>
      <c r="AS124" s="627"/>
      <c r="AT124" s="627"/>
      <c r="AU124" s="627"/>
      <c r="AV124" s="627"/>
      <c r="AW124" s="542"/>
    </row>
    <row r="125" spans="1:49" x14ac:dyDescent="0.2">
      <c r="A125" s="565">
        <v>18200</v>
      </c>
      <c r="B125" s="560" t="s">
        <v>253</v>
      </c>
      <c r="C125" s="559" t="s">
        <v>711</v>
      </c>
      <c r="D125" s="561" t="s">
        <v>1</v>
      </c>
      <c r="E125" s="361"/>
      <c r="F125" s="75">
        <v>0</v>
      </c>
      <c r="G125" s="75">
        <v>0</v>
      </c>
      <c r="H125" s="75">
        <v>0</v>
      </c>
      <c r="I125" s="94"/>
      <c r="J125" s="75">
        <v>0</v>
      </c>
      <c r="K125" s="75">
        <v>0</v>
      </c>
      <c r="L125" s="75"/>
      <c r="M125" s="94"/>
      <c r="N125" s="75">
        <v>0</v>
      </c>
      <c r="O125" s="75">
        <v>0</v>
      </c>
      <c r="P125" s="75">
        <v>0</v>
      </c>
      <c r="Q125" s="94"/>
      <c r="R125" s="75">
        <v>0</v>
      </c>
      <c r="S125" s="75">
        <v>0</v>
      </c>
      <c r="T125" s="75">
        <v>0</v>
      </c>
      <c r="V125" s="200">
        <f t="shared" si="4"/>
        <v>0</v>
      </c>
      <c r="W125" s="200">
        <f t="shared" si="5"/>
        <v>0</v>
      </c>
      <c r="X125" s="200">
        <f t="shared" si="6"/>
        <v>0</v>
      </c>
      <c r="Z125" s="200">
        <v>0</v>
      </c>
      <c r="AA125" s="200">
        <v>0</v>
      </c>
      <c r="AB125" s="200">
        <v>0</v>
      </c>
      <c r="AD125" s="612">
        <f t="shared" si="7"/>
        <v>0</v>
      </c>
      <c r="AF125" s="627"/>
      <c r="AG125" s="627"/>
      <c r="AH125" s="627"/>
      <c r="AI125" s="627"/>
      <c r="AJ125" s="627"/>
      <c r="AK125" s="627"/>
      <c r="AL125" s="627"/>
      <c r="AM125" s="627"/>
      <c r="AN125" s="627"/>
      <c r="AO125" s="627"/>
      <c r="AP125" s="627"/>
      <c r="AQ125" s="627"/>
      <c r="AR125" s="627"/>
      <c r="AS125" s="627"/>
      <c r="AT125" s="627"/>
      <c r="AU125" s="627"/>
      <c r="AV125" s="627"/>
      <c r="AW125" s="542"/>
    </row>
    <row r="126" spans="1:49" x14ac:dyDescent="0.2">
      <c r="A126" s="566">
        <v>18230</v>
      </c>
      <c r="B126" s="562" t="s">
        <v>172</v>
      </c>
      <c r="C126" s="563" t="s">
        <v>712</v>
      </c>
      <c r="D126" s="564" t="s">
        <v>1</v>
      </c>
      <c r="E126" s="361"/>
      <c r="F126" s="75">
        <v>3740</v>
      </c>
      <c r="G126" s="75">
        <v>3483</v>
      </c>
      <c r="H126" s="75">
        <v>257</v>
      </c>
      <c r="I126" s="94"/>
      <c r="J126" s="75">
        <v>1414.0794642010626</v>
      </c>
      <c r="K126" s="75">
        <v>1414.0794642010626</v>
      </c>
      <c r="L126" s="75"/>
      <c r="M126" s="94"/>
      <c r="N126" s="75">
        <v>14.42</v>
      </c>
      <c r="O126" s="75">
        <v>14.42</v>
      </c>
      <c r="P126" s="75">
        <v>0</v>
      </c>
      <c r="Q126" s="94"/>
      <c r="R126" s="75">
        <v>120.78</v>
      </c>
      <c r="S126" s="75">
        <v>120.78</v>
      </c>
      <c r="T126" s="75">
        <v>0</v>
      </c>
      <c r="V126" s="200">
        <f t="shared" si="4"/>
        <v>5297.7594642010627</v>
      </c>
      <c r="W126" s="200">
        <f t="shared" si="5"/>
        <v>5040.7594642010627</v>
      </c>
      <c r="X126" s="200">
        <f t="shared" si="6"/>
        <v>257</v>
      </c>
      <c r="Z126" s="200">
        <v>8.48</v>
      </c>
      <c r="AA126" s="200">
        <v>8.48</v>
      </c>
      <c r="AB126" s="200">
        <v>0</v>
      </c>
      <c r="AD126" s="612">
        <f t="shared" si="7"/>
        <v>5154.0794642010624</v>
      </c>
      <c r="AF126" s="627">
        <v>1</v>
      </c>
      <c r="AG126" s="627">
        <v>1</v>
      </c>
      <c r="AH126" s="627">
        <v>1</v>
      </c>
      <c r="AI126" s="627">
        <v>1</v>
      </c>
      <c r="AJ126" s="627">
        <v>1</v>
      </c>
      <c r="AK126" s="627">
        <v>1</v>
      </c>
      <c r="AL126" s="627">
        <v>1</v>
      </c>
      <c r="AM126" s="627">
        <v>1</v>
      </c>
      <c r="AN126" s="627">
        <v>1</v>
      </c>
      <c r="AO126" s="627">
        <v>1</v>
      </c>
      <c r="AP126" s="627">
        <v>1</v>
      </c>
      <c r="AQ126" s="627"/>
      <c r="AR126" s="627"/>
      <c r="AS126" s="627"/>
      <c r="AT126" s="627"/>
      <c r="AU126" s="627"/>
      <c r="AV126" s="627"/>
      <c r="AW126" s="542"/>
    </row>
    <row r="127" spans="1:49" x14ac:dyDescent="0.2">
      <c r="A127" s="565">
        <v>18250</v>
      </c>
      <c r="B127" s="560" t="s">
        <v>254</v>
      </c>
      <c r="C127" s="559" t="s">
        <v>189</v>
      </c>
      <c r="D127" s="561" t="s">
        <v>3</v>
      </c>
      <c r="E127" s="361"/>
      <c r="F127" s="75">
        <v>7293</v>
      </c>
      <c r="G127" s="75">
        <v>6342</v>
      </c>
      <c r="H127" s="75">
        <v>951</v>
      </c>
      <c r="I127" s="94"/>
      <c r="J127" s="75">
        <v>405.28830145848315</v>
      </c>
      <c r="K127" s="75">
        <v>405.28830145848315</v>
      </c>
      <c r="L127" s="75"/>
      <c r="M127" s="94"/>
      <c r="N127" s="75">
        <v>0</v>
      </c>
      <c r="O127" s="75">
        <v>0</v>
      </c>
      <c r="P127" s="75">
        <v>0</v>
      </c>
      <c r="Q127" s="94"/>
      <c r="R127" s="75">
        <v>33</v>
      </c>
      <c r="S127" s="75">
        <v>24.5</v>
      </c>
      <c r="T127" s="75">
        <v>8.5</v>
      </c>
      <c r="V127" s="200">
        <f t="shared" si="4"/>
        <v>7731.2883014584831</v>
      </c>
      <c r="W127" s="200">
        <f t="shared" si="5"/>
        <v>6771.7883014584831</v>
      </c>
      <c r="X127" s="200">
        <f t="shared" si="6"/>
        <v>959.5</v>
      </c>
      <c r="Z127" s="200">
        <v>0</v>
      </c>
      <c r="AA127" s="200">
        <v>0</v>
      </c>
      <c r="AB127" s="200">
        <v>0</v>
      </c>
      <c r="AD127" s="612">
        <f t="shared" si="7"/>
        <v>7698.2883014584831</v>
      </c>
      <c r="AF127" s="627">
        <v>1</v>
      </c>
      <c r="AG127" s="627">
        <v>1</v>
      </c>
      <c r="AH127" s="627">
        <v>1</v>
      </c>
      <c r="AI127" s="627">
        <v>1</v>
      </c>
      <c r="AJ127" s="627">
        <v>1</v>
      </c>
      <c r="AK127" s="627">
        <v>1</v>
      </c>
      <c r="AL127" s="627">
        <v>1</v>
      </c>
      <c r="AM127" s="627">
        <v>1</v>
      </c>
      <c r="AN127" s="627">
        <v>1</v>
      </c>
      <c r="AO127" s="627">
        <v>1</v>
      </c>
      <c r="AP127" s="627">
        <v>1</v>
      </c>
      <c r="AQ127" s="627"/>
      <c r="AR127" s="627"/>
      <c r="AS127" s="627"/>
      <c r="AT127" s="627"/>
      <c r="AU127" s="627"/>
      <c r="AV127" s="627"/>
      <c r="AW127" s="542"/>
    </row>
    <row r="128" spans="1:49" x14ac:dyDescent="0.2">
      <c r="A128" s="565">
        <v>18350</v>
      </c>
      <c r="B128" s="560" t="s">
        <v>255</v>
      </c>
      <c r="C128" s="559" t="s">
        <v>287</v>
      </c>
      <c r="D128" s="561" t="s">
        <v>2</v>
      </c>
      <c r="E128" s="361"/>
      <c r="F128" s="75">
        <v>4542.8100000000004</v>
      </c>
      <c r="G128" s="75">
        <v>3924.23</v>
      </c>
      <c r="H128" s="75">
        <v>618.58000000000004</v>
      </c>
      <c r="I128" s="94"/>
      <c r="J128" s="75">
        <v>558.887448220029</v>
      </c>
      <c r="K128" s="75">
        <v>558.887448220029</v>
      </c>
      <c r="L128" s="75"/>
      <c r="M128" s="94"/>
      <c r="N128" s="75">
        <v>148.88999999999999</v>
      </c>
      <c r="O128" s="75">
        <v>130.1</v>
      </c>
      <c r="P128" s="75">
        <v>18.79</v>
      </c>
      <c r="Q128" s="94"/>
      <c r="R128" s="75">
        <v>25.740000000000002</v>
      </c>
      <c r="S128" s="75">
        <v>23.6</v>
      </c>
      <c r="T128" s="75">
        <v>2.14</v>
      </c>
      <c r="V128" s="200">
        <f t="shared" si="4"/>
        <v>5276.3274482200295</v>
      </c>
      <c r="W128" s="200">
        <f t="shared" si="5"/>
        <v>4636.8174482200284</v>
      </c>
      <c r="X128" s="200">
        <f t="shared" si="6"/>
        <v>639.51</v>
      </c>
      <c r="Z128" s="200">
        <v>0</v>
      </c>
      <c r="AA128" s="200">
        <v>0</v>
      </c>
      <c r="AB128" s="200">
        <v>0</v>
      </c>
      <c r="AD128" s="612">
        <f t="shared" si="7"/>
        <v>5101.6974482200294</v>
      </c>
      <c r="AF128" s="627">
        <v>1</v>
      </c>
      <c r="AG128" s="627">
        <v>1</v>
      </c>
      <c r="AH128" s="627">
        <v>1</v>
      </c>
      <c r="AI128" s="627">
        <v>1</v>
      </c>
      <c r="AJ128" s="627">
        <v>1</v>
      </c>
      <c r="AK128" s="627">
        <v>1</v>
      </c>
      <c r="AL128" s="627">
        <v>1</v>
      </c>
      <c r="AM128" s="627">
        <v>1</v>
      </c>
      <c r="AN128" s="627">
        <v>1</v>
      </c>
      <c r="AO128" s="627"/>
      <c r="AP128" s="627"/>
      <c r="AQ128" s="627"/>
      <c r="AR128" s="627"/>
      <c r="AS128" s="627"/>
      <c r="AT128" s="627"/>
      <c r="AU128" s="627"/>
      <c r="AV128" s="627"/>
      <c r="AW128" s="542"/>
    </row>
    <row r="129" spans="1:49" x14ac:dyDescent="0.2">
      <c r="A129" s="565">
        <v>18400</v>
      </c>
      <c r="B129" s="560" t="s">
        <v>256</v>
      </c>
      <c r="C129" s="559" t="s">
        <v>155</v>
      </c>
      <c r="D129" s="561" t="s">
        <v>4</v>
      </c>
      <c r="E129" s="361"/>
      <c r="F129" s="75">
        <v>4019.84</v>
      </c>
      <c r="G129" s="75">
        <v>3763.78</v>
      </c>
      <c r="H129" s="75">
        <v>256.06</v>
      </c>
      <c r="I129" s="94"/>
      <c r="J129" s="75">
        <v>512.01233951363315</v>
      </c>
      <c r="K129" s="75">
        <v>512.01233951363315</v>
      </c>
      <c r="L129" s="75"/>
      <c r="M129" s="94"/>
      <c r="N129" s="75">
        <v>1136.8</v>
      </c>
      <c r="O129" s="75">
        <v>1136.8</v>
      </c>
      <c r="P129" s="75">
        <v>0</v>
      </c>
      <c r="Q129" s="94"/>
      <c r="R129" s="75">
        <v>469.05</v>
      </c>
      <c r="S129" s="75">
        <v>469.05</v>
      </c>
      <c r="T129" s="75">
        <v>0</v>
      </c>
      <c r="V129" s="200">
        <f t="shared" si="4"/>
        <v>6149.1023395136335</v>
      </c>
      <c r="W129" s="200">
        <f t="shared" si="5"/>
        <v>5893.0423395136331</v>
      </c>
      <c r="X129" s="200">
        <f t="shared" si="6"/>
        <v>256.06</v>
      </c>
      <c r="Z129" s="200">
        <v>11.4</v>
      </c>
      <c r="AA129" s="200">
        <v>11.4</v>
      </c>
      <c r="AB129" s="200">
        <v>0</v>
      </c>
      <c r="AD129" s="612">
        <f t="shared" si="7"/>
        <v>4531.8523395136335</v>
      </c>
      <c r="AF129" s="627">
        <v>1</v>
      </c>
      <c r="AG129" s="627">
        <v>1</v>
      </c>
      <c r="AH129" s="627">
        <v>1</v>
      </c>
      <c r="AI129" s="627">
        <v>1</v>
      </c>
      <c r="AJ129" s="627">
        <v>1</v>
      </c>
      <c r="AK129" s="627">
        <v>1</v>
      </c>
      <c r="AL129" s="627">
        <v>1</v>
      </c>
      <c r="AM129" s="627">
        <v>1</v>
      </c>
      <c r="AN129" s="627">
        <v>1</v>
      </c>
      <c r="AO129" s="627">
        <v>1</v>
      </c>
      <c r="AP129" s="627">
        <v>1</v>
      </c>
      <c r="AQ129" s="627">
        <v>1</v>
      </c>
      <c r="AR129" s="627">
        <v>1</v>
      </c>
      <c r="AS129" s="627"/>
      <c r="AT129" s="627"/>
      <c r="AU129" s="627"/>
      <c r="AV129" s="627"/>
      <c r="AW129" s="542"/>
    </row>
    <row r="130" spans="1:49" x14ac:dyDescent="0.2">
      <c r="A130" s="565">
        <v>18450</v>
      </c>
      <c r="B130" s="560" t="s">
        <v>257</v>
      </c>
      <c r="C130" s="559" t="s">
        <v>287</v>
      </c>
      <c r="D130" s="561" t="s">
        <v>2</v>
      </c>
      <c r="E130" s="361"/>
      <c r="F130" s="75">
        <v>16294</v>
      </c>
      <c r="G130" s="75">
        <v>15175.51</v>
      </c>
      <c r="H130" s="75">
        <v>1118.49</v>
      </c>
      <c r="I130" s="94"/>
      <c r="J130" s="75">
        <v>3731.588647972957</v>
      </c>
      <c r="K130" s="75">
        <v>3731.588647972957</v>
      </c>
      <c r="L130" s="75"/>
      <c r="M130" s="94"/>
      <c r="N130" s="75">
        <v>0</v>
      </c>
      <c r="O130" s="75">
        <v>0</v>
      </c>
      <c r="P130" s="75">
        <v>0</v>
      </c>
      <c r="Q130" s="94"/>
      <c r="R130" s="75">
        <v>686.49</v>
      </c>
      <c r="S130" s="75">
        <v>686.49</v>
      </c>
      <c r="T130" s="75">
        <v>0</v>
      </c>
      <c r="V130" s="200">
        <f t="shared" si="4"/>
        <v>20712.078647972958</v>
      </c>
      <c r="W130" s="200">
        <f t="shared" si="5"/>
        <v>19593.588647972956</v>
      </c>
      <c r="X130" s="200">
        <f t="shared" si="6"/>
        <v>1118.49</v>
      </c>
      <c r="Z130" s="200">
        <v>0</v>
      </c>
      <c r="AA130" s="200">
        <v>0</v>
      </c>
      <c r="AB130" s="200">
        <v>0</v>
      </c>
      <c r="AD130" s="612">
        <f t="shared" si="7"/>
        <v>20025.588647972956</v>
      </c>
      <c r="AF130" s="627">
        <v>1</v>
      </c>
      <c r="AG130" s="627">
        <v>1</v>
      </c>
      <c r="AH130" s="627">
        <v>1</v>
      </c>
      <c r="AI130" s="627">
        <v>1</v>
      </c>
      <c r="AJ130" s="627">
        <v>1</v>
      </c>
      <c r="AK130" s="627">
        <v>1</v>
      </c>
      <c r="AL130" s="627">
        <v>1</v>
      </c>
      <c r="AM130" s="627"/>
      <c r="AN130" s="627"/>
      <c r="AO130" s="627"/>
      <c r="AP130" s="627"/>
      <c r="AQ130" s="627">
        <v>1</v>
      </c>
      <c r="AR130" s="627"/>
      <c r="AS130" s="627"/>
      <c r="AT130" s="627"/>
      <c r="AU130" s="627"/>
      <c r="AV130" s="627"/>
      <c r="AW130" s="542"/>
    </row>
    <row r="131" spans="1:49" x14ac:dyDescent="0.2">
      <c r="A131" s="565">
        <v>18500</v>
      </c>
      <c r="B131" s="560" t="s">
        <v>258</v>
      </c>
      <c r="C131" s="559" t="s">
        <v>126</v>
      </c>
      <c r="D131" s="561" t="s">
        <v>3</v>
      </c>
      <c r="E131" s="361"/>
      <c r="F131" s="75">
        <v>5961.76</v>
      </c>
      <c r="G131" s="75">
        <v>5556.36</v>
      </c>
      <c r="H131" s="75">
        <v>405.4</v>
      </c>
      <c r="I131" s="94"/>
      <c r="J131" s="75">
        <v>5.6856538130337393</v>
      </c>
      <c r="K131" s="75">
        <v>5.6856538130337393</v>
      </c>
      <c r="L131" s="75"/>
      <c r="M131" s="94"/>
      <c r="N131" s="75">
        <v>0</v>
      </c>
      <c r="O131" s="75">
        <v>0</v>
      </c>
      <c r="P131" s="75">
        <v>0</v>
      </c>
      <c r="Q131" s="94"/>
      <c r="R131" s="75">
        <v>0</v>
      </c>
      <c r="S131" s="75">
        <v>0</v>
      </c>
      <c r="T131" s="75">
        <v>0</v>
      </c>
      <c r="V131" s="200">
        <f t="shared" si="4"/>
        <v>5967.4456538130344</v>
      </c>
      <c r="W131" s="200">
        <f t="shared" si="5"/>
        <v>5562.0456538130338</v>
      </c>
      <c r="X131" s="200">
        <f t="shared" si="6"/>
        <v>405.4</v>
      </c>
      <c r="Z131" s="200">
        <v>0</v>
      </c>
      <c r="AA131" s="200">
        <v>0</v>
      </c>
      <c r="AB131" s="200">
        <v>0</v>
      </c>
      <c r="AD131" s="612">
        <f t="shared" si="7"/>
        <v>5967.4456538130344</v>
      </c>
      <c r="AF131" s="627">
        <v>1</v>
      </c>
      <c r="AG131" s="627">
        <v>1</v>
      </c>
      <c r="AH131" s="627">
        <v>1</v>
      </c>
      <c r="AI131" s="627">
        <v>1</v>
      </c>
      <c r="AJ131" s="627">
        <v>1</v>
      </c>
      <c r="AK131" s="627">
        <v>1</v>
      </c>
      <c r="AL131" s="627">
        <v>1</v>
      </c>
      <c r="AM131" s="627">
        <v>1</v>
      </c>
      <c r="AN131" s="627">
        <v>1</v>
      </c>
      <c r="AO131" s="627">
        <v>1</v>
      </c>
      <c r="AP131" s="627">
        <v>1</v>
      </c>
      <c r="AQ131" s="627"/>
      <c r="AR131" s="627"/>
      <c r="AS131" s="627"/>
      <c r="AT131" s="627"/>
      <c r="AU131" s="627"/>
      <c r="AV131" s="627"/>
      <c r="AW131" s="542"/>
    </row>
    <row r="132" spans="1:49" ht="13.5" thickBot="1" x14ac:dyDescent="0.25">
      <c r="A132" s="565">
        <v>18710</v>
      </c>
      <c r="B132" s="560" t="s">
        <v>259</v>
      </c>
      <c r="C132" s="559" t="s">
        <v>713</v>
      </c>
      <c r="D132" s="561" t="s">
        <v>1</v>
      </c>
      <c r="E132" s="361"/>
      <c r="F132" s="75">
        <v>850</v>
      </c>
      <c r="G132" s="75">
        <v>814.64</v>
      </c>
      <c r="H132" s="75">
        <v>35.36</v>
      </c>
      <c r="I132" s="94"/>
      <c r="J132" s="75">
        <v>299.28205693823344</v>
      </c>
      <c r="K132" s="75">
        <v>299.28205693823344</v>
      </c>
      <c r="L132" s="75"/>
      <c r="M132" s="94"/>
      <c r="N132" s="75">
        <v>842.7</v>
      </c>
      <c r="O132" s="75">
        <v>840.7</v>
      </c>
      <c r="P132" s="75">
        <v>2</v>
      </c>
      <c r="Q132" s="94"/>
      <c r="R132" s="75">
        <v>0</v>
      </c>
      <c r="S132" s="75">
        <v>0</v>
      </c>
      <c r="T132" s="75">
        <v>0</v>
      </c>
      <c r="V132" s="200">
        <f>F132+N132+R132+J132+Z132</f>
        <v>2002.9820569382334</v>
      </c>
      <c r="W132" s="200">
        <f t="shared" ref="W132" si="8">G132+O132+S132+K132+AA132</f>
        <v>1965.6220569382335</v>
      </c>
      <c r="X132" s="200">
        <f t="shared" ref="X132" si="9">H132+P132+T132+L132+AB132</f>
        <v>37.36</v>
      </c>
      <c r="Z132" s="200">
        <v>11</v>
      </c>
      <c r="AA132" s="200">
        <v>11</v>
      </c>
      <c r="AB132" s="200">
        <v>0</v>
      </c>
      <c r="AD132" s="612">
        <f>F132+J132</f>
        <v>1149.2820569382334</v>
      </c>
      <c r="AF132" s="627">
        <v>1</v>
      </c>
      <c r="AG132" s="627"/>
      <c r="AH132" s="627">
        <v>1</v>
      </c>
      <c r="AI132" s="627">
        <v>1</v>
      </c>
      <c r="AJ132" s="627">
        <v>1</v>
      </c>
      <c r="AK132" s="627">
        <v>1</v>
      </c>
      <c r="AL132" s="627">
        <v>1</v>
      </c>
      <c r="AM132" s="627">
        <v>1</v>
      </c>
      <c r="AN132" s="627">
        <v>1</v>
      </c>
      <c r="AO132" s="627"/>
      <c r="AP132" s="627"/>
      <c r="AQ132" s="627">
        <v>1</v>
      </c>
      <c r="AR132" s="627"/>
      <c r="AS132" s="627"/>
      <c r="AT132" s="627"/>
      <c r="AU132" s="627"/>
      <c r="AV132" s="627"/>
      <c r="AW132" s="542"/>
    </row>
    <row r="133" spans="1:49" s="91" customFormat="1" ht="12" thickTop="1" x14ac:dyDescent="0.2">
      <c r="E133" s="77"/>
      <c r="F133" s="620">
        <f>F135/$V$135</f>
        <v>0.72916634377096401</v>
      </c>
      <c r="G133" s="96"/>
      <c r="H133" s="96"/>
      <c r="I133" s="77"/>
      <c r="J133" s="620">
        <f>J135/$V$135</f>
        <v>0.14511795558155099</v>
      </c>
      <c r="K133" s="96"/>
      <c r="L133" s="96"/>
      <c r="M133" s="77"/>
      <c r="N133" s="620">
        <f>N135/$V$135</f>
        <v>9.2763155331188049E-2</v>
      </c>
      <c r="O133" s="96"/>
      <c r="P133" s="96"/>
      <c r="Q133" s="77"/>
      <c r="R133" s="620">
        <f>R135/$V$135</f>
        <v>2.8612769997816867E-2</v>
      </c>
      <c r="S133" s="96"/>
      <c r="T133" s="96"/>
      <c r="V133" s="100"/>
      <c r="W133" s="100"/>
      <c r="X133" s="100"/>
      <c r="AD133" s="612"/>
      <c r="AF133" s="353">
        <f t="shared" ref="AF133:AW133" si="10">COUNTIF(AF5:AF132,"&gt;0")</f>
        <v>110</v>
      </c>
      <c r="AG133" s="353">
        <f t="shared" si="10"/>
        <v>109</v>
      </c>
      <c r="AH133" s="353">
        <f t="shared" si="10"/>
        <v>91</v>
      </c>
      <c r="AI133" s="353">
        <f t="shared" si="10"/>
        <v>111</v>
      </c>
      <c r="AJ133" s="353">
        <f t="shared" si="10"/>
        <v>111</v>
      </c>
      <c r="AK133" s="353">
        <f t="shared" si="10"/>
        <v>111</v>
      </c>
      <c r="AL133" s="353">
        <f t="shared" si="10"/>
        <v>108</v>
      </c>
      <c r="AM133" s="353">
        <f t="shared" si="10"/>
        <v>97</v>
      </c>
      <c r="AN133" s="353">
        <f t="shared" si="10"/>
        <v>99</v>
      </c>
      <c r="AO133" s="353">
        <f t="shared" si="10"/>
        <v>83</v>
      </c>
      <c r="AP133" s="353">
        <f t="shared" si="10"/>
        <v>84</v>
      </c>
      <c r="AQ133" s="353">
        <f t="shared" si="10"/>
        <v>38</v>
      </c>
      <c r="AR133" s="353">
        <f t="shared" si="10"/>
        <v>13</v>
      </c>
      <c r="AS133" s="353">
        <f t="shared" si="10"/>
        <v>6</v>
      </c>
      <c r="AT133" s="353">
        <f t="shared" si="10"/>
        <v>5</v>
      </c>
      <c r="AU133" s="353">
        <f t="shared" si="10"/>
        <v>3</v>
      </c>
      <c r="AV133" s="353">
        <f t="shared" si="10"/>
        <v>4</v>
      </c>
      <c r="AW133" s="353">
        <f t="shared" si="10"/>
        <v>0</v>
      </c>
    </row>
    <row r="134" spans="1:49" s="20" customFormat="1" ht="11.25" x14ac:dyDescent="0.2">
      <c r="A134" s="724" t="s">
        <v>0</v>
      </c>
      <c r="B134" s="724"/>
      <c r="C134" s="724"/>
      <c r="D134" s="76"/>
      <c r="E134" s="77"/>
      <c r="F134" s="227"/>
      <c r="G134" s="227">
        <f>(G135/F135)-1</f>
        <v>-0.10629969792309912</v>
      </c>
      <c r="H134" s="78"/>
      <c r="I134" s="97"/>
      <c r="J134" s="227"/>
      <c r="K134" s="78"/>
      <c r="L134" s="78"/>
      <c r="M134" s="97"/>
      <c r="N134" s="227"/>
      <c r="O134" s="616">
        <f>O135+'App 5-Organics'!O135+'App 6-Residual Waste'!Q135</f>
        <v>228066.70999999996</v>
      </c>
      <c r="P134" s="78"/>
      <c r="Q134" s="97"/>
      <c r="R134" s="227"/>
      <c r="S134" s="616">
        <f>S135+'App 5-Organics'!S135+'App 6-Residual Waste'!X135</f>
        <v>60823.1</v>
      </c>
      <c r="T134" s="78">
        <f>S135/R135</f>
        <v>0.93209822955304755</v>
      </c>
      <c r="V134" s="112"/>
      <c r="W134" s="382"/>
      <c r="X134" s="382">
        <f>X135/V135</f>
        <v>8.1678833840346771E-2</v>
      </c>
      <c r="AD134" s="683">
        <f>(AD135*1000/'App 1-Services'!H134)/52</f>
        <v>4.1459720269032037</v>
      </c>
      <c r="AE134" s="683">
        <f>(AD135*1000/'App 1-Services'!M134)/52</f>
        <v>4.7591617053006958</v>
      </c>
    </row>
    <row r="135" spans="1:49" s="20" customFormat="1" ht="15" customHeight="1" x14ac:dyDescent="0.2">
      <c r="A135" s="725" t="s">
        <v>15</v>
      </c>
      <c r="B135" s="726"/>
      <c r="C135" s="727"/>
      <c r="D135" s="76"/>
      <c r="E135" s="77"/>
      <c r="F135" s="79">
        <f>SUM(F5:F132)</f>
        <v>581232.79000000015</v>
      </c>
      <c r="G135" s="79">
        <f>SUM(G5:G132)</f>
        <v>519447.92000000004</v>
      </c>
      <c r="H135" s="79">
        <f>SUM(H5:H132)</f>
        <v>61784.869999999988</v>
      </c>
      <c r="I135" s="98"/>
      <c r="J135" s="79">
        <f>SUM(J5:J132)</f>
        <v>115676.3678443379</v>
      </c>
      <c r="K135" s="79">
        <f>SUM(K5:K132)</f>
        <v>115676.3678443379</v>
      </c>
      <c r="L135" s="79">
        <f>SUM(L5:L132)</f>
        <v>0</v>
      </c>
      <c r="M135" s="98"/>
      <c r="N135" s="79">
        <f>SUM(N5:N132)</f>
        <v>73943.329999999973</v>
      </c>
      <c r="O135" s="79">
        <f>SUM(O5:O132)</f>
        <v>72615.859999999957</v>
      </c>
      <c r="P135" s="79">
        <f>SUM(P5:P132)</f>
        <v>1327.47</v>
      </c>
      <c r="Q135" s="98"/>
      <c r="R135" s="79">
        <f>SUM(R5:R132)</f>
        <v>22807.800000000003</v>
      </c>
      <c r="S135" s="79">
        <f>SUM(S5:S132)</f>
        <v>21259.11</v>
      </c>
      <c r="T135" s="79">
        <f>SUM(T5:T132)</f>
        <v>1548.69</v>
      </c>
      <c r="V135" s="79">
        <f>SUM(V5:V132)</f>
        <v>797119.60784433736</v>
      </c>
      <c r="W135" s="79">
        <f>SUM(W5:W132)</f>
        <v>732011.80784433754</v>
      </c>
      <c r="X135" s="79">
        <f>SUM(X5:X132)</f>
        <v>65107.80000000001</v>
      </c>
      <c r="Y135" s="383">
        <f>W135/V135</f>
        <v>0.91832116615965342</v>
      </c>
      <c r="Z135" s="113">
        <f>SUM(Z5:Z132)</f>
        <v>3459.3199999999997</v>
      </c>
      <c r="AA135" s="113">
        <f>SUM(AA5:AA132)</f>
        <v>3012.55</v>
      </c>
      <c r="AB135" s="113">
        <f>SUM(AB5:AB132)</f>
        <v>446.77</v>
      </c>
      <c r="AD135" s="665">
        <f>F135+J135</f>
        <v>696909.1578443381</v>
      </c>
      <c r="AE135" s="665">
        <f>G135+K135</f>
        <v>635124.28784433799</v>
      </c>
      <c r="AF135" s="665">
        <f>H135+L135</f>
        <v>61784.869999999988</v>
      </c>
      <c r="AH135" s="406">
        <f>AD135+Z135</f>
        <v>700368.47784433805</v>
      </c>
      <c r="AI135" s="406">
        <f>AE135+AA135</f>
        <v>638136.83784433804</v>
      </c>
      <c r="AJ135" s="406">
        <f>AF135+AB135</f>
        <v>62231.639999999985</v>
      </c>
      <c r="AL135" s="406">
        <f>N135+Z135</f>
        <v>77402.649999999965</v>
      </c>
    </row>
    <row r="136" spans="1:49" s="20" customFormat="1" ht="11.25" x14ac:dyDescent="0.2">
      <c r="B136" s="628" t="s">
        <v>752</v>
      </c>
      <c r="D136" s="76"/>
      <c r="E136" s="77"/>
      <c r="F136" s="78"/>
      <c r="G136" s="78"/>
      <c r="H136" s="227"/>
      <c r="I136" s="97"/>
      <c r="J136" s="78"/>
      <c r="K136" s="78"/>
      <c r="L136" s="78"/>
      <c r="M136" s="97"/>
      <c r="N136" s="78"/>
      <c r="O136" s="78"/>
      <c r="P136" s="78"/>
      <c r="Q136" s="97"/>
      <c r="R136" s="78"/>
      <c r="S136" s="78"/>
      <c r="T136" s="78"/>
      <c r="V136" s="217"/>
      <c r="W136" s="217"/>
      <c r="X136" s="217"/>
      <c r="AD136" s="666"/>
      <c r="AE136" s="666"/>
      <c r="AF136" s="666"/>
      <c r="AL136" s="406">
        <f t="shared" ref="AL136:AL140" si="11">N136+Z136</f>
        <v>0</v>
      </c>
    </row>
    <row r="137" spans="1:49" s="20" customFormat="1" ht="15" customHeight="1" x14ac:dyDescent="0.2">
      <c r="A137" s="723" t="s">
        <v>16</v>
      </c>
      <c r="B137" s="723"/>
      <c r="C137" s="723"/>
      <c r="D137" s="83"/>
      <c r="E137" s="83">
        <f>SUMIF($D$5:$D$132,"S",E$5:E$132)</f>
        <v>0</v>
      </c>
      <c r="F137" s="83">
        <f>SUMIF($D$5:$D$132,"S",F$5:F$132)</f>
        <v>316013.97000000003</v>
      </c>
      <c r="G137" s="83">
        <f>SUMIF($D$5:$D$132,"S",G$5:G$132)</f>
        <v>278026.95</v>
      </c>
      <c r="H137" s="83">
        <f>SUMIF($D$5:$D$132,"S",H$5:H$132)</f>
        <v>37987.020000000004</v>
      </c>
      <c r="I137" s="97"/>
      <c r="J137" s="83">
        <f>SUMIF($D$5:$D$132,"S",J$5:J$132)</f>
        <v>44384.397543798805</v>
      </c>
      <c r="K137" s="83">
        <f>SUMIF($D$5:$D$132,"S",K$5:K$132)</f>
        <v>44384.397543798805</v>
      </c>
      <c r="L137" s="83">
        <f>SUMIF($D$5:$D$132,"S",L$5:L$132)</f>
        <v>0</v>
      </c>
      <c r="M137" s="97"/>
      <c r="N137" s="83">
        <f>SUMIF($D$5:$D$132,"S",N$5:N$132)</f>
        <v>2178.4899999999998</v>
      </c>
      <c r="O137" s="83">
        <f>SUMIF($D$5:$D$132,"S",O$5:O$132)</f>
        <v>2155.0899999999997</v>
      </c>
      <c r="P137" s="83">
        <f>SUMIF($D$5:$D$132,"S",P$5:P$132)</f>
        <v>23.400000000000002</v>
      </c>
      <c r="Q137" s="97"/>
      <c r="R137" s="83">
        <f>SUMIF($D$5:$D$132,"S",R$5:R$132)</f>
        <v>17297.300000000003</v>
      </c>
      <c r="S137" s="83">
        <f>SUMIF($D$5:$D$132,"S",S$5:S$132)</f>
        <v>15752.750000000002</v>
      </c>
      <c r="T137" s="83">
        <f>SUMIF($D$5:$D$132,"S",T$5:T$132)</f>
        <v>1544.55</v>
      </c>
      <c r="V137" s="83">
        <f>SUMIF($D$5:$D$132,"S",V$5:V$132)</f>
        <v>380808.94754379877</v>
      </c>
      <c r="W137" s="83">
        <f>SUMIF($D$5:$D$132,"S",W$5:W$132)</f>
        <v>341219.97754379874</v>
      </c>
      <c r="X137" s="83">
        <f>SUMIF($D$5:$D$132,"S",X$5:X$132)</f>
        <v>39588.969999999994</v>
      </c>
      <c r="Y137" s="383"/>
      <c r="Z137" s="83">
        <f>SUMIF($D$5:$D$132,"S",Z$5:Z$132)</f>
        <v>934.78999999999985</v>
      </c>
      <c r="AA137" s="83">
        <f>SUMIF($D$5:$D$132,"S",AA$5:AA$132)</f>
        <v>900.78999999999985</v>
      </c>
      <c r="AB137" s="83">
        <f>SUMIF($D$5:$D$132,"S",AB$5:AB$132)</f>
        <v>34</v>
      </c>
      <c r="AD137" s="83">
        <f t="shared" ref="AD137:AF140" si="12">F137+J137</f>
        <v>360398.36754379881</v>
      </c>
      <c r="AE137" s="83">
        <f t="shared" si="12"/>
        <v>322411.34754379879</v>
      </c>
      <c r="AF137" s="83">
        <f t="shared" si="12"/>
        <v>37987.020000000004</v>
      </c>
      <c r="AH137" s="406">
        <f t="shared" ref="AH137:AJ140" si="13">AD137+Z137</f>
        <v>361333.15754379879</v>
      </c>
      <c r="AI137" s="406">
        <f t="shared" si="13"/>
        <v>323312.13754379877</v>
      </c>
      <c r="AJ137" s="406">
        <f t="shared" si="13"/>
        <v>38021.020000000004</v>
      </c>
      <c r="AL137" s="406">
        <f t="shared" si="11"/>
        <v>3113.2799999999997</v>
      </c>
    </row>
    <row r="138" spans="1:49" s="20" customFormat="1" ht="15" customHeight="1" x14ac:dyDescent="0.2">
      <c r="A138" s="723" t="s">
        <v>17</v>
      </c>
      <c r="B138" s="723"/>
      <c r="C138" s="723"/>
      <c r="D138" s="81"/>
      <c r="E138" s="82"/>
      <c r="F138" s="83">
        <f>SUMIF($D$5:$D$132,"E",F$5:F$132)</f>
        <v>122256.95999999999</v>
      </c>
      <c r="G138" s="83">
        <f>SUMIF($D$5:$D$132,"E",G$5:G$132)</f>
        <v>113772.66999999998</v>
      </c>
      <c r="H138" s="83">
        <f>SUMIF($D$5:$D$132,"E",H$5:H$132)</f>
        <v>8484.2900000000009</v>
      </c>
      <c r="I138" s="97"/>
      <c r="J138" s="83">
        <f>SUMIF($D$5:$D$132,"E",J$5:J$132)</f>
        <v>27821.285457576014</v>
      </c>
      <c r="K138" s="83">
        <f>SUMIF($D$5:$D$132,"E",K$5:K$132)</f>
        <v>27821.285457576014</v>
      </c>
      <c r="L138" s="83">
        <f>SUMIF($D$5:$D$132,"E",L$5:L$132)</f>
        <v>0</v>
      </c>
      <c r="M138" s="97"/>
      <c r="N138" s="83">
        <f>SUMIF($D$5:$D$132,"E",N$5:N$132)</f>
        <v>20151.189999999999</v>
      </c>
      <c r="O138" s="83">
        <f>SUMIF($D$5:$D$132,"E",O$5:O$132)</f>
        <v>20112.399999999998</v>
      </c>
      <c r="P138" s="83">
        <f>SUMIF($D$5:$D$132,"E",P$5:P$132)</f>
        <v>38.79</v>
      </c>
      <c r="Q138" s="97"/>
      <c r="R138" s="83">
        <f>SUMIF($D$5:$D$132,"E",R$5:R$132)</f>
        <v>2486.4700000000003</v>
      </c>
      <c r="S138" s="83">
        <f>SUMIF($D$5:$D$132,"E",S$5:S$132)</f>
        <v>2484.33</v>
      </c>
      <c r="T138" s="83">
        <f>SUMIF($D$5:$D$132,"E",T$5:T$132)</f>
        <v>2.14</v>
      </c>
      <c r="V138" s="83">
        <f>SUMIF($D$5:$D$132,"E",V$5:V$132)</f>
        <v>173477.81545757598</v>
      </c>
      <c r="W138" s="83">
        <f>SUMIF($D$5:$D$132,"E",W$5:W$132)</f>
        <v>164952.59545757601</v>
      </c>
      <c r="X138" s="83">
        <f>SUMIF($D$5:$D$132,"E",X$5:X$132)</f>
        <v>8525.2200000000012</v>
      </c>
      <c r="Y138" s="383"/>
      <c r="Z138" s="83">
        <f>SUMIF($D$5:$D$132,"E",Z$5:Z$132)</f>
        <v>761.91</v>
      </c>
      <c r="AA138" s="83">
        <f>SUMIF($D$5:$D$132,"E",AA$5:AA$132)</f>
        <v>761.91</v>
      </c>
      <c r="AB138" s="83">
        <f>SUMIF($D$5:$D$132,"E",AB$5:AB$132)</f>
        <v>0</v>
      </c>
      <c r="AD138" s="83">
        <f t="shared" si="12"/>
        <v>150078.24545757601</v>
      </c>
      <c r="AE138" s="83">
        <f t="shared" si="12"/>
        <v>141593.955457576</v>
      </c>
      <c r="AF138" s="83">
        <f t="shared" si="12"/>
        <v>8484.2900000000009</v>
      </c>
      <c r="AH138" s="406">
        <f t="shared" si="13"/>
        <v>150840.15545757601</v>
      </c>
      <c r="AI138" s="406">
        <f t="shared" si="13"/>
        <v>142355.865457576</v>
      </c>
      <c r="AJ138" s="406">
        <f t="shared" si="13"/>
        <v>8484.2900000000009</v>
      </c>
      <c r="AL138" s="406">
        <f t="shared" si="11"/>
        <v>20913.099999999999</v>
      </c>
    </row>
    <row r="139" spans="1:49" s="20" customFormat="1" ht="15" customHeight="1" x14ac:dyDescent="0.2">
      <c r="A139" s="723" t="s">
        <v>18</v>
      </c>
      <c r="B139" s="723"/>
      <c r="C139" s="723"/>
      <c r="D139" s="81"/>
      <c r="E139" s="82"/>
      <c r="F139" s="83">
        <f>SUMIF($D$5:$D$132,"R",F$5:F$132)</f>
        <v>76086.569999999992</v>
      </c>
      <c r="G139" s="83">
        <f>SUMIF($D$5:$D$132,"R",G$5:G$132)</f>
        <v>68724.460000000006</v>
      </c>
      <c r="H139" s="83">
        <f>SUMIF($D$5:$D$132,"R",H$5:H$132)</f>
        <v>7362.11</v>
      </c>
      <c r="I139" s="97"/>
      <c r="J139" s="83">
        <f>SUMIF($D$5:$D$132,"R",J$5:J$132)</f>
        <v>18465.84061449163</v>
      </c>
      <c r="K139" s="83">
        <f>SUMIF($D$5:$D$132,"R",K$5:K$132)</f>
        <v>18465.84061449163</v>
      </c>
      <c r="L139" s="83">
        <f>SUMIF($D$5:$D$132,"R",L$5:L$132)</f>
        <v>0</v>
      </c>
      <c r="M139" s="97"/>
      <c r="N139" s="83">
        <f>SUMIF($D$5:$D$132,"R",N$5:N$132)</f>
        <v>26648.080000000002</v>
      </c>
      <c r="O139" s="83">
        <f>SUMIF($D$5:$D$132,"R",O$5:O$132)</f>
        <v>26643.280000000006</v>
      </c>
      <c r="P139" s="83">
        <f>SUMIF($D$5:$D$132,"R",P$5:P$132)</f>
        <v>4.8</v>
      </c>
      <c r="Q139" s="97"/>
      <c r="R139" s="83">
        <f>SUMIF($D$5:$D$132,"R",R$5:R$132)</f>
        <v>1847.77</v>
      </c>
      <c r="S139" s="83">
        <f>SUMIF($D$5:$D$132,"R",S$5:S$132)</f>
        <v>1847.77</v>
      </c>
      <c r="T139" s="83">
        <f>SUMIF($D$5:$D$132,"R",T$5:T$132)</f>
        <v>0</v>
      </c>
      <c r="V139" s="83">
        <f>SUMIF($D$5:$D$132,"R",V$5:V$132)</f>
        <v>123529.86061449163</v>
      </c>
      <c r="W139" s="83">
        <f>SUMIF($D$5:$D$132,"R",W$5:W$132)</f>
        <v>116162.95061449165</v>
      </c>
      <c r="X139" s="83">
        <f>SUMIF($D$5:$D$132,"R",X$5:X$132)</f>
        <v>7366.9100000000008</v>
      </c>
      <c r="Y139" s="383"/>
      <c r="Z139" s="83">
        <f>SUMIF($D$5:$D$132,"R",Z$5:Z$132)</f>
        <v>481.59999999999997</v>
      </c>
      <c r="AA139" s="83">
        <f>SUMIF($D$5:$D$132,"R",AA$5:AA$132)</f>
        <v>481.59999999999997</v>
      </c>
      <c r="AB139" s="83">
        <f>SUMIF($D$5:$D$132,"R",AB$5:AB$132)</f>
        <v>0</v>
      </c>
      <c r="AD139" s="83">
        <f t="shared" si="12"/>
        <v>94552.410614491615</v>
      </c>
      <c r="AE139" s="83">
        <f t="shared" si="12"/>
        <v>87190.300614491629</v>
      </c>
      <c r="AF139" s="83">
        <f t="shared" si="12"/>
        <v>7362.11</v>
      </c>
      <c r="AH139" s="406">
        <f t="shared" si="13"/>
        <v>95034.010614491621</v>
      </c>
      <c r="AI139" s="406">
        <f t="shared" si="13"/>
        <v>87671.900614491635</v>
      </c>
      <c r="AJ139" s="406">
        <f t="shared" si="13"/>
        <v>7362.11</v>
      </c>
      <c r="AL139" s="406">
        <f t="shared" si="11"/>
        <v>27129.68</v>
      </c>
    </row>
    <row r="140" spans="1:49" s="20" customFormat="1" ht="15" customHeight="1" x14ac:dyDescent="0.2">
      <c r="A140" s="723" t="s">
        <v>19</v>
      </c>
      <c r="B140" s="723"/>
      <c r="C140" s="723"/>
      <c r="D140" s="81"/>
      <c r="E140" s="82"/>
      <c r="F140" s="83">
        <f>SUMIF($D$5:$D$132,"N",F$5:F$132)</f>
        <v>66875.290000000008</v>
      </c>
      <c r="G140" s="83">
        <f>SUMIF($D$5:$D$132,"N",G$5:G$132)</f>
        <v>58923.839999999989</v>
      </c>
      <c r="H140" s="83">
        <f>SUMIF($D$5:$D$132,"N",H$5:H$132)</f>
        <v>7951.45</v>
      </c>
      <c r="I140" s="97"/>
      <c r="J140" s="83">
        <f>SUMIF($D$5:$D$132,"N",J$5:J$132)</f>
        <v>25004.844228471433</v>
      </c>
      <c r="K140" s="83">
        <f>SUMIF($D$5:$D$132,"N",K$5:K$132)</f>
        <v>25004.844228471433</v>
      </c>
      <c r="L140" s="83">
        <f>SUMIF($D$5:$D$132,"N",L$5:L$132)</f>
        <v>0</v>
      </c>
      <c r="M140" s="97"/>
      <c r="N140" s="83">
        <f>SUMIF($D$5:$D$132,"N",N$5:N$132)</f>
        <v>24965.570000000003</v>
      </c>
      <c r="O140" s="83">
        <f>SUMIF($D$5:$D$132,"N",O$5:O$132)</f>
        <v>23705.09</v>
      </c>
      <c r="P140" s="83">
        <f>SUMIF($D$5:$D$132,"N",P$5:P$132)</f>
        <v>1260.48</v>
      </c>
      <c r="Q140" s="97"/>
      <c r="R140" s="83">
        <f>SUMIF($D$5:$D$132,"N",R$5:R$132)</f>
        <v>1176.26</v>
      </c>
      <c r="S140" s="83">
        <f>SUMIF($D$5:$D$132,"N",S$5:S$132)</f>
        <v>1174.26</v>
      </c>
      <c r="T140" s="83">
        <f>SUMIF($D$5:$D$132,"N",T$5:T$132)</f>
        <v>2</v>
      </c>
      <c r="V140" s="83">
        <f>SUMIF($D$5:$D$132,"N",V$5:V$132)</f>
        <v>119302.9842284714</v>
      </c>
      <c r="W140" s="83">
        <f>SUMIF($D$5:$D$132,"N",W$5:W$132)</f>
        <v>109676.28422847143</v>
      </c>
      <c r="X140" s="83">
        <f>SUMIF($D$5:$D$132,"N",X$5:X$132)</f>
        <v>9626.7000000000025</v>
      </c>
      <c r="Y140" s="383"/>
      <c r="Z140" s="83">
        <f>SUMIF($D$5:$D$132,"N",Z$5:Z$132)</f>
        <v>1281.02</v>
      </c>
      <c r="AA140" s="83">
        <f>SUMIF($D$5:$D$132,"N",AA$5:AA$132)</f>
        <v>868.24999999999989</v>
      </c>
      <c r="AB140" s="83">
        <f>SUMIF($D$5:$D$132,"N",AB$5:AB$132)</f>
        <v>412.77</v>
      </c>
      <c r="AD140" s="83">
        <f t="shared" si="12"/>
        <v>91880.134228471434</v>
      </c>
      <c r="AE140" s="83">
        <f t="shared" si="12"/>
        <v>83928.684228471422</v>
      </c>
      <c r="AF140" s="83">
        <f t="shared" si="12"/>
        <v>7951.45</v>
      </c>
      <c r="AH140" s="406">
        <f t="shared" si="13"/>
        <v>93161.154228471438</v>
      </c>
      <c r="AI140" s="406">
        <f t="shared" si="13"/>
        <v>84796.934228471422</v>
      </c>
      <c r="AJ140" s="406">
        <f t="shared" si="13"/>
        <v>8364.2199999999993</v>
      </c>
      <c r="AL140" s="406">
        <f t="shared" si="11"/>
        <v>26246.590000000004</v>
      </c>
    </row>
    <row r="141" spans="1:49" s="20" customFormat="1" ht="15" customHeight="1" x14ac:dyDescent="0.2">
      <c r="A141" s="625"/>
      <c r="B141" s="625"/>
      <c r="C141" s="625"/>
      <c r="D141" s="81"/>
      <c r="E141" s="82"/>
      <c r="F141" s="310"/>
      <c r="G141" s="310"/>
      <c r="H141" s="310"/>
      <c r="I141" s="97"/>
      <c r="J141" s="310"/>
      <c r="K141" s="310"/>
      <c r="L141" s="310"/>
      <c r="M141" s="97"/>
      <c r="N141" s="310"/>
      <c r="O141" s="310"/>
      <c r="P141" s="310"/>
      <c r="Q141" s="97"/>
      <c r="R141" s="310"/>
      <c r="S141" s="310"/>
      <c r="T141" s="310"/>
      <c r="V141" s="310"/>
      <c r="W141" s="310"/>
      <c r="X141" s="310"/>
      <c r="Y141" s="383"/>
      <c r="Z141" s="310"/>
      <c r="AA141" s="310"/>
      <c r="AB141" s="310"/>
      <c r="AD141" s="406"/>
      <c r="AE141" s="406"/>
      <c r="AF141" s="406"/>
      <c r="AH141" s="406"/>
      <c r="AI141" s="406"/>
      <c r="AJ141" s="406"/>
    </row>
    <row r="142" spans="1:49" s="20" customFormat="1" ht="15" customHeight="1" x14ac:dyDescent="0.2">
      <c r="A142" s="749" t="s">
        <v>15</v>
      </c>
      <c r="B142" s="750"/>
      <c r="C142" s="751"/>
      <c r="D142" s="645"/>
      <c r="E142" s="630"/>
      <c r="F142" s="647">
        <v>638651.42999999982</v>
      </c>
      <c r="G142" s="647">
        <v>583170.20000000007</v>
      </c>
      <c r="H142" s="647">
        <v>55481.230000000018</v>
      </c>
      <c r="I142" s="646"/>
      <c r="J142" s="647">
        <v>33060.732277269788</v>
      </c>
      <c r="K142" s="647">
        <v>33060.732277269788</v>
      </c>
      <c r="L142" s="647">
        <v>0</v>
      </c>
      <c r="M142" s="646"/>
      <c r="N142" s="647">
        <v>84709.35</v>
      </c>
      <c r="O142" s="647">
        <v>82629.62999999999</v>
      </c>
      <c r="P142" s="647">
        <v>2079.7200000000003</v>
      </c>
      <c r="Q142" s="646"/>
      <c r="R142" s="647">
        <v>22391.050000000003</v>
      </c>
      <c r="S142" s="647">
        <v>18259.219999999998</v>
      </c>
      <c r="T142" s="647">
        <v>4131.83</v>
      </c>
      <c r="U142" s="630"/>
      <c r="V142" s="647">
        <v>782031.89527726988</v>
      </c>
      <c r="W142" s="647">
        <v>720045.88527726964</v>
      </c>
      <c r="X142" s="647">
        <v>61986.01</v>
      </c>
      <c r="Y142" s="650">
        <v>0.92073723543203689</v>
      </c>
      <c r="Z142" s="639">
        <v>3219.3330000000014</v>
      </c>
      <c r="AA142" s="639">
        <v>2926.1030000000005</v>
      </c>
      <c r="AB142" s="639">
        <v>293.23</v>
      </c>
      <c r="AD142" s="571">
        <v>671712.16227726964</v>
      </c>
      <c r="AE142" s="571">
        <f>G142+K142</f>
        <v>616230.93227726989</v>
      </c>
      <c r="AF142" s="406"/>
      <c r="AH142" s="406"/>
      <c r="AI142" s="406"/>
      <c r="AJ142" s="406"/>
    </row>
    <row r="143" spans="1:49" s="20" customFormat="1" ht="15" customHeight="1" x14ac:dyDescent="0.2">
      <c r="A143" s="630"/>
      <c r="B143" s="630" t="s">
        <v>762</v>
      </c>
      <c r="C143" s="630"/>
      <c r="D143" s="645"/>
      <c r="E143" s="630"/>
      <c r="F143" s="648"/>
      <c r="G143" s="648"/>
      <c r="H143" s="641"/>
      <c r="I143" s="630"/>
      <c r="J143" s="648"/>
      <c r="K143" s="648"/>
      <c r="L143" s="648"/>
      <c r="M143" s="630"/>
      <c r="N143" s="648"/>
      <c r="O143" s="648"/>
      <c r="P143" s="648"/>
      <c r="Q143" s="630"/>
      <c r="R143" s="648"/>
      <c r="S143" s="648"/>
      <c r="T143" s="648"/>
      <c r="U143" s="630"/>
      <c r="V143" s="634"/>
      <c r="W143" s="634"/>
      <c r="X143" s="634"/>
      <c r="Y143" s="630"/>
      <c r="Z143" s="630"/>
      <c r="AA143" s="630"/>
      <c r="AB143" s="630"/>
      <c r="AD143" s="631"/>
      <c r="AE143" s="406"/>
      <c r="AF143" s="406"/>
      <c r="AH143" s="406"/>
      <c r="AI143" s="406"/>
      <c r="AJ143" s="406"/>
    </row>
    <row r="144" spans="1:49" s="20" customFormat="1" ht="15" customHeight="1" x14ac:dyDescent="0.2">
      <c r="A144" s="748" t="s">
        <v>16</v>
      </c>
      <c r="B144" s="748"/>
      <c r="C144" s="748"/>
      <c r="D144" s="644"/>
      <c r="E144" s="644">
        <f>SUMIF($D$5:$D$132,"S",E$5:E$132)</f>
        <v>0</v>
      </c>
      <c r="F144" s="644">
        <v>343629.62</v>
      </c>
      <c r="G144" s="644">
        <v>312280.62</v>
      </c>
      <c r="H144" s="644">
        <v>31349</v>
      </c>
      <c r="I144" s="630"/>
      <c r="J144" s="644">
        <v>11202.143744571043</v>
      </c>
      <c r="K144" s="644">
        <v>11202.143744571043</v>
      </c>
      <c r="L144" s="644">
        <v>0</v>
      </c>
      <c r="M144" s="630"/>
      <c r="N144" s="644">
        <v>1765.69</v>
      </c>
      <c r="O144" s="644">
        <v>1749.68</v>
      </c>
      <c r="P144" s="644">
        <v>16.009999999999998</v>
      </c>
      <c r="Q144" s="630"/>
      <c r="R144" s="644">
        <v>17788.87</v>
      </c>
      <c r="S144" s="644">
        <v>13982.51</v>
      </c>
      <c r="T144" s="644">
        <v>3806.36</v>
      </c>
      <c r="U144" s="630"/>
      <c r="V144" s="644">
        <v>375061.18374457106</v>
      </c>
      <c r="W144" s="644">
        <v>339864.84374457109</v>
      </c>
      <c r="X144" s="644">
        <v>35196.339999999997</v>
      </c>
      <c r="Y144" s="650"/>
      <c r="Z144" s="644">
        <v>674.86</v>
      </c>
      <c r="AA144" s="644">
        <v>649.89</v>
      </c>
      <c r="AB144" s="644">
        <v>24.97</v>
      </c>
      <c r="AD144" s="631">
        <v>354831.76374457101</v>
      </c>
      <c r="AE144" s="406"/>
      <c r="AF144" s="406"/>
      <c r="AH144" s="406"/>
      <c r="AI144" s="406"/>
      <c r="AJ144" s="406"/>
    </row>
    <row r="145" spans="1:36" s="20" customFormat="1" ht="15" customHeight="1" x14ac:dyDescent="0.2">
      <c r="A145" s="748" t="s">
        <v>17</v>
      </c>
      <c r="B145" s="748"/>
      <c r="C145" s="748"/>
      <c r="D145" s="629"/>
      <c r="E145" s="651"/>
      <c r="F145" s="644">
        <v>135914.96</v>
      </c>
      <c r="G145" s="644">
        <v>127634.14000000001</v>
      </c>
      <c r="H145" s="644">
        <v>8280.82</v>
      </c>
      <c r="I145" s="630"/>
      <c r="J145" s="644">
        <v>8104.2988676980576</v>
      </c>
      <c r="K145" s="644">
        <v>8104.2988676980576</v>
      </c>
      <c r="L145" s="644">
        <v>0</v>
      </c>
      <c r="M145" s="630"/>
      <c r="N145" s="644">
        <v>24169.690000000002</v>
      </c>
      <c r="O145" s="644">
        <v>23556.980000000003</v>
      </c>
      <c r="P145" s="644">
        <v>612.71</v>
      </c>
      <c r="Q145" s="630"/>
      <c r="R145" s="644">
        <v>1924.21</v>
      </c>
      <c r="S145" s="644">
        <v>1922.3100000000002</v>
      </c>
      <c r="T145" s="644">
        <v>1.9</v>
      </c>
      <c r="U145" s="630"/>
      <c r="V145" s="644">
        <v>170685.48886769806</v>
      </c>
      <c r="W145" s="644">
        <v>161711.05886769807</v>
      </c>
      <c r="X145" s="644">
        <v>8974.43</v>
      </c>
      <c r="Y145" s="650"/>
      <c r="Z145" s="644">
        <v>572.32999999999993</v>
      </c>
      <c r="AA145" s="644">
        <v>493.33</v>
      </c>
      <c r="AB145" s="644">
        <v>79</v>
      </c>
      <c r="AD145" s="631">
        <v>144019.25886769805</v>
      </c>
      <c r="AE145" s="406"/>
      <c r="AF145" s="406"/>
      <c r="AH145" s="406"/>
      <c r="AI145" s="406"/>
      <c r="AJ145" s="406"/>
    </row>
    <row r="146" spans="1:36" s="20" customFormat="1" ht="15" customHeight="1" x14ac:dyDescent="0.2">
      <c r="A146" s="748" t="s">
        <v>18</v>
      </c>
      <c r="B146" s="748"/>
      <c r="C146" s="748"/>
      <c r="D146" s="629"/>
      <c r="E146" s="651"/>
      <c r="F146" s="644">
        <v>87063.7</v>
      </c>
      <c r="G146" s="644">
        <v>79622.12</v>
      </c>
      <c r="H146" s="644">
        <v>7441.58</v>
      </c>
      <c r="I146" s="630"/>
      <c r="J146" s="644">
        <v>5206.2136774979663</v>
      </c>
      <c r="K146" s="644">
        <v>5206.2136774979663</v>
      </c>
      <c r="L146" s="644">
        <v>0</v>
      </c>
      <c r="M146" s="630"/>
      <c r="N146" s="644">
        <v>24991.94</v>
      </c>
      <c r="O146" s="644">
        <v>24510.059999999998</v>
      </c>
      <c r="P146" s="644">
        <v>481.88000000000005</v>
      </c>
      <c r="Q146" s="630"/>
      <c r="R146" s="644">
        <v>1482.1899999999998</v>
      </c>
      <c r="S146" s="644">
        <v>1191.6399999999999</v>
      </c>
      <c r="T146" s="644">
        <v>290.55</v>
      </c>
      <c r="U146" s="630"/>
      <c r="V146" s="644">
        <v>119407.59367749795</v>
      </c>
      <c r="W146" s="644">
        <v>111134.643677498</v>
      </c>
      <c r="X146" s="644">
        <v>8272.9500000000007</v>
      </c>
      <c r="Y146" s="650"/>
      <c r="Z146" s="644">
        <v>663.55000000000007</v>
      </c>
      <c r="AA146" s="644">
        <v>604.61000000000013</v>
      </c>
      <c r="AB146" s="644">
        <v>58.94</v>
      </c>
      <c r="AD146" s="631">
        <v>92269.913677497971</v>
      </c>
      <c r="AE146" s="406"/>
      <c r="AF146" s="406"/>
      <c r="AH146" s="406"/>
      <c r="AI146" s="406"/>
      <c r="AJ146" s="406"/>
    </row>
    <row r="147" spans="1:36" s="20" customFormat="1" ht="15" customHeight="1" x14ac:dyDescent="0.2">
      <c r="A147" s="748" t="s">
        <v>19</v>
      </c>
      <c r="B147" s="748"/>
      <c r="C147" s="748"/>
      <c r="D147" s="629"/>
      <c r="E147" s="651"/>
      <c r="F147" s="644">
        <v>72043.149999999994</v>
      </c>
      <c r="G147" s="644">
        <v>63633.319999999992</v>
      </c>
      <c r="H147" s="644">
        <v>8409.83</v>
      </c>
      <c r="I147" s="630"/>
      <c r="J147" s="644">
        <v>8548.0759875027288</v>
      </c>
      <c r="K147" s="644">
        <v>8548.0759875027288</v>
      </c>
      <c r="L147" s="644">
        <v>0</v>
      </c>
      <c r="M147" s="630"/>
      <c r="N147" s="644">
        <v>33782.029999999992</v>
      </c>
      <c r="O147" s="644">
        <v>32812.909999999996</v>
      </c>
      <c r="P147" s="644">
        <v>969.11999999999978</v>
      </c>
      <c r="Q147" s="630"/>
      <c r="R147" s="644">
        <v>1195.78</v>
      </c>
      <c r="S147" s="644">
        <v>1162.76</v>
      </c>
      <c r="T147" s="644">
        <v>33.019999999999996</v>
      </c>
      <c r="U147" s="630"/>
      <c r="V147" s="644">
        <v>116877.62898750273</v>
      </c>
      <c r="W147" s="644">
        <v>107335.33898750271</v>
      </c>
      <c r="X147" s="644">
        <v>9542.2899999999991</v>
      </c>
      <c r="Y147" s="650"/>
      <c r="Z147" s="644">
        <v>1308.5929999999998</v>
      </c>
      <c r="AA147" s="644">
        <v>1178.2729999999999</v>
      </c>
      <c r="AB147" s="644">
        <v>130.32</v>
      </c>
      <c r="AD147" s="631">
        <v>80591.225987502723</v>
      </c>
      <c r="AE147" s="406"/>
      <c r="AF147" s="406"/>
      <c r="AH147" s="406"/>
      <c r="AI147" s="406"/>
      <c r="AJ147" s="406"/>
    </row>
    <row r="148" spans="1:36" s="20" customFormat="1" ht="15" customHeight="1" x14ac:dyDescent="0.2">
      <c r="A148" s="408"/>
      <c r="B148" s="408"/>
      <c r="C148" s="408"/>
      <c r="D148" s="81"/>
      <c r="E148" s="82"/>
      <c r="F148" s="310"/>
      <c r="G148" s="310"/>
      <c r="H148" s="618"/>
      <c r="I148" s="97"/>
      <c r="J148" s="310"/>
      <c r="K148" s="310"/>
      <c r="L148" s="310"/>
      <c r="M148" s="97"/>
      <c r="N148" s="617"/>
      <c r="O148" s="310"/>
      <c r="P148" s="310"/>
      <c r="Q148" s="97"/>
      <c r="R148" s="617"/>
      <c r="S148" s="310"/>
      <c r="T148" s="310"/>
      <c r="V148" s="310"/>
      <c r="W148" s="310"/>
      <c r="X148" s="310"/>
      <c r="Y148" s="383"/>
    </row>
    <row r="149" spans="1:36" s="20" customFormat="1" ht="15" customHeight="1" x14ac:dyDescent="0.2">
      <c r="A149" s="704" t="s">
        <v>15</v>
      </c>
      <c r="B149" s="705"/>
      <c r="C149" s="706"/>
      <c r="D149" s="569"/>
      <c r="E149" s="570"/>
      <c r="F149" s="571">
        <v>679059.34999999986</v>
      </c>
      <c r="G149" s="571">
        <v>618467.11</v>
      </c>
      <c r="H149" s="571">
        <v>60592.240000000027</v>
      </c>
      <c r="I149" s="572"/>
      <c r="J149" s="571"/>
      <c r="K149" s="571"/>
      <c r="L149" s="571"/>
      <c r="M149" s="572"/>
      <c r="N149" s="571">
        <v>95076.189999999988</v>
      </c>
      <c r="O149" s="571">
        <v>93873.680000000037</v>
      </c>
      <c r="P149" s="571">
        <v>1202.51</v>
      </c>
      <c r="Q149" s="572"/>
      <c r="R149" s="571">
        <v>30053.54</v>
      </c>
      <c r="S149" s="571">
        <v>26307.129999999997</v>
      </c>
      <c r="T149" s="571">
        <v>3746.41</v>
      </c>
      <c r="U149" s="571"/>
      <c r="V149" s="571">
        <v>804189.07999999984</v>
      </c>
      <c r="W149" s="571">
        <v>738647.92000000027</v>
      </c>
      <c r="X149" s="571">
        <v>65541.16</v>
      </c>
      <c r="Y149" s="383"/>
    </row>
    <row r="150" spans="1:36" s="20" customFormat="1" ht="15" customHeight="1" x14ac:dyDescent="0.2">
      <c r="A150" s="573"/>
      <c r="B150" s="573" t="s">
        <v>288</v>
      </c>
      <c r="C150" s="573"/>
      <c r="D150" s="569"/>
      <c r="E150" s="570"/>
      <c r="F150" s="574"/>
      <c r="G150" s="574"/>
      <c r="H150" s="575"/>
      <c r="I150" s="573"/>
      <c r="J150" s="574"/>
      <c r="K150" s="574"/>
      <c r="L150" s="574"/>
      <c r="M150" s="573"/>
      <c r="N150" s="574"/>
      <c r="O150" s="574"/>
      <c r="P150" s="574"/>
      <c r="Q150" s="573"/>
      <c r="R150" s="574"/>
      <c r="S150" s="574"/>
      <c r="T150" s="574"/>
      <c r="U150" s="574"/>
      <c r="V150" s="574"/>
      <c r="W150" s="574"/>
      <c r="X150" s="574"/>
      <c r="Y150" s="383"/>
      <c r="Z150" s="406"/>
      <c r="AB150" s="406">
        <f>O135+S135+'App 5-Organics'!O135+'App 5-Organics'!S135+'App 6-Residual Waste'!X135+'App 6-Residual Waste'!Q135</f>
        <v>288889.80999999994</v>
      </c>
      <c r="AC150" s="406"/>
      <c r="AD150" s="406"/>
    </row>
    <row r="151" spans="1:36" s="20" customFormat="1" ht="15" customHeight="1" x14ac:dyDescent="0.2">
      <c r="A151" s="703" t="s">
        <v>16</v>
      </c>
      <c r="B151" s="703"/>
      <c r="C151" s="703"/>
      <c r="D151" s="576"/>
      <c r="E151" s="576">
        <f>SUMIF($D$5:$D$132,"S",E$5:E$132)</f>
        <v>0</v>
      </c>
      <c r="F151" s="576">
        <v>368293.99999999994</v>
      </c>
      <c r="G151" s="576">
        <v>329597.11</v>
      </c>
      <c r="H151" s="576">
        <v>38696.89</v>
      </c>
      <c r="I151" s="573"/>
      <c r="J151" s="576"/>
      <c r="K151" s="576"/>
      <c r="L151" s="576"/>
      <c r="M151" s="573"/>
      <c r="N151" s="576">
        <v>1955.14</v>
      </c>
      <c r="O151" s="576">
        <v>1951.45</v>
      </c>
      <c r="P151" s="576">
        <v>3.69</v>
      </c>
      <c r="Q151" s="573"/>
      <c r="R151" s="576">
        <v>26630.980000000003</v>
      </c>
      <c r="S151" s="576">
        <v>22885.57</v>
      </c>
      <c r="T151" s="576">
        <v>3745.41</v>
      </c>
      <c r="U151" s="576"/>
      <c r="V151" s="576">
        <v>396880.12</v>
      </c>
      <c r="W151" s="576">
        <v>354434.13</v>
      </c>
      <c r="X151" s="576">
        <v>42445.990000000005</v>
      </c>
      <c r="Y151" s="383"/>
      <c r="AE151" s="406"/>
    </row>
    <row r="152" spans="1:36" s="20" customFormat="1" ht="15" customHeight="1" x14ac:dyDescent="0.2">
      <c r="A152" s="703" t="s">
        <v>17</v>
      </c>
      <c r="B152" s="703"/>
      <c r="C152" s="703"/>
      <c r="D152" s="577"/>
      <c r="E152" s="578"/>
      <c r="F152" s="576">
        <v>144971.00999999998</v>
      </c>
      <c r="G152" s="576">
        <v>136467.85999999999</v>
      </c>
      <c r="H152" s="576">
        <v>8503.15</v>
      </c>
      <c r="I152" s="573"/>
      <c r="J152" s="576"/>
      <c r="K152" s="576"/>
      <c r="L152" s="576"/>
      <c r="M152" s="573"/>
      <c r="N152" s="576">
        <v>25069.039999999997</v>
      </c>
      <c r="O152" s="576">
        <v>24918.93</v>
      </c>
      <c r="P152" s="576">
        <v>150.11000000000001</v>
      </c>
      <c r="Q152" s="573"/>
      <c r="R152" s="576">
        <v>1283.6400000000001</v>
      </c>
      <c r="S152" s="576">
        <v>1282.6400000000001</v>
      </c>
      <c r="T152" s="576">
        <v>1</v>
      </c>
      <c r="U152" s="576"/>
      <c r="V152" s="576">
        <v>171323.69</v>
      </c>
      <c r="W152" s="576">
        <v>162669.43</v>
      </c>
      <c r="X152" s="576">
        <v>8654.26</v>
      </c>
      <c r="Y152" s="383"/>
    </row>
    <row r="153" spans="1:36" s="20" customFormat="1" ht="15" customHeight="1" x14ac:dyDescent="0.2">
      <c r="A153" s="703" t="s">
        <v>18</v>
      </c>
      <c r="B153" s="703"/>
      <c r="C153" s="703"/>
      <c r="D153" s="577"/>
      <c r="E153" s="578"/>
      <c r="F153" s="576">
        <v>89213.52</v>
      </c>
      <c r="G153" s="576">
        <v>83204.26999999999</v>
      </c>
      <c r="H153" s="576">
        <v>6009.25</v>
      </c>
      <c r="I153" s="573"/>
      <c r="J153" s="576"/>
      <c r="K153" s="576"/>
      <c r="L153" s="576"/>
      <c r="M153" s="573"/>
      <c r="N153" s="576">
        <v>35790.200000000004</v>
      </c>
      <c r="O153" s="576">
        <v>35652.920000000006</v>
      </c>
      <c r="P153" s="576">
        <v>137.28</v>
      </c>
      <c r="Q153" s="573"/>
      <c r="R153" s="576">
        <v>1263.45</v>
      </c>
      <c r="S153" s="576">
        <v>1263.45</v>
      </c>
      <c r="T153" s="576">
        <v>0</v>
      </c>
      <c r="U153" s="576"/>
      <c r="V153" s="576">
        <v>126267.17000000001</v>
      </c>
      <c r="W153" s="576">
        <v>120120.63999999998</v>
      </c>
      <c r="X153" s="576">
        <v>6146.5300000000007</v>
      </c>
      <c r="Y153" s="383"/>
    </row>
    <row r="154" spans="1:36" s="20" customFormat="1" ht="15" customHeight="1" x14ac:dyDescent="0.2">
      <c r="A154" s="703" t="s">
        <v>19</v>
      </c>
      <c r="B154" s="703"/>
      <c r="C154" s="703"/>
      <c r="D154" s="577"/>
      <c r="E154" s="578"/>
      <c r="F154" s="576">
        <v>76580.820000000007</v>
      </c>
      <c r="G154" s="576">
        <v>69197.87</v>
      </c>
      <c r="H154" s="576">
        <v>7382.95</v>
      </c>
      <c r="I154" s="573"/>
      <c r="J154" s="576"/>
      <c r="K154" s="576"/>
      <c r="L154" s="576"/>
      <c r="M154" s="573"/>
      <c r="N154" s="576">
        <v>32261.810000000009</v>
      </c>
      <c r="O154" s="576">
        <v>31350.38</v>
      </c>
      <c r="P154" s="576">
        <v>911.43</v>
      </c>
      <c r="Q154" s="573"/>
      <c r="R154" s="576">
        <v>875.47</v>
      </c>
      <c r="S154" s="576">
        <v>875.47</v>
      </c>
      <c r="T154" s="576">
        <v>0</v>
      </c>
      <c r="U154" s="576"/>
      <c r="V154" s="576">
        <v>109718.09999999999</v>
      </c>
      <c r="W154" s="576">
        <v>101423.72000000003</v>
      </c>
      <c r="X154" s="576">
        <v>8294.3800000000028</v>
      </c>
      <c r="Y154" s="383"/>
    </row>
    <row r="155" spans="1:36" s="20" customFormat="1" ht="15" customHeight="1" x14ac:dyDescent="0.2">
      <c r="A155" s="556"/>
      <c r="B155" s="556"/>
      <c r="C155" s="556"/>
      <c r="D155" s="81"/>
      <c r="E155" s="82"/>
      <c r="F155" s="310"/>
      <c r="G155" s="310"/>
      <c r="H155" s="310"/>
      <c r="I155" s="97"/>
      <c r="J155" s="310"/>
      <c r="K155" s="310"/>
      <c r="L155" s="310"/>
      <c r="M155" s="97"/>
      <c r="N155" s="310"/>
      <c r="O155" s="310"/>
      <c r="P155" s="310"/>
      <c r="Q155" s="97"/>
      <c r="R155" s="310"/>
      <c r="S155" s="310"/>
      <c r="T155" s="310"/>
      <c r="U155" s="310"/>
      <c r="V155" s="310"/>
      <c r="W155" s="310"/>
      <c r="X155" s="310"/>
      <c r="Y155" s="383"/>
    </row>
    <row r="156" spans="1:36" x14ac:dyDescent="0.2">
      <c r="A156" s="707" t="s">
        <v>15</v>
      </c>
      <c r="B156" s="708"/>
      <c r="C156" s="709"/>
      <c r="D156" s="416"/>
      <c r="E156" s="417"/>
      <c r="F156" s="418">
        <v>685540.0199999999</v>
      </c>
      <c r="G156" s="418">
        <v>627683.69000000006</v>
      </c>
      <c r="H156" s="418">
        <v>57856.330000000024</v>
      </c>
      <c r="I156" s="419"/>
      <c r="J156" s="418"/>
      <c r="K156" s="418"/>
      <c r="L156" s="418"/>
      <c r="M156" s="419"/>
      <c r="N156" s="418">
        <v>107087.28600000004</v>
      </c>
      <c r="O156" s="418">
        <v>97722.436000000031</v>
      </c>
      <c r="P156" s="418">
        <v>9364.8499999999985</v>
      </c>
      <c r="Q156" s="419"/>
      <c r="R156" s="418">
        <v>17771.319999999996</v>
      </c>
      <c r="S156" s="418">
        <v>17615.439999999995</v>
      </c>
      <c r="T156" s="418">
        <v>155.88</v>
      </c>
      <c r="U156" s="418"/>
      <c r="V156" s="418">
        <v>810398.62600000005</v>
      </c>
      <c r="W156" s="418">
        <v>743021.56599999999</v>
      </c>
      <c r="X156" s="418">
        <v>67377.060000000027</v>
      </c>
    </row>
    <row r="157" spans="1:36" s="20" customFormat="1" ht="15" customHeight="1" x14ac:dyDescent="0.2">
      <c r="A157" s="420"/>
      <c r="B157" s="420" t="s">
        <v>108</v>
      </c>
      <c r="C157" s="420"/>
      <c r="D157" s="416"/>
      <c r="E157" s="417"/>
      <c r="F157" s="421"/>
      <c r="G157" s="421"/>
      <c r="H157" s="422"/>
      <c r="I157" s="420"/>
      <c r="J157" s="421"/>
      <c r="K157" s="421"/>
      <c r="L157" s="421"/>
      <c r="M157" s="420"/>
      <c r="N157" s="421"/>
      <c r="O157" s="421"/>
      <c r="P157" s="421"/>
      <c r="Q157" s="420"/>
      <c r="R157" s="421"/>
      <c r="S157" s="421"/>
      <c r="T157" s="421"/>
      <c r="U157" s="421"/>
      <c r="V157" s="421"/>
      <c r="W157" s="421"/>
      <c r="X157" s="421"/>
      <c r="Y157" s="383"/>
    </row>
    <row r="158" spans="1:36" s="20" customFormat="1" ht="11.25" x14ac:dyDescent="0.2">
      <c r="A158" s="710" t="s">
        <v>16</v>
      </c>
      <c r="B158" s="710"/>
      <c r="C158" s="710"/>
      <c r="D158" s="207"/>
      <c r="E158" s="207">
        <f>SUMIF($D$5:$D$132,"S",E$5:E$132)</f>
        <v>0</v>
      </c>
      <c r="F158" s="207">
        <v>372300.31000000006</v>
      </c>
      <c r="G158" s="207">
        <v>339212.76000000007</v>
      </c>
      <c r="H158" s="207">
        <v>33087.550000000003</v>
      </c>
      <c r="I158" s="420"/>
      <c r="J158" s="207"/>
      <c r="K158" s="207"/>
      <c r="L158" s="207"/>
      <c r="M158" s="420"/>
      <c r="N158" s="207">
        <v>4871.2860000000001</v>
      </c>
      <c r="O158" s="207">
        <v>3544.0160000000001</v>
      </c>
      <c r="P158" s="207">
        <v>1327.27</v>
      </c>
      <c r="Q158" s="420"/>
      <c r="R158" s="207">
        <v>13229.7</v>
      </c>
      <c r="S158" s="207">
        <v>13192.05</v>
      </c>
      <c r="T158" s="207">
        <v>37.65</v>
      </c>
      <c r="U158" s="207"/>
      <c r="V158" s="207">
        <v>390401.29599999997</v>
      </c>
      <c r="W158" s="207">
        <v>355948.826</v>
      </c>
      <c r="X158" s="207">
        <v>34452.470000000008</v>
      </c>
    </row>
    <row r="159" spans="1:36" s="20" customFormat="1" ht="15" customHeight="1" x14ac:dyDescent="0.2">
      <c r="A159" s="710" t="s">
        <v>17</v>
      </c>
      <c r="B159" s="710"/>
      <c r="C159" s="710"/>
      <c r="D159" s="424"/>
      <c r="E159" s="425"/>
      <c r="F159" s="207">
        <v>146660.39000000001</v>
      </c>
      <c r="G159" s="207">
        <v>134705.71</v>
      </c>
      <c r="H159" s="207">
        <v>11954.68</v>
      </c>
      <c r="I159" s="420"/>
      <c r="J159" s="207"/>
      <c r="K159" s="207"/>
      <c r="L159" s="207"/>
      <c r="M159" s="420"/>
      <c r="N159" s="207">
        <v>28754.23</v>
      </c>
      <c r="O159" s="207">
        <v>26302.869999999995</v>
      </c>
      <c r="P159" s="207">
        <v>2451.36</v>
      </c>
      <c r="Q159" s="420"/>
      <c r="R159" s="207">
        <v>1795.4099999999999</v>
      </c>
      <c r="S159" s="207">
        <v>1770.4099999999999</v>
      </c>
      <c r="T159" s="207">
        <v>25</v>
      </c>
      <c r="U159" s="207"/>
      <c r="V159" s="207">
        <v>177210.03</v>
      </c>
      <c r="W159" s="207">
        <v>162778.99000000002</v>
      </c>
      <c r="X159" s="207">
        <v>14431.04</v>
      </c>
      <c r="Y159" s="383"/>
    </row>
    <row r="160" spans="1:36" s="20" customFormat="1" ht="15" customHeight="1" x14ac:dyDescent="0.2">
      <c r="A160" s="710" t="s">
        <v>18</v>
      </c>
      <c r="B160" s="710"/>
      <c r="C160" s="710"/>
      <c r="D160" s="424"/>
      <c r="E160" s="425"/>
      <c r="F160" s="207">
        <v>88764.47</v>
      </c>
      <c r="G160" s="207">
        <v>83731.62000000001</v>
      </c>
      <c r="H160" s="207">
        <v>5032.8500000000004</v>
      </c>
      <c r="I160" s="420"/>
      <c r="J160" s="207"/>
      <c r="K160" s="207"/>
      <c r="L160" s="207"/>
      <c r="M160" s="420"/>
      <c r="N160" s="207">
        <v>33081.370000000003</v>
      </c>
      <c r="O160" s="207">
        <v>32754.100000000002</v>
      </c>
      <c r="P160" s="207">
        <v>327.27</v>
      </c>
      <c r="Q160" s="420"/>
      <c r="R160" s="207">
        <v>1459.7400000000002</v>
      </c>
      <c r="S160" s="207">
        <v>1459.7400000000002</v>
      </c>
      <c r="T160" s="207">
        <v>0</v>
      </c>
      <c r="U160" s="207"/>
      <c r="V160" s="207">
        <v>123305.58</v>
      </c>
      <c r="W160" s="207">
        <v>117945.45999999998</v>
      </c>
      <c r="X160" s="207">
        <v>5360.12</v>
      </c>
      <c r="Y160" s="383"/>
    </row>
    <row r="161" spans="1:25" s="20" customFormat="1" ht="15" customHeight="1" x14ac:dyDescent="0.2">
      <c r="A161" s="710" t="s">
        <v>19</v>
      </c>
      <c r="B161" s="710"/>
      <c r="C161" s="710"/>
      <c r="D161" s="424"/>
      <c r="E161" s="425"/>
      <c r="F161" s="207">
        <v>77814.850000000006</v>
      </c>
      <c r="G161" s="207">
        <v>70033.599999999991</v>
      </c>
      <c r="H161" s="207">
        <v>7781.2500000000018</v>
      </c>
      <c r="I161" s="420"/>
      <c r="J161" s="207"/>
      <c r="K161" s="207"/>
      <c r="L161" s="207"/>
      <c r="M161" s="420"/>
      <c r="N161" s="207">
        <v>40380.399999999994</v>
      </c>
      <c r="O161" s="207">
        <v>35121.450000000004</v>
      </c>
      <c r="P161" s="207">
        <v>5258.95</v>
      </c>
      <c r="Q161" s="420"/>
      <c r="R161" s="207">
        <v>1286.47</v>
      </c>
      <c r="S161" s="207">
        <v>1193.2400000000002</v>
      </c>
      <c r="T161" s="207">
        <v>93.23</v>
      </c>
      <c r="U161" s="207"/>
      <c r="V161" s="207">
        <v>119481.72</v>
      </c>
      <c r="W161" s="207">
        <v>106348.29000000002</v>
      </c>
      <c r="X161" s="207">
        <v>13133.43</v>
      </c>
      <c r="Y161" s="383"/>
    </row>
    <row r="162" spans="1:25" s="20" customFormat="1" ht="15" customHeight="1" x14ac:dyDescent="0.2">
      <c r="A162" s="556"/>
      <c r="B162" s="556"/>
      <c r="C162" s="556"/>
      <c r="D162" s="81"/>
      <c r="E162" s="82"/>
      <c r="F162" s="310"/>
      <c r="G162" s="310"/>
      <c r="H162" s="310"/>
      <c r="I162" s="97"/>
      <c r="J162" s="310"/>
      <c r="K162" s="310"/>
      <c r="L162" s="310"/>
      <c r="M162" s="97"/>
      <c r="N162" s="310"/>
      <c r="O162" s="310"/>
      <c r="P162" s="310"/>
      <c r="Q162" s="97"/>
      <c r="R162" s="310"/>
      <c r="S162" s="310"/>
      <c r="T162" s="310"/>
      <c r="U162" s="310"/>
      <c r="V162" s="310"/>
      <c r="W162" s="310"/>
      <c r="X162" s="310"/>
      <c r="Y162" s="383"/>
    </row>
    <row r="163" spans="1:25" x14ac:dyDescent="0.2">
      <c r="R163" s="90"/>
      <c r="S163" s="90"/>
      <c r="T163" s="90"/>
      <c r="U163" s="90"/>
      <c r="V163" s="90"/>
      <c r="W163" s="90"/>
      <c r="X163" s="90"/>
    </row>
    <row r="164" spans="1:25" x14ac:dyDescent="0.2">
      <c r="A164" s="740" t="s">
        <v>15</v>
      </c>
      <c r="B164" s="741"/>
      <c r="C164" s="742"/>
      <c r="D164" s="312"/>
      <c r="E164" s="313"/>
      <c r="F164" s="314">
        <v>687514.45999999985</v>
      </c>
      <c r="G164" s="314">
        <v>638603.65000000026</v>
      </c>
      <c r="H164" s="314">
        <v>48910.810000000005</v>
      </c>
      <c r="I164" s="315"/>
      <c r="J164" s="314"/>
      <c r="K164" s="314"/>
      <c r="L164" s="314"/>
      <c r="M164" s="315"/>
      <c r="N164" s="314">
        <v>106330.60000000005</v>
      </c>
      <c r="O164" s="314">
        <v>101481.76000000004</v>
      </c>
      <c r="P164" s="314">
        <v>4848.5300000000007</v>
      </c>
      <c r="Q164" s="315"/>
      <c r="R164" s="314">
        <v>16981.393999999997</v>
      </c>
      <c r="S164" s="314">
        <v>16504.433999999997</v>
      </c>
      <c r="T164" s="314">
        <v>476.96</v>
      </c>
      <c r="U164" s="314"/>
      <c r="V164" s="314">
        <v>810826.45399999991</v>
      </c>
      <c r="W164" s="314">
        <v>756589.84400000027</v>
      </c>
      <c r="X164" s="314">
        <v>54236.3</v>
      </c>
      <c r="Y164" s="383"/>
    </row>
    <row r="165" spans="1:25" x14ac:dyDescent="0.2">
      <c r="A165" s="316"/>
      <c r="B165" s="316" t="s">
        <v>84</v>
      </c>
      <c r="C165" s="316"/>
      <c r="D165" s="312"/>
      <c r="E165" s="313"/>
      <c r="F165" s="317"/>
      <c r="G165" s="317"/>
      <c r="H165" s="568"/>
      <c r="I165" s="316"/>
      <c r="J165" s="317"/>
      <c r="K165" s="317"/>
      <c r="L165" s="317"/>
      <c r="M165" s="316"/>
      <c r="N165" s="317"/>
      <c r="O165" s="317"/>
      <c r="P165" s="317"/>
      <c r="Q165" s="316"/>
      <c r="R165" s="317"/>
      <c r="S165" s="317"/>
      <c r="T165" s="317"/>
      <c r="U165" s="317"/>
      <c r="V165" s="317"/>
      <c r="W165" s="317"/>
      <c r="X165" s="317"/>
    </row>
    <row r="166" spans="1:25" x14ac:dyDescent="0.2">
      <c r="A166" s="743" t="s">
        <v>16</v>
      </c>
      <c r="B166" s="743"/>
      <c r="C166" s="743"/>
      <c r="D166" s="318"/>
      <c r="E166" s="318">
        <f>SUMIF($C$5:$C$132,"S",E$5:E$132)</f>
        <v>0</v>
      </c>
      <c r="F166" s="318">
        <v>369704.00000000006</v>
      </c>
      <c r="G166" s="318">
        <v>341422.31</v>
      </c>
      <c r="H166" s="318">
        <v>28281.689999999991</v>
      </c>
      <c r="I166" s="316"/>
      <c r="J166" s="318"/>
      <c r="K166" s="318"/>
      <c r="L166" s="318"/>
      <c r="M166" s="316"/>
      <c r="N166" s="318">
        <v>2183.08</v>
      </c>
      <c r="O166" s="318">
        <v>2172.4499999999998</v>
      </c>
      <c r="P166" s="318">
        <v>10.63</v>
      </c>
      <c r="Q166" s="316"/>
      <c r="R166" s="318">
        <v>12431.933999999999</v>
      </c>
      <c r="S166" s="318">
        <v>11976.223999999998</v>
      </c>
      <c r="T166" s="318">
        <v>455.71</v>
      </c>
      <c r="U166" s="318"/>
      <c r="V166" s="318">
        <v>384319.01400000008</v>
      </c>
      <c r="W166" s="318">
        <v>355570.984</v>
      </c>
      <c r="X166" s="318">
        <v>28748.029999999992</v>
      </c>
      <c r="Y166" s="383"/>
    </row>
    <row r="167" spans="1:25" x14ac:dyDescent="0.2">
      <c r="A167" s="743" t="s">
        <v>17</v>
      </c>
      <c r="B167" s="743"/>
      <c r="C167" s="743"/>
      <c r="D167" s="319"/>
      <c r="E167" s="320"/>
      <c r="F167" s="318">
        <v>147520.5</v>
      </c>
      <c r="G167" s="318">
        <v>139489.72</v>
      </c>
      <c r="H167" s="318">
        <v>8030.7800000000007</v>
      </c>
      <c r="I167" s="316"/>
      <c r="J167" s="318"/>
      <c r="K167" s="318"/>
      <c r="L167" s="318"/>
      <c r="M167" s="316"/>
      <c r="N167" s="318">
        <v>20529.609999999997</v>
      </c>
      <c r="O167" s="318">
        <v>20475.649999999998</v>
      </c>
      <c r="P167" s="318">
        <v>53.96</v>
      </c>
      <c r="Q167" s="316"/>
      <c r="R167" s="318">
        <v>1988.84</v>
      </c>
      <c r="S167" s="318">
        <v>1987.99</v>
      </c>
      <c r="T167" s="318">
        <v>0.85000000000000042</v>
      </c>
      <c r="U167" s="318"/>
      <c r="V167" s="318">
        <v>170038.94999999998</v>
      </c>
      <c r="W167" s="318">
        <v>161953.35999999999</v>
      </c>
      <c r="X167" s="318">
        <v>8085.5900000000011</v>
      </c>
      <c r="Y167" s="383"/>
    </row>
    <row r="168" spans="1:25" x14ac:dyDescent="0.2">
      <c r="A168" s="743" t="s">
        <v>18</v>
      </c>
      <c r="B168" s="743"/>
      <c r="C168" s="743"/>
      <c r="D168" s="319"/>
      <c r="E168" s="320"/>
      <c r="F168" s="318">
        <v>83224.44</v>
      </c>
      <c r="G168" s="318">
        <v>78992.170000000013</v>
      </c>
      <c r="H168" s="318">
        <v>4232.2699999999995</v>
      </c>
      <c r="I168" s="316"/>
      <c r="J168" s="318"/>
      <c r="K168" s="318"/>
      <c r="L168" s="318"/>
      <c r="M168" s="316"/>
      <c r="N168" s="318">
        <v>38744.71</v>
      </c>
      <c r="O168" s="318">
        <v>36411.24</v>
      </c>
      <c r="P168" s="318">
        <v>2333.4599999999996</v>
      </c>
      <c r="Q168" s="316"/>
      <c r="R168" s="318">
        <v>1349.48</v>
      </c>
      <c r="S168" s="318">
        <v>1349.48</v>
      </c>
      <c r="T168" s="318">
        <v>0</v>
      </c>
      <c r="U168" s="318"/>
      <c r="V168" s="318">
        <v>123318.62999999999</v>
      </c>
      <c r="W168" s="318">
        <v>116752.89</v>
      </c>
      <c r="X168" s="318">
        <v>6565.73</v>
      </c>
      <c r="Y168" s="383"/>
    </row>
    <row r="169" spans="1:25" x14ac:dyDescent="0.2">
      <c r="A169" s="743" t="s">
        <v>19</v>
      </c>
      <c r="B169" s="743"/>
      <c r="C169" s="743"/>
      <c r="D169" s="319"/>
      <c r="E169" s="320"/>
      <c r="F169" s="318">
        <v>87065.51999999999</v>
      </c>
      <c r="G169" s="318">
        <v>78699.449999999983</v>
      </c>
      <c r="H169" s="318">
        <v>8366.07</v>
      </c>
      <c r="I169" s="316"/>
      <c r="J169" s="318"/>
      <c r="K169" s="318"/>
      <c r="L169" s="318"/>
      <c r="M169" s="316"/>
      <c r="N169" s="318">
        <v>44873.200000000004</v>
      </c>
      <c r="O169" s="318">
        <v>42422.420000000006</v>
      </c>
      <c r="P169" s="318">
        <v>2450.4800000000005</v>
      </c>
      <c r="Q169" s="316"/>
      <c r="R169" s="318">
        <v>1211.1400000000001</v>
      </c>
      <c r="S169" s="318">
        <v>1190.74</v>
      </c>
      <c r="T169" s="318">
        <v>20.399999999999999</v>
      </c>
      <c r="U169" s="318"/>
      <c r="V169" s="318">
        <v>133149.86000000002</v>
      </c>
      <c r="W169" s="318">
        <v>122312.61</v>
      </c>
      <c r="X169" s="318">
        <v>10836.949999999999</v>
      </c>
      <c r="Y169" s="383"/>
    </row>
    <row r="170" spans="1:25" x14ac:dyDescent="0.2">
      <c r="R170" s="90"/>
      <c r="S170" s="90"/>
      <c r="T170" s="90"/>
      <c r="U170" s="90"/>
      <c r="V170" s="90"/>
      <c r="W170" s="90"/>
      <c r="X170" s="90"/>
    </row>
    <row r="171" spans="1:25" x14ac:dyDescent="0.2">
      <c r="A171" s="719" t="s">
        <v>15</v>
      </c>
      <c r="B171" s="720"/>
      <c r="C171" s="721"/>
      <c r="F171" s="210">
        <v>686938.75999999989</v>
      </c>
      <c r="G171" s="210">
        <v>637528.64999999991</v>
      </c>
      <c r="H171" s="210">
        <v>49410.109999999986</v>
      </c>
      <c r="I171" s="229"/>
      <c r="J171" s="210"/>
      <c r="K171" s="210"/>
      <c r="L171" s="210"/>
      <c r="M171" s="229"/>
      <c r="N171" s="210">
        <v>80437.433539999969</v>
      </c>
      <c r="O171" s="210">
        <v>78871.828739999968</v>
      </c>
      <c r="P171" s="210">
        <v>1565.6048000000001</v>
      </c>
      <c r="Q171" s="229"/>
      <c r="R171" s="210">
        <v>16389.834999999999</v>
      </c>
      <c r="S171" s="210">
        <v>15827.454999999998</v>
      </c>
      <c r="T171" s="210">
        <v>562.12</v>
      </c>
      <c r="U171" s="210"/>
      <c r="V171" s="210">
        <v>783766.02853999985</v>
      </c>
      <c r="W171" s="210">
        <v>732227.93373999989</v>
      </c>
      <c r="X171" s="210">
        <v>51537.83479999999</v>
      </c>
    </row>
    <row r="172" spans="1:25" x14ac:dyDescent="0.2">
      <c r="A172" s="213"/>
      <c r="B172" s="213" t="s">
        <v>83</v>
      </c>
      <c r="C172" s="213"/>
      <c r="F172" s="72"/>
      <c r="G172" s="72"/>
      <c r="H172" s="72"/>
      <c r="I172" s="72"/>
      <c r="J172" s="72"/>
      <c r="K172" s="72"/>
      <c r="L172" s="72"/>
      <c r="M172" s="72"/>
      <c r="N172" s="72"/>
      <c r="O172" s="72"/>
      <c r="P172" s="72"/>
      <c r="Q172" s="72"/>
      <c r="V172" s="72"/>
      <c r="W172" s="72"/>
      <c r="X172" s="72"/>
    </row>
    <row r="173" spans="1:25" x14ac:dyDescent="0.2">
      <c r="A173" s="722" t="s">
        <v>16</v>
      </c>
      <c r="B173" s="722"/>
      <c r="C173" s="722"/>
      <c r="F173" s="215">
        <v>374875.77</v>
      </c>
      <c r="G173" s="215">
        <v>347260.35000000003</v>
      </c>
      <c r="H173" s="215">
        <v>27615.420000000002</v>
      </c>
      <c r="I173" s="213"/>
      <c r="J173" s="215"/>
      <c r="K173" s="215"/>
      <c r="L173" s="215"/>
      <c r="M173" s="213"/>
      <c r="N173" s="215">
        <v>2568.2849259999998</v>
      </c>
      <c r="O173" s="215">
        <v>2561.5249259999996</v>
      </c>
      <c r="P173" s="215">
        <v>6.76</v>
      </c>
      <c r="Q173" s="213"/>
      <c r="R173" s="215">
        <v>11404.33</v>
      </c>
      <c r="S173" s="215">
        <v>11255.73</v>
      </c>
      <c r="T173" s="215">
        <v>148.6</v>
      </c>
      <c r="U173" s="215"/>
      <c r="V173" s="215">
        <v>388848.38492600003</v>
      </c>
      <c r="W173" s="215">
        <v>361077.604926</v>
      </c>
      <c r="X173" s="215">
        <v>27770.78</v>
      </c>
    </row>
    <row r="174" spans="1:25" x14ac:dyDescent="0.2">
      <c r="A174" s="722" t="s">
        <v>17</v>
      </c>
      <c r="B174" s="722"/>
      <c r="C174" s="722"/>
      <c r="F174" s="215">
        <v>145432.46</v>
      </c>
      <c r="G174" s="215">
        <v>136951.83999999997</v>
      </c>
      <c r="H174" s="215">
        <v>8480.619999999999</v>
      </c>
      <c r="I174" s="213"/>
      <c r="J174" s="215"/>
      <c r="K174" s="215"/>
      <c r="L174" s="215"/>
      <c r="M174" s="213"/>
      <c r="N174" s="215">
        <v>19680.835339999998</v>
      </c>
      <c r="O174" s="215">
        <v>19568.77534</v>
      </c>
      <c r="P174" s="215">
        <v>112.06</v>
      </c>
      <c r="Q174" s="213"/>
      <c r="R174" s="215">
        <v>2036.9649999999999</v>
      </c>
      <c r="S174" s="215">
        <v>2032.4449999999999</v>
      </c>
      <c r="T174" s="215">
        <v>4.5199999999999996</v>
      </c>
      <c r="U174" s="215"/>
      <c r="V174" s="215">
        <v>167150.26033999998</v>
      </c>
      <c r="W174" s="215">
        <v>158553.06033999997</v>
      </c>
      <c r="X174" s="215">
        <v>8597.1999999999989</v>
      </c>
    </row>
    <row r="175" spans="1:25" x14ac:dyDescent="0.2">
      <c r="A175" s="722" t="s">
        <v>18</v>
      </c>
      <c r="B175" s="722"/>
      <c r="C175" s="722"/>
      <c r="F175" s="215">
        <v>84300.34</v>
      </c>
      <c r="G175" s="215">
        <v>79000.91</v>
      </c>
      <c r="H175" s="215">
        <v>5299.4299999999994</v>
      </c>
      <c r="I175" s="213"/>
      <c r="J175" s="215"/>
      <c r="K175" s="215"/>
      <c r="L175" s="215"/>
      <c r="M175" s="213"/>
      <c r="N175" s="215">
        <v>27221.148804</v>
      </c>
      <c r="O175" s="215">
        <v>27101.608804</v>
      </c>
      <c r="P175" s="215">
        <v>119.53999999999999</v>
      </c>
      <c r="Q175" s="213"/>
      <c r="R175" s="215">
        <v>1919.6399999999999</v>
      </c>
      <c r="S175" s="215">
        <v>1579.6399999999999</v>
      </c>
      <c r="T175" s="215">
        <v>340</v>
      </c>
      <c r="U175" s="215"/>
      <c r="V175" s="215">
        <v>113441.12880399999</v>
      </c>
      <c r="W175" s="215">
        <v>107682.15880400001</v>
      </c>
      <c r="X175" s="215">
        <v>5758.9699999999993</v>
      </c>
    </row>
    <row r="176" spans="1:25" x14ac:dyDescent="0.2">
      <c r="A176" s="722" t="s">
        <v>19</v>
      </c>
      <c r="B176" s="722"/>
      <c r="C176" s="722"/>
      <c r="F176" s="215">
        <v>82330.189999999988</v>
      </c>
      <c r="G176" s="215">
        <v>74315.549999999974</v>
      </c>
      <c r="H176" s="215">
        <v>8014.6399999999985</v>
      </c>
      <c r="I176" s="213"/>
      <c r="J176" s="215"/>
      <c r="K176" s="215"/>
      <c r="L176" s="215"/>
      <c r="M176" s="213"/>
      <c r="N176" s="215">
        <v>30967.164470000003</v>
      </c>
      <c r="O176" s="215">
        <v>29639.919669999999</v>
      </c>
      <c r="P176" s="215">
        <v>1327.2448000000002</v>
      </c>
      <c r="Q176" s="213"/>
      <c r="R176" s="215">
        <v>1028.9000000000001</v>
      </c>
      <c r="S176" s="215">
        <v>959.64</v>
      </c>
      <c r="T176" s="215">
        <v>69</v>
      </c>
      <c r="U176" s="215"/>
      <c r="V176" s="215">
        <v>114326.25446999999</v>
      </c>
      <c r="W176" s="215">
        <v>104915.10966999998</v>
      </c>
      <c r="X176" s="215">
        <v>9410.884799999998</v>
      </c>
    </row>
  </sheetData>
  <mergeCells count="37">
    <mergeCell ref="A175:C175"/>
    <mergeCell ref="A176:C176"/>
    <mergeCell ref="A156:C156"/>
    <mergeCell ref="A158:C158"/>
    <mergeCell ref="A171:C171"/>
    <mergeCell ref="A173:C173"/>
    <mergeCell ref="A174:C174"/>
    <mergeCell ref="A169:C169"/>
    <mergeCell ref="A159:C159"/>
    <mergeCell ref="A160:C160"/>
    <mergeCell ref="A161:C161"/>
    <mergeCell ref="A164:C164"/>
    <mergeCell ref="A166:C166"/>
    <mergeCell ref="A167:C167"/>
    <mergeCell ref="A168:C168"/>
    <mergeCell ref="V3:X3"/>
    <mergeCell ref="A135:C135"/>
    <mergeCell ref="A137:C137"/>
    <mergeCell ref="A138:C138"/>
    <mergeCell ref="A139:C139"/>
    <mergeCell ref="A149:C149"/>
    <mergeCell ref="A151:C151"/>
    <mergeCell ref="A152:C152"/>
    <mergeCell ref="A153:C153"/>
    <mergeCell ref="A154:C154"/>
    <mergeCell ref="A146:C146"/>
    <mergeCell ref="A142:C142"/>
    <mergeCell ref="A147:C147"/>
    <mergeCell ref="A1:T1"/>
    <mergeCell ref="F3:H3"/>
    <mergeCell ref="N3:P3"/>
    <mergeCell ref="R3:T3"/>
    <mergeCell ref="A134:C134"/>
    <mergeCell ref="J3:L3"/>
    <mergeCell ref="A140:C140"/>
    <mergeCell ref="A144:C144"/>
    <mergeCell ref="A145:C145"/>
  </mergeCells>
  <printOptions horizontalCentered="1"/>
  <pageMargins left="0.25" right="0.25" top="0.75" bottom="0.75" header="0.3" footer="0.3"/>
  <pageSetup paperSize="9" scale="89" fitToHeight="0" orientation="portrait" r:id="rId1"/>
  <headerFooter alignWithMargins="0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I179"/>
  <sheetViews>
    <sheetView zoomScaleNormal="100" zoomScaleSheetLayoutView="100" workbookViewId="0">
      <pane xSplit="4" ySplit="4" topLeftCell="H116" activePane="bottomRight" state="frozen"/>
      <selection activeCell="F5" sqref="F5:P132"/>
      <selection pane="topRight" activeCell="F5" sqref="F5:P132"/>
      <selection pane="bottomLeft" activeCell="F5" sqref="F5:P132"/>
      <selection pane="bottomRight" activeCell="AD134" sqref="AD134"/>
    </sheetView>
  </sheetViews>
  <sheetFormatPr defaultColWidth="9.140625" defaultRowHeight="12.75" x14ac:dyDescent="0.2"/>
  <cols>
    <col min="1" max="1" width="8" style="72" bestFit="1" customWidth="1"/>
    <col min="2" max="2" width="26" style="72" bestFit="1" customWidth="1"/>
    <col min="3" max="3" width="15.140625" style="72" bestFit="1" customWidth="1"/>
    <col min="4" max="4" width="3" style="88" bestFit="1" customWidth="1"/>
    <col min="5" max="5" width="0.85546875" style="99" customWidth="1"/>
    <col min="6" max="6" width="8.42578125" style="90" bestFit="1" customWidth="1"/>
    <col min="7" max="7" width="8.28515625" style="90" bestFit="1" customWidth="1"/>
    <col min="8" max="8" width="8.42578125" style="90" bestFit="1" customWidth="1"/>
    <col min="9" max="9" width="0.85546875" style="99" customWidth="1"/>
    <col min="10" max="10" width="9.7109375" style="90" bestFit="1" customWidth="1"/>
    <col min="11" max="11" width="9.28515625" style="90" customWidth="1"/>
    <col min="12" max="12" width="8.42578125" style="90" bestFit="1" customWidth="1"/>
    <col min="13" max="13" width="0.85546875" style="99" customWidth="1"/>
    <col min="14" max="14" width="8.42578125" style="90" bestFit="1" customWidth="1"/>
    <col min="15" max="15" width="9.28515625" style="90" customWidth="1"/>
    <col min="16" max="16" width="8.42578125" style="90" bestFit="1" customWidth="1"/>
    <col min="17" max="17" width="0.85546875" style="99" customWidth="1"/>
    <col min="18" max="18" width="8.42578125" style="72" bestFit="1" customWidth="1"/>
    <col min="19" max="19" width="9.42578125" style="72" bestFit="1" customWidth="1"/>
    <col min="20" max="20" width="8.42578125" style="72" bestFit="1" customWidth="1"/>
    <col min="21" max="21" width="0.85546875" style="99" customWidth="1"/>
    <col min="22" max="24" width="8.42578125" style="72" customWidth="1"/>
    <col min="25" max="25" width="0.85546875" style="99" customWidth="1"/>
    <col min="26" max="28" width="8.85546875" customWidth="1"/>
    <col min="29" max="16384" width="9.140625" style="72"/>
  </cols>
  <sheetData>
    <row r="1" spans="1:32" s="56" customFormat="1" ht="15.75" x14ac:dyDescent="0.25">
      <c r="A1" s="728" t="s">
        <v>754</v>
      </c>
      <c r="B1" s="728"/>
      <c r="C1" s="728"/>
      <c r="D1" s="728"/>
      <c r="E1" s="728"/>
      <c r="F1" s="728"/>
      <c r="G1" s="728"/>
      <c r="H1" s="728"/>
      <c r="I1" s="728"/>
      <c r="J1" s="728"/>
      <c r="K1" s="728"/>
      <c r="L1" s="728"/>
      <c r="M1" s="728"/>
      <c r="N1" s="728"/>
      <c r="O1" s="728"/>
      <c r="P1" s="728"/>
      <c r="Q1" s="728"/>
      <c r="R1" s="728"/>
      <c r="S1" s="728"/>
      <c r="T1" s="728"/>
      <c r="U1" s="728"/>
      <c r="V1" s="728"/>
      <c r="W1" s="728"/>
      <c r="X1" s="728"/>
      <c r="Y1" s="728"/>
      <c r="Z1" s="728"/>
      <c r="AA1" s="728"/>
      <c r="AB1" s="729"/>
    </row>
    <row r="2" spans="1:32" s="62" customFormat="1" ht="15.75" x14ac:dyDescent="0.25">
      <c r="A2" s="57"/>
      <c r="B2" s="58"/>
      <c r="C2" s="58"/>
      <c r="D2" s="58"/>
      <c r="E2" s="58"/>
      <c r="F2" s="59"/>
      <c r="G2" s="59"/>
      <c r="H2" s="59"/>
      <c r="I2" s="58"/>
      <c r="J2" s="59"/>
      <c r="K2" s="59"/>
      <c r="L2" s="59"/>
      <c r="M2" s="59"/>
      <c r="N2" s="59"/>
      <c r="O2" s="59"/>
      <c r="P2" s="59"/>
      <c r="Q2" s="58"/>
      <c r="R2" s="59"/>
      <c r="S2" s="59"/>
      <c r="T2" s="59"/>
      <c r="U2" s="58"/>
      <c r="V2" s="59"/>
      <c r="W2" s="59"/>
      <c r="X2" s="59"/>
      <c r="Y2" s="58"/>
      <c r="Z2" s="15"/>
      <c r="AA2" s="15"/>
      <c r="AB2" s="15"/>
    </row>
    <row r="3" spans="1:32" s="67" customFormat="1" ht="15.75" customHeight="1" x14ac:dyDescent="0.25">
      <c r="A3" s="63"/>
      <c r="B3" s="64"/>
      <c r="C3" s="58"/>
      <c r="D3" s="65"/>
      <c r="E3" s="65"/>
      <c r="F3" s="752" t="s">
        <v>49</v>
      </c>
      <c r="G3" s="753"/>
      <c r="H3" s="753"/>
      <c r="I3" s="65"/>
      <c r="J3" s="752" t="s">
        <v>674</v>
      </c>
      <c r="K3" s="754"/>
      <c r="L3" s="754"/>
      <c r="M3" s="65"/>
      <c r="N3" s="752" t="s">
        <v>50</v>
      </c>
      <c r="O3" s="754"/>
      <c r="P3" s="754"/>
      <c r="Q3" s="65"/>
      <c r="R3" s="752" t="s">
        <v>51</v>
      </c>
      <c r="S3" s="753"/>
      <c r="T3" s="753"/>
      <c r="U3" s="65"/>
      <c r="V3" s="757" t="s">
        <v>120</v>
      </c>
      <c r="W3" s="757"/>
      <c r="X3" s="757"/>
      <c r="Y3" s="65"/>
      <c r="Z3" s="755" t="s">
        <v>121</v>
      </c>
      <c r="AA3" s="756"/>
      <c r="AB3" s="756"/>
    </row>
    <row r="4" spans="1:32" ht="36" x14ac:dyDescent="0.2">
      <c r="A4" s="335" t="s">
        <v>284</v>
      </c>
      <c r="B4" s="413" t="s">
        <v>285</v>
      </c>
      <c r="C4" s="412" t="s">
        <v>106</v>
      </c>
      <c r="D4" s="414" t="s">
        <v>9</v>
      </c>
      <c r="E4" s="93"/>
      <c r="F4" s="415" t="s">
        <v>749</v>
      </c>
      <c r="G4" s="415" t="s">
        <v>750</v>
      </c>
      <c r="H4" s="415" t="s">
        <v>751</v>
      </c>
      <c r="I4" s="93"/>
      <c r="J4" s="415" t="s">
        <v>749</v>
      </c>
      <c r="K4" s="415" t="s">
        <v>750</v>
      </c>
      <c r="L4" s="415" t="s">
        <v>751</v>
      </c>
      <c r="M4" s="553"/>
      <c r="N4" s="415" t="s">
        <v>749</v>
      </c>
      <c r="O4" s="415" t="s">
        <v>750</v>
      </c>
      <c r="P4" s="415" t="s">
        <v>751</v>
      </c>
      <c r="Q4" s="93"/>
      <c r="R4" s="415" t="s">
        <v>749</v>
      </c>
      <c r="S4" s="415" t="s">
        <v>750</v>
      </c>
      <c r="T4" s="415" t="s">
        <v>751</v>
      </c>
      <c r="U4" s="93"/>
      <c r="V4" s="609" t="s">
        <v>117</v>
      </c>
      <c r="W4" s="609" t="s">
        <v>118</v>
      </c>
      <c r="X4" s="609" t="s">
        <v>119</v>
      </c>
      <c r="Y4" s="93"/>
      <c r="Z4" s="415" t="s">
        <v>749</v>
      </c>
      <c r="AA4" s="415" t="s">
        <v>750</v>
      </c>
      <c r="AB4" s="415" t="s">
        <v>751</v>
      </c>
      <c r="AD4" s="415" t="s">
        <v>726</v>
      </c>
      <c r="AE4" s="415" t="s">
        <v>727</v>
      </c>
      <c r="AF4" s="415" t="s">
        <v>728</v>
      </c>
    </row>
    <row r="5" spans="1:32" x14ac:dyDescent="0.2">
      <c r="A5" s="348">
        <v>10050</v>
      </c>
      <c r="B5" s="348" t="s">
        <v>123</v>
      </c>
      <c r="C5" s="348" t="s">
        <v>711</v>
      </c>
      <c r="D5" s="375" t="s">
        <v>1</v>
      </c>
      <c r="E5" s="94"/>
      <c r="F5" s="75"/>
      <c r="G5" s="75">
        <v>0</v>
      </c>
      <c r="H5" s="75"/>
      <c r="I5" s="94"/>
      <c r="J5" s="75">
        <v>9025</v>
      </c>
      <c r="K5" s="75">
        <v>9020.5</v>
      </c>
      <c r="L5" s="75">
        <v>4.5</v>
      </c>
      <c r="M5" s="554"/>
      <c r="N5" s="75">
        <v>2985</v>
      </c>
      <c r="O5" s="75">
        <v>2985</v>
      </c>
      <c r="P5" s="75">
        <v>0</v>
      </c>
      <c r="Q5" s="94"/>
      <c r="R5" s="75">
        <v>0</v>
      </c>
      <c r="S5" s="75">
        <v>0</v>
      </c>
      <c r="T5" s="75">
        <v>0</v>
      </c>
      <c r="U5" s="94"/>
      <c r="V5" s="622">
        <v>0</v>
      </c>
      <c r="W5" s="622">
        <v>0</v>
      </c>
      <c r="X5" s="622">
        <v>0</v>
      </c>
      <c r="Y5" s="94"/>
      <c r="Z5" s="200">
        <f t="shared" ref="Z5:Z68" si="0">F5+J5+N5+R5+V5</f>
        <v>12010</v>
      </c>
      <c r="AA5" s="200">
        <f t="shared" ref="AA5:AA68" si="1">G5+K5+O5+S5+W5</f>
        <v>12005.5</v>
      </c>
      <c r="AB5" s="200">
        <f t="shared" ref="AB5:AB68" si="2">H5+L5+P5+T5+X5</f>
        <v>4.5</v>
      </c>
      <c r="AD5" s="75">
        <f>F5+J5</f>
        <v>9025</v>
      </c>
      <c r="AE5" s="75">
        <f>G5+K5</f>
        <v>9020.5</v>
      </c>
      <c r="AF5" s="75">
        <f>H5+L5</f>
        <v>4.5</v>
      </c>
    </row>
    <row r="6" spans="1:32" x14ac:dyDescent="0.2">
      <c r="A6" s="347">
        <v>10130</v>
      </c>
      <c r="B6" s="347" t="s">
        <v>125</v>
      </c>
      <c r="C6" s="347" t="s">
        <v>124</v>
      </c>
      <c r="D6" s="375" t="s">
        <v>1</v>
      </c>
      <c r="E6" s="94"/>
      <c r="F6" s="75"/>
      <c r="G6" s="75">
        <v>0</v>
      </c>
      <c r="H6" s="75"/>
      <c r="I6" s="94"/>
      <c r="J6" s="75">
        <v>1975.83</v>
      </c>
      <c r="K6" s="75">
        <v>1955.83</v>
      </c>
      <c r="L6" s="75">
        <v>20</v>
      </c>
      <c r="M6" s="554"/>
      <c r="N6" s="75">
        <v>4759</v>
      </c>
      <c r="O6" s="75">
        <v>4759</v>
      </c>
      <c r="P6" s="75">
        <v>0</v>
      </c>
      <c r="Q6" s="94"/>
      <c r="R6" s="75">
        <v>0</v>
      </c>
      <c r="S6" s="75">
        <v>0</v>
      </c>
      <c r="T6" s="75">
        <v>0</v>
      </c>
      <c r="U6" s="94"/>
      <c r="V6" s="622">
        <v>312.10000000000002</v>
      </c>
      <c r="W6" s="622">
        <v>0</v>
      </c>
      <c r="X6" s="622">
        <v>312.10000000000002</v>
      </c>
      <c r="Y6" s="94"/>
      <c r="Z6" s="200">
        <f t="shared" si="0"/>
        <v>7046.93</v>
      </c>
      <c r="AA6" s="200">
        <f t="shared" si="1"/>
        <v>6714.83</v>
      </c>
      <c r="AB6" s="200">
        <f t="shared" si="2"/>
        <v>332.1</v>
      </c>
      <c r="AD6" s="75">
        <f t="shared" ref="AD6:AD69" si="3">F6+J6</f>
        <v>1975.83</v>
      </c>
      <c r="AE6" s="75">
        <f t="shared" ref="AE6:AE69" si="4">G6+K6</f>
        <v>1955.83</v>
      </c>
      <c r="AF6" s="75">
        <f t="shared" ref="AF6:AF69" si="5">H6+L6</f>
        <v>20</v>
      </c>
    </row>
    <row r="7" spans="1:32" x14ac:dyDescent="0.2">
      <c r="A7" s="347">
        <v>10250</v>
      </c>
      <c r="B7" s="347" t="s">
        <v>131</v>
      </c>
      <c r="C7" s="347" t="s">
        <v>130</v>
      </c>
      <c r="D7" s="375" t="s">
        <v>4</v>
      </c>
      <c r="E7" s="94"/>
      <c r="F7" s="75"/>
      <c r="G7" s="75">
        <v>0</v>
      </c>
      <c r="H7" s="75"/>
      <c r="I7" s="94"/>
      <c r="J7" s="75">
        <v>4364.9799999999996</v>
      </c>
      <c r="K7" s="75">
        <v>4364.9799999999996</v>
      </c>
      <c r="L7" s="75">
        <v>0</v>
      </c>
      <c r="M7" s="554"/>
      <c r="N7" s="75">
        <v>0</v>
      </c>
      <c r="O7" s="75">
        <v>0</v>
      </c>
      <c r="P7" s="75">
        <v>0</v>
      </c>
      <c r="Q7" s="94"/>
      <c r="R7" s="75">
        <v>0</v>
      </c>
      <c r="S7" s="75">
        <v>0</v>
      </c>
      <c r="T7" s="75">
        <v>0</v>
      </c>
      <c r="U7" s="94"/>
      <c r="V7" s="622">
        <v>600</v>
      </c>
      <c r="W7" s="622">
        <v>600</v>
      </c>
      <c r="X7" s="622">
        <v>0</v>
      </c>
      <c r="Y7" s="94"/>
      <c r="Z7" s="200">
        <f t="shared" si="0"/>
        <v>4964.9799999999996</v>
      </c>
      <c r="AA7" s="200">
        <f t="shared" si="1"/>
        <v>4964.9799999999996</v>
      </c>
      <c r="AB7" s="200">
        <f t="shared" si="2"/>
        <v>0</v>
      </c>
      <c r="AD7" s="75">
        <f t="shared" si="3"/>
        <v>4364.9799999999996</v>
      </c>
      <c r="AE7" s="75">
        <f t="shared" si="4"/>
        <v>4364.9799999999996</v>
      </c>
      <c r="AF7" s="75">
        <f t="shared" si="5"/>
        <v>0</v>
      </c>
    </row>
    <row r="8" spans="1:32" x14ac:dyDescent="0.2">
      <c r="A8" s="347">
        <v>10300</v>
      </c>
      <c r="B8" s="347" t="s">
        <v>132</v>
      </c>
      <c r="C8" s="347" t="s">
        <v>711</v>
      </c>
      <c r="D8" s="375" t="s">
        <v>1</v>
      </c>
      <c r="E8" s="94"/>
      <c r="F8" s="75"/>
      <c r="G8" s="75">
        <v>0</v>
      </c>
      <c r="H8" s="75"/>
      <c r="I8" s="94"/>
      <c r="J8" s="75"/>
      <c r="K8" s="75">
        <v>0</v>
      </c>
      <c r="L8" s="75"/>
      <c r="M8" s="554"/>
      <c r="N8" s="75">
        <v>0</v>
      </c>
      <c r="O8" s="75">
        <v>0</v>
      </c>
      <c r="P8" s="75">
        <v>0</v>
      </c>
      <c r="Q8" s="94"/>
      <c r="R8" s="75">
        <v>0</v>
      </c>
      <c r="S8" s="75">
        <v>0</v>
      </c>
      <c r="T8" s="75">
        <v>0</v>
      </c>
      <c r="U8" s="94"/>
      <c r="V8" s="622"/>
      <c r="W8" s="622"/>
      <c r="X8" s="622"/>
      <c r="Y8" s="94"/>
      <c r="Z8" s="200">
        <f t="shared" si="0"/>
        <v>0</v>
      </c>
      <c r="AA8" s="200">
        <f t="shared" si="1"/>
        <v>0</v>
      </c>
      <c r="AB8" s="200">
        <f t="shared" si="2"/>
        <v>0</v>
      </c>
      <c r="AD8" s="75">
        <f t="shared" si="3"/>
        <v>0</v>
      </c>
      <c r="AE8" s="75">
        <f t="shared" si="4"/>
        <v>0</v>
      </c>
      <c r="AF8" s="75">
        <f t="shared" si="5"/>
        <v>0</v>
      </c>
    </row>
    <row r="9" spans="1:32" x14ac:dyDescent="0.2">
      <c r="A9" s="347">
        <v>10470</v>
      </c>
      <c r="B9" s="347" t="s">
        <v>134</v>
      </c>
      <c r="C9" s="347" t="s">
        <v>289</v>
      </c>
      <c r="D9" s="375" t="s">
        <v>1</v>
      </c>
      <c r="E9" s="94"/>
      <c r="F9" s="75">
        <v>0</v>
      </c>
      <c r="G9" s="75">
        <v>0</v>
      </c>
      <c r="H9" s="75">
        <v>0</v>
      </c>
      <c r="I9" s="94"/>
      <c r="J9" s="75">
        <v>3977.86</v>
      </c>
      <c r="K9" s="75">
        <v>3898.32</v>
      </c>
      <c r="L9" s="75">
        <v>79.540000000000006</v>
      </c>
      <c r="M9" s="554"/>
      <c r="N9" s="75">
        <v>2113.19</v>
      </c>
      <c r="O9" s="75">
        <v>2113.19</v>
      </c>
      <c r="P9" s="75">
        <v>0</v>
      </c>
      <c r="Q9" s="94"/>
      <c r="R9" s="75">
        <v>0</v>
      </c>
      <c r="S9" s="75">
        <v>0</v>
      </c>
      <c r="T9" s="75">
        <v>0</v>
      </c>
      <c r="U9" s="94"/>
      <c r="V9" s="622">
        <v>0</v>
      </c>
      <c r="W9" s="622">
        <v>0</v>
      </c>
      <c r="X9" s="622">
        <v>0</v>
      </c>
      <c r="Y9" s="94"/>
      <c r="Z9" s="200">
        <f t="shared" si="0"/>
        <v>6091.05</v>
      </c>
      <c r="AA9" s="200">
        <f t="shared" si="1"/>
        <v>6011.51</v>
      </c>
      <c r="AB9" s="200">
        <f t="shared" si="2"/>
        <v>79.540000000000006</v>
      </c>
      <c r="AD9" s="75">
        <f t="shared" si="3"/>
        <v>3977.86</v>
      </c>
      <c r="AE9" s="75">
        <f t="shared" si="4"/>
        <v>3898.32</v>
      </c>
      <c r="AF9" s="75">
        <f t="shared" si="5"/>
        <v>79.540000000000006</v>
      </c>
    </row>
    <row r="10" spans="1:32" x14ac:dyDescent="0.2">
      <c r="A10" s="347">
        <v>10500</v>
      </c>
      <c r="B10" s="347" t="s">
        <v>148</v>
      </c>
      <c r="C10" s="347" t="s">
        <v>126</v>
      </c>
      <c r="D10" s="375" t="s">
        <v>3</v>
      </c>
      <c r="E10" s="94"/>
      <c r="F10" s="75">
        <v>1551</v>
      </c>
      <c r="G10" s="75">
        <v>1522</v>
      </c>
      <c r="H10" s="75">
        <v>29</v>
      </c>
      <c r="I10" s="94"/>
      <c r="J10" s="75">
        <v>0</v>
      </c>
      <c r="K10" s="75">
        <v>0</v>
      </c>
      <c r="L10" s="75">
        <v>0</v>
      </c>
      <c r="M10" s="554"/>
      <c r="N10" s="75">
        <v>47.5</v>
      </c>
      <c r="O10" s="75">
        <v>47.5</v>
      </c>
      <c r="P10" s="75">
        <v>0</v>
      </c>
      <c r="Q10" s="94"/>
      <c r="R10" s="75">
        <v>0</v>
      </c>
      <c r="S10" s="75">
        <v>0</v>
      </c>
      <c r="T10" s="75">
        <v>0</v>
      </c>
      <c r="U10" s="94"/>
      <c r="V10" s="622">
        <v>0</v>
      </c>
      <c r="W10" s="622">
        <v>0</v>
      </c>
      <c r="X10" s="622">
        <v>0</v>
      </c>
      <c r="Y10" s="94"/>
      <c r="Z10" s="200">
        <f t="shared" si="0"/>
        <v>1598.5</v>
      </c>
      <c r="AA10" s="200">
        <f t="shared" si="1"/>
        <v>1569.5</v>
      </c>
      <c r="AB10" s="200">
        <f t="shared" si="2"/>
        <v>29</v>
      </c>
      <c r="AD10" s="75">
        <f t="shared" si="3"/>
        <v>1551</v>
      </c>
      <c r="AE10" s="75">
        <f t="shared" si="4"/>
        <v>1522</v>
      </c>
      <c r="AF10" s="75">
        <f t="shared" si="5"/>
        <v>29</v>
      </c>
    </row>
    <row r="11" spans="1:32" x14ac:dyDescent="0.2">
      <c r="A11" s="347">
        <v>10550</v>
      </c>
      <c r="B11" s="347" t="s">
        <v>137</v>
      </c>
      <c r="C11" s="347" t="s">
        <v>713</v>
      </c>
      <c r="D11" s="375" t="s">
        <v>1</v>
      </c>
      <c r="E11" s="94"/>
      <c r="F11" s="75"/>
      <c r="G11" s="75">
        <v>0</v>
      </c>
      <c r="H11" s="75"/>
      <c r="I11" s="94"/>
      <c r="J11" s="75">
        <v>4054</v>
      </c>
      <c r="K11" s="75">
        <v>4029</v>
      </c>
      <c r="L11" s="75">
        <v>25</v>
      </c>
      <c r="M11" s="554"/>
      <c r="N11" s="75">
        <v>3020</v>
      </c>
      <c r="O11" s="75">
        <v>3020</v>
      </c>
      <c r="P11" s="75">
        <v>0</v>
      </c>
      <c r="Q11" s="94"/>
      <c r="R11" s="75">
        <v>0</v>
      </c>
      <c r="S11" s="75">
        <v>0</v>
      </c>
      <c r="T11" s="75">
        <v>0</v>
      </c>
      <c r="U11" s="94"/>
      <c r="V11" s="622"/>
      <c r="W11" s="622"/>
      <c r="X11" s="622"/>
      <c r="Y11" s="94"/>
      <c r="Z11" s="200">
        <f t="shared" si="0"/>
        <v>7074</v>
      </c>
      <c r="AA11" s="200">
        <f t="shared" si="1"/>
        <v>7049</v>
      </c>
      <c r="AB11" s="200">
        <f t="shared" si="2"/>
        <v>25</v>
      </c>
      <c r="AD11" s="75">
        <f t="shared" si="3"/>
        <v>4054</v>
      </c>
      <c r="AE11" s="75">
        <f t="shared" si="4"/>
        <v>4029</v>
      </c>
      <c r="AF11" s="75">
        <f t="shared" si="5"/>
        <v>25</v>
      </c>
    </row>
    <row r="12" spans="1:32" x14ac:dyDescent="0.2">
      <c r="A12" s="347">
        <v>10600</v>
      </c>
      <c r="B12" s="347" t="s">
        <v>138</v>
      </c>
      <c r="C12" s="347" t="s">
        <v>290</v>
      </c>
      <c r="D12" s="375" t="s">
        <v>4</v>
      </c>
      <c r="E12" s="94"/>
      <c r="F12" s="75"/>
      <c r="G12" s="75">
        <v>0</v>
      </c>
      <c r="H12" s="75"/>
      <c r="I12" s="94"/>
      <c r="J12" s="75">
        <v>1525.31</v>
      </c>
      <c r="K12" s="75">
        <v>1494.81</v>
      </c>
      <c r="L12" s="75">
        <v>30.5</v>
      </c>
      <c r="M12" s="554"/>
      <c r="N12" s="75">
        <v>0</v>
      </c>
      <c r="O12" s="75">
        <v>0</v>
      </c>
      <c r="P12" s="75">
        <v>0</v>
      </c>
      <c r="Q12" s="94"/>
      <c r="R12" s="75">
        <v>0</v>
      </c>
      <c r="S12" s="75">
        <v>0</v>
      </c>
      <c r="T12" s="75">
        <v>0</v>
      </c>
      <c r="U12" s="94"/>
      <c r="V12" s="622"/>
      <c r="W12" s="622"/>
      <c r="X12" s="622"/>
      <c r="Y12" s="94"/>
      <c r="Z12" s="200">
        <f t="shared" si="0"/>
        <v>1525.31</v>
      </c>
      <c r="AA12" s="200">
        <f t="shared" si="1"/>
        <v>1494.81</v>
      </c>
      <c r="AB12" s="200">
        <f t="shared" si="2"/>
        <v>30.5</v>
      </c>
      <c r="AD12" s="75">
        <f t="shared" si="3"/>
        <v>1525.31</v>
      </c>
      <c r="AE12" s="75">
        <f t="shared" si="4"/>
        <v>1494.81</v>
      </c>
      <c r="AF12" s="75">
        <f t="shared" si="5"/>
        <v>30.5</v>
      </c>
    </row>
    <row r="13" spans="1:32" x14ac:dyDescent="0.2">
      <c r="A13" s="347">
        <v>10650</v>
      </c>
      <c r="B13" s="347" t="s">
        <v>139</v>
      </c>
      <c r="C13" s="347" t="s">
        <v>711</v>
      </c>
      <c r="D13" s="375" t="s">
        <v>1</v>
      </c>
      <c r="E13" s="94"/>
      <c r="F13" s="75"/>
      <c r="G13" s="75">
        <v>0</v>
      </c>
      <c r="H13" s="75"/>
      <c r="I13" s="94"/>
      <c r="J13" s="75"/>
      <c r="K13" s="75">
        <v>0</v>
      </c>
      <c r="L13" s="75"/>
      <c r="M13" s="554"/>
      <c r="N13" s="75">
        <v>231.6</v>
      </c>
      <c r="O13" s="75">
        <v>231.6</v>
      </c>
      <c r="P13" s="75">
        <v>0</v>
      </c>
      <c r="Q13" s="94"/>
      <c r="R13" s="75">
        <v>0</v>
      </c>
      <c r="S13" s="75">
        <v>0</v>
      </c>
      <c r="T13" s="75">
        <v>0</v>
      </c>
      <c r="U13" s="94"/>
      <c r="V13" s="622"/>
      <c r="W13" s="622"/>
      <c r="X13" s="622"/>
      <c r="Y13" s="94"/>
      <c r="Z13" s="200">
        <f t="shared" si="0"/>
        <v>231.6</v>
      </c>
      <c r="AA13" s="200">
        <f t="shared" si="1"/>
        <v>231.6</v>
      </c>
      <c r="AB13" s="200">
        <f t="shared" si="2"/>
        <v>0</v>
      </c>
      <c r="AD13" s="75">
        <f t="shared" si="3"/>
        <v>0</v>
      </c>
      <c r="AE13" s="75">
        <f t="shared" si="4"/>
        <v>0</v>
      </c>
      <c r="AF13" s="75">
        <f t="shared" si="5"/>
        <v>0</v>
      </c>
    </row>
    <row r="14" spans="1:32" x14ac:dyDescent="0.2">
      <c r="A14" s="347">
        <v>10750</v>
      </c>
      <c r="B14" s="347" t="s">
        <v>140</v>
      </c>
      <c r="C14" s="347" t="s">
        <v>128</v>
      </c>
      <c r="D14" s="375" t="s">
        <v>3</v>
      </c>
      <c r="E14" s="94"/>
      <c r="F14" s="75"/>
      <c r="G14" s="75">
        <v>0</v>
      </c>
      <c r="H14" s="75"/>
      <c r="I14" s="94"/>
      <c r="J14" s="75"/>
      <c r="K14" s="75">
        <v>0</v>
      </c>
      <c r="L14" s="75"/>
      <c r="M14" s="554"/>
      <c r="N14" s="75">
        <v>0</v>
      </c>
      <c r="O14" s="75">
        <v>0</v>
      </c>
      <c r="P14" s="75">
        <v>0</v>
      </c>
      <c r="Q14" s="94"/>
      <c r="R14" s="75">
        <v>0</v>
      </c>
      <c r="S14" s="75">
        <v>0</v>
      </c>
      <c r="T14" s="75">
        <v>0</v>
      </c>
      <c r="U14" s="94"/>
      <c r="V14" s="622">
        <v>0</v>
      </c>
      <c r="W14" s="622">
        <v>0</v>
      </c>
      <c r="X14" s="622">
        <v>0</v>
      </c>
      <c r="Y14" s="94"/>
      <c r="Z14" s="200">
        <f t="shared" si="0"/>
        <v>0</v>
      </c>
      <c r="AA14" s="200">
        <f t="shared" si="1"/>
        <v>0</v>
      </c>
      <c r="AB14" s="200">
        <f t="shared" si="2"/>
        <v>0</v>
      </c>
      <c r="AD14" s="75">
        <f t="shared" si="3"/>
        <v>0</v>
      </c>
      <c r="AE14" s="75">
        <f t="shared" si="4"/>
        <v>0</v>
      </c>
      <c r="AF14" s="75">
        <f t="shared" si="5"/>
        <v>0</v>
      </c>
    </row>
    <row r="15" spans="1:32" x14ac:dyDescent="0.2">
      <c r="A15" s="347">
        <v>10800</v>
      </c>
      <c r="B15" s="347" t="s">
        <v>142</v>
      </c>
      <c r="C15" s="347" t="s">
        <v>141</v>
      </c>
      <c r="D15" s="375" t="s">
        <v>1</v>
      </c>
      <c r="E15" s="94"/>
      <c r="F15" s="75"/>
      <c r="G15" s="75">
        <v>0</v>
      </c>
      <c r="H15" s="75"/>
      <c r="I15" s="94"/>
      <c r="J15" s="75"/>
      <c r="K15" s="75">
        <v>0</v>
      </c>
      <c r="L15" s="75"/>
      <c r="M15" s="554"/>
      <c r="N15" s="75">
        <v>123.36</v>
      </c>
      <c r="O15" s="75">
        <v>123.36</v>
      </c>
      <c r="P15" s="75">
        <v>0</v>
      </c>
      <c r="Q15" s="94"/>
      <c r="R15" s="75">
        <v>0</v>
      </c>
      <c r="S15" s="75">
        <v>0</v>
      </c>
      <c r="T15" s="75">
        <v>0</v>
      </c>
      <c r="U15" s="94"/>
      <c r="V15" s="622"/>
      <c r="W15" s="622"/>
      <c r="X15" s="622"/>
      <c r="Y15" s="94"/>
      <c r="Z15" s="200">
        <f t="shared" si="0"/>
        <v>123.36</v>
      </c>
      <c r="AA15" s="200">
        <f t="shared" si="1"/>
        <v>123.36</v>
      </c>
      <c r="AB15" s="200">
        <f t="shared" si="2"/>
        <v>0</v>
      </c>
      <c r="AD15" s="75">
        <f t="shared" si="3"/>
        <v>0</v>
      </c>
      <c r="AE15" s="75">
        <f t="shared" si="4"/>
        <v>0</v>
      </c>
      <c r="AF15" s="75">
        <f t="shared" si="5"/>
        <v>0</v>
      </c>
    </row>
    <row r="16" spans="1:32" x14ac:dyDescent="0.2">
      <c r="A16" s="347">
        <v>10850</v>
      </c>
      <c r="B16" s="347" t="s">
        <v>143</v>
      </c>
      <c r="C16" s="347" t="s">
        <v>289</v>
      </c>
      <c r="D16" s="375" t="s">
        <v>1</v>
      </c>
      <c r="E16" s="94"/>
      <c r="F16" s="75"/>
      <c r="G16" s="75">
        <v>0</v>
      </c>
      <c r="H16" s="75"/>
      <c r="I16" s="94"/>
      <c r="J16" s="75"/>
      <c r="K16" s="75">
        <v>0</v>
      </c>
      <c r="L16" s="75"/>
      <c r="M16" s="554"/>
      <c r="N16" s="75">
        <v>275.7</v>
      </c>
      <c r="O16" s="75">
        <v>275.7</v>
      </c>
      <c r="P16" s="75">
        <v>0</v>
      </c>
      <c r="Q16" s="94"/>
      <c r="R16" s="75">
        <v>0</v>
      </c>
      <c r="S16" s="75">
        <v>0</v>
      </c>
      <c r="T16" s="75">
        <v>0</v>
      </c>
      <c r="U16" s="94"/>
      <c r="V16" s="622"/>
      <c r="W16" s="622"/>
      <c r="X16" s="622"/>
      <c r="Y16" s="94"/>
      <c r="Z16" s="200">
        <f t="shared" si="0"/>
        <v>275.7</v>
      </c>
      <c r="AA16" s="200">
        <f t="shared" si="1"/>
        <v>275.7</v>
      </c>
      <c r="AB16" s="200">
        <f t="shared" si="2"/>
        <v>0</v>
      </c>
      <c r="AD16" s="75">
        <f t="shared" si="3"/>
        <v>0</v>
      </c>
      <c r="AE16" s="75">
        <f t="shared" si="4"/>
        <v>0</v>
      </c>
      <c r="AF16" s="75">
        <f t="shared" si="5"/>
        <v>0</v>
      </c>
    </row>
    <row r="17" spans="1:32" x14ac:dyDescent="0.2">
      <c r="A17" s="347">
        <v>10900</v>
      </c>
      <c r="B17" s="347" t="s">
        <v>144</v>
      </c>
      <c r="C17" s="347" t="s">
        <v>128</v>
      </c>
      <c r="D17" s="375" t="s">
        <v>4</v>
      </c>
      <c r="E17" s="94"/>
      <c r="F17" s="75">
        <v>9289.2199999999993</v>
      </c>
      <c r="G17" s="75">
        <v>9103.2199999999993</v>
      </c>
      <c r="H17" s="75">
        <v>186</v>
      </c>
      <c r="I17" s="94"/>
      <c r="J17" s="75"/>
      <c r="K17" s="75">
        <v>0</v>
      </c>
      <c r="L17" s="75"/>
      <c r="M17" s="554"/>
      <c r="N17" s="75">
        <v>2808.17</v>
      </c>
      <c r="O17" s="75">
        <v>2808.17</v>
      </c>
      <c r="P17" s="75">
        <v>0</v>
      </c>
      <c r="Q17" s="94"/>
      <c r="R17" s="75">
        <v>1385</v>
      </c>
      <c r="S17" s="75">
        <v>1385</v>
      </c>
      <c r="T17" s="75">
        <v>0</v>
      </c>
      <c r="U17" s="94"/>
      <c r="V17" s="622">
        <v>0</v>
      </c>
      <c r="W17" s="622">
        <v>0</v>
      </c>
      <c r="X17" s="622">
        <v>0</v>
      </c>
      <c r="Y17" s="94"/>
      <c r="Z17" s="200">
        <f t="shared" si="0"/>
        <v>13482.39</v>
      </c>
      <c r="AA17" s="200">
        <f t="shared" si="1"/>
        <v>13296.39</v>
      </c>
      <c r="AB17" s="200">
        <f t="shared" si="2"/>
        <v>186</v>
      </c>
      <c r="AD17" s="75">
        <f t="shared" si="3"/>
        <v>9289.2199999999993</v>
      </c>
      <c r="AE17" s="75">
        <f t="shared" si="4"/>
        <v>9103.2199999999993</v>
      </c>
      <c r="AF17" s="75">
        <f t="shared" si="5"/>
        <v>186</v>
      </c>
    </row>
    <row r="18" spans="1:32" x14ac:dyDescent="0.2">
      <c r="A18" s="347">
        <v>10950</v>
      </c>
      <c r="B18" s="347" t="s">
        <v>145</v>
      </c>
      <c r="C18" s="347" t="s">
        <v>289</v>
      </c>
      <c r="D18" s="375" t="s">
        <v>1</v>
      </c>
      <c r="E18" s="94"/>
      <c r="F18" s="75"/>
      <c r="G18" s="75">
        <v>0</v>
      </c>
      <c r="H18" s="75"/>
      <c r="I18" s="94"/>
      <c r="J18" s="75"/>
      <c r="K18" s="75">
        <v>0</v>
      </c>
      <c r="L18" s="75"/>
      <c r="M18" s="554"/>
      <c r="N18" s="75">
        <v>0</v>
      </c>
      <c r="O18" s="75">
        <v>0</v>
      </c>
      <c r="P18" s="75">
        <v>0</v>
      </c>
      <c r="Q18" s="94"/>
      <c r="R18" s="75">
        <v>0</v>
      </c>
      <c r="S18" s="75">
        <v>0</v>
      </c>
      <c r="T18" s="75">
        <v>0</v>
      </c>
      <c r="U18" s="94"/>
      <c r="V18" s="622"/>
      <c r="W18" s="622"/>
      <c r="X18" s="622"/>
      <c r="Y18" s="94"/>
      <c r="Z18" s="200">
        <f t="shared" si="0"/>
        <v>0</v>
      </c>
      <c r="AA18" s="200">
        <f t="shared" si="1"/>
        <v>0</v>
      </c>
      <c r="AB18" s="200">
        <f t="shared" si="2"/>
        <v>0</v>
      </c>
      <c r="AD18" s="75">
        <f t="shared" si="3"/>
        <v>0</v>
      </c>
      <c r="AE18" s="75">
        <f t="shared" si="4"/>
        <v>0</v>
      </c>
      <c r="AF18" s="75">
        <f t="shared" si="5"/>
        <v>0</v>
      </c>
    </row>
    <row r="19" spans="1:32" x14ac:dyDescent="0.2">
      <c r="A19" s="347">
        <v>11150</v>
      </c>
      <c r="B19" s="347" t="s">
        <v>149</v>
      </c>
      <c r="C19" s="347" t="s">
        <v>289</v>
      </c>
      <c r="D19" s="375" t="s">
        <v>1</v>
      </c>
      <c r="E19" s="94"/>
      <c r="F19" s="75"/>
      <c r="G19" s="75">
        <v>0</v>
      </c>
      <c r="H19" s="75"/>
      <c r="I19" s="94"/>
      <c r="J19" s="75"/>
      <c r="K19" s="75">
        <v>0</v>
      </c>
      <c r="L19" s="75"/>
      <c r="M19" s="554"/>
      <c r="N19" s="75">
        <v>0</v>
      </c>
      <c r="O19" s="75">
        <v>0</v>
      </c>
      <c r="P19" s="75">
        <v>0</v>
      </c>
      <c r="Q19" s="94"/>
      <c r="R19" s="75">
        <v>0</v>
      </c>
      <c r="S19" s="75">
        <v>0</v>
      </c>
      <c r="T19" s="75">
        <v>0</v>
      </c>
      <c r="U19" s="94"/>
      <c r="V19" s="622"/>
      <c r="W19" s="622"/>
      <c r="X19" s="622"/>
      <c r="Y19" s="94"/>
      <c r="Z19" s="200">
        <f t="shared" si="0"/>
        <v>0</v>
      </c>
      <c r="AA19" s="200">
        <f t="shared" si="1"/>
        <v>0</v>
      </c>
      <c r="AB19" s="200">
        <f t="shared" si="2"/>
        <v>0</v>
      </c>
      <c r="AD19" s="75">
        <f t="shared" si="3"/>
        <v>0</v>
      </c>
      <c r="AE19" s="75">
        <f t="shared" si="4"/>
        <v>0</v>
      </c>
      <c r="AF19" s="75">
        <f t="shared" si="5"/>
        <v>0</v>
      </c>
    </row>
    <row r="20" spans="1:32" x14ac:dyDescent="0.2">
      <c r="A20" s="347">
        <v>11200</v>
      </c>
      <c r="B20" s="347" t="s">
        <v>150</v>
      </c>
      <c r="C20" s="347" t="s">
        <v>289</v>
      </c>
      <c r="D20" s="375" t="s">
        <v>1</v>
      </c>
      <c r="E20" s="94"/>
      <c r="F20" s="75"/>
      <c r="G20" s="75">
        <v>0</v>
      </c>
      <c r="H20" s="75"/>
      <c r="I20" s="94"/>
      <c r="J20" s="75"/>
      <c r="K20" s="75">
        <v>0</v>
      </c>
      <c r="L20" s="75"/>
      <c r="M20" s="554"/>
      <c r="N20" s="75">
        <v>0</v>
      </c>
      <c r="O20" s="75">
        <v>0</v>
      </c>
      <c r="P20" s="75">
        <v>0</v>
      </c>
      <c r="Q20" s="94"/>
      <c r="R20" s="75">
        <v>0</v>
      </c>
      <c r="S20" s="75">
        <v>0</v>
      </c>
      <c r="T20" s="75">
        <v>0</v>
      </c>
      <c r="U20" s="94"/>
      <c r="V20" s="622"/>
      <c r="W20" s="622"/>
      <c r="X20" s="622"/>
      <c r="Y20" s="94"/>
      <c r="Z20" s="200">
        <f t="shared" si="0"/>
        <v>0</v>
      </c>
      <c r="AA20" s="200">
        <f t="shared" si="1"/>
        <v>0</v>
      </c>
      <c r="AB20" s="200">
        <f t="shared" si="2"/>
        <v>0</v>
      </c>
      <c r="AD20" s="75">
        <f t="shared" si="3"/>
        <v>0</v>
      </c>
      <c r="AE20" s="75">
        <f t="shared" si="4"/>
        <v>0</v>
      </c>
      <c r="AF20" s="75">
        <f t="shared" si="5"/>
        <v>0</v>
      </c>
    </row>
    <row r="21" spans="1:32" x14ac:dyDescent="0.2">
      <c r="A21" s="347">
        <v>11250</v>
      </c>
      <c r="B21" s="347" t="s">
        <v>151</v>
      </c>
      <c r="C21" s="347" t="s">
        <v>289</v>
      </c>
      <c r="D21" s="375" t="s">
        <v>1</v>
      </c>
      <c r="E21" s="94"/>
      <c r="F21" s="75"/>
      <c r="G21" s="75">
        <v>0</v>
      </c>
      <c r="H21" s="75"/>
      <c r="I21" s="94"/>
      <c r="J21" s="75">
        <v>5000</v>
      </c>
      <c r="K21" s="75">
        <v>5000</v>
      </c>
      <c r="L21" s="75">
        <v>0</v>
      </c>
      <c r="M21" s="554"/>
      <c r="N21" s="75">
        <v>0</v>
      </c>
      <c r="O21" s="75">
        <v>0</v>
      </c>
      <c r="P21" s="75">
        <v>0</v>
      </c>
      <c r="Q21" s="94"/>
      <c r="R21" s="75">
        <v>0</v>
      </c>
      <c r="S21" s="75">
        <v>0</v>
      </c>
      <c r="T21" s="75">
        <v>0</v>
      </c>
      <c r="U21" s="94"/>
      <c r="V21" s="622">
        <v>1100</v>
      </c>
      <c r="W21" s="622">
        <v>1100</v>
      </c>
      <c r="X21" s="622">
        <v>0</v>
      </c>
      <c r="Y21" s="94"/>
      <c r="Z21" s="200">
        <f t="shared" si="0"/>
        <v>6100</v>
      </c>
      <c r="AA21" s="200">
        <f t="shared" si="1"/>
        <v>6100</v>
      </c>
      <c r="AB21" s="200">
        <f t="shared" si="2"/>
        <v>0</v>
      </c>
      <c r="AD21" s="75">
        <f t="shared" si="3"/>
        <v>5000</v>
      </c>
      <c r="AE21" s="75">
        <f t="shared" si="4"/>
        <v>5000</v>
      </c>
      <c r="AF21" s="75">
        <f t="shared" si="5"/>
        <v>0</v>
      </c>
    </row>
    <row r="22" spans="1:32" x14ac:dyDescent="0.2">
      <c r="A22" s="347">
        <v>11300</v>
      </c>
      <c r="B22" s="347" t="s">
        <v>152</v>
      </c>
      <c r="C22" s="347" t="s">
        <v>126</v>
      </c>
      <c r="D22" s="375" t="s">
        <v>3</v>
      </c>
      <c r="E22" s="94"/>
      <c r="F22" s="75">
        <v>2328.66</v>
      </c>
      <c r="G22" s="75">
        <v>2328.66</v>
      </c>
      <c r="H22" s="75">
        <v>0</v>
      </c>
      <c r="I22" s="94"/>
      <c r="J22" s="75"/>
      <c r="K22" s="75">
        <v>0</v>
      </c>
      <c r="L22" s="75"/>
      <c r="M22" s="554"/>
      <c r="N22" s="75">
        <v>0</v>
      </c>
      <c r="O22" s="75">
        <v>0</v>
      </c>
      <c r="P22" s="75">
        <v>0</v>
      </c>
      <c r="Q22" s="94"/>
      <c r="R22" s="75">
        <v>0</v>
      </c>
      <c r="S22" s="75">
        <v>0</v>
      </c>
      <c r="T22" s="75">
        <v>0</v>
      </c>
      <c r="U22" s="94"/>
      <c r="V22" s="622">
        <v>0</v>
      </c>
      <c r="W22" s="622">
        <v>0</v>
      </c>
      <c r="X22" s="622">
        <v>0</v>
      </c>
      <c r="Y22" s="94"/>
      <c r="Z22" s="200">
        <f t="shared" si="0"/>
        <v>2328.66</v>
      </c>
      <c r="AA22" s="200">
        <f t="shared" si="1"/>
        <v>2328.66</v>
      </c>
      <c r="AB22" s="200">
        <f t="shared" si="2"/>
        <v>0</v>
      </c>
      <c r="AD22" s="75">
        <f t="shared" si="3"/>
        <v>2328.66</v>
      </c>
      <c r="AE22" s="75">
        <f t="shared" si="4"/>
        <v>2328.66</v>
      </c>
      <c r="AF22" s="75">
        <f t="shared" si="5"/>
        <v>0</v>
      </c>
    </row>
    <row r="23" spans="1:32" x14ac:dyDescent="0.2">
      <c r="A23" s="347">
        <v>11350</v>
      </c>
      <c r="B23" s="347" t="s">
        <v>153</v>
      </c>
      <c r="C23" s="347" t="s">
        <v>130</v>
      </c>
      <c r="D23" s="375" t="s">
        <v>4</v>
      </c>
      <c r="E23" s="94"/>
      <c r="F23" s="75"/>
      <c r="G23" s="75">
        <v>0</v>
      </c>
      <c r="H23" s="75"/>
      <c r="I23" s="94"/>
      <c r="J23" s="75">
        <v>5056.88</v>
      </c>
      <c r="K23" s="75">
        <v>5055.1000000000004</v>
      </c>
      <c r="L23" s="75">
        <v>1.78</v>
      </c>
      <c r="M23" s="554"/>
      <c r="N23" s="75">
        <v>3388.5</v>
      </c>
      <c r="O23" s="75">
        <v>3388.5</v>
      </c>
      <c r="P23" s="75">
        <v>0</v>
      </c>
      <c r="Q23" s="94"/>
      <c r="R23" s="75">
        <v>0</v>
      </c>
      <c r="S23" s="75">
        <v>0</v>
      </c>
      <c r="T23" s="75">
        <v>0</v>
      </c>
      <c r="U23" s="94"/>
      <c r="V23" s="622">
        <v>0</v>
      </c>
      <c r="W23" s="622">
        <v>0</v>
      </c>
      <c r="X23" s="622">
        <v>0</v>
      </c>
      <c r="Y23" s="94"/>
      <c r="Z23" s="200">
        <f t="shared" si="0"/>
        <v>8445.380000000001</v>
      </c>
      <c r="AA23" s="200">
        <f t="shared" si="1"/>
        <v>8443.6</v>
      </c>
      <c r="AB23" s="200">
        <f t="shared" si="2"/>
        <v>1.78</v>
      </c>
      <c r="AD23" s="75">
        <f t="shared" si="3"/>
        <v>5056.88</v>
      </c>
      <c r="AE23" s="75">
        <f t="shared" si="4"/>
        <v>5055.1000000000004</v>
      </c>
      <c r="AF23" s="75">
        <f t="shared" si="5"/>
        <v>1.78</v>
      </c>
    </row>
    <row r="24" spans="1:32" x14ac:dyDescent="0.2">
      <c r="A24" s="347">
        <v>11400</v>
      </c>
      <c r="B24" s="347" t="s">
        <v>154</v>
      </c>
      <c r="C24" s="347" t="s">
        <v>289</v>
      </c>
      <c r="D24" s="375" t="s">
        <v>1</v>
      </c>
      <c r="E24" s="94"/>
      <c r="F24" s="75"/>
      <c r="G24" s="75">
        <v>0</v>
      </c>
      <c r="H24" s="75"/>
      <c r="I24" s="94"/>
      <c r="J24" s="75"/>
      <c r="K24" s="75">
        <v>0</v>
      </c>
      <c r="L24" s="75"/>
      <c r="M24" s="554"/>
      <c r="N24" s="75">
        <v>155.52000000000001</v>
      </c>
      <c r="O24" s="75">
        <v>155.52000000000001</v>
      </c>
      <c r="P24" s="75">
        <v>0</v>
      </c>
      <c r="Q24" s="94"/>
      <c r="R24" s="75">
        <v>0</v>
      </c>
      <c r="S24" s="75">
        <v>0</v>
      </c>
      <c r="T24" s="75">
        <v>0</v>
      </c>
      <c r="U24" s="94"/>
      <c r="V24" s="622"/>
      <c r="W24" s="622"/>
      <c r="X24" s="622"/>
      <c r="Y24" s="94"/>
      <c r="Z24" s="200">
        <f t="shared" si="0"/>
        <v>155.52000000000001</v>
      </c>
      <c r="AA24" s="200">
        <f t="shared" si="1"/>
        <v>155.52000000000001</v>
      </c>
      <c r="AB24" s="200">
        <f t="shared" si="2"/>
        <v>0</v>
      </c>
      <c r="AD24" s="75">
        <f t="shared" si="3"/>
        <v>0</v>
      </c>
      <c r="AE24" s="75">
        <f t="shared" si="4"/>
        <v>0</v>
      </c>
      <c r="AF24" s="75">
        <f t="shared" si="5"/>
        <v>0</v>
      </c>
    </row>
    <row r="25" spans="1:32" x14ac:dyDescent="0.2">
      <c r="A25" s="347">
        <v>11450</v>
      </c>
      <c r="B25" s="347" t="s">
        <v>156</v>
      </c>
      <c r="C25" s="347" t="s">
        <v>155</v>
      </c>
      <c r="D25" s="375" t="s">
        <v>3</v>
      </c>
      <c r="E25" s="94"/>
      <c r="F25" s="75">
        <v>10668.4</v>
      </c>
      <c r="G25" s="75">
        <v>10668.4</v>
      </c>
      <c r="H25" s="75">
        <v>0</v>
      </c>
      <c r="I25" s="94"/>
      <c r="J25" s="75">
        <v>0</v>
      </c>
      <c r="K25" s="75">
        <v>0</v>
      </c>
      <c r="L25" s="75">
        <v>0</v>
      </c>
      <c r="M25" s="554"/>
      <c r="N25" s="75">
        <v>0</v>
      </c>
      <c r="O25" s="75">
        <v>0</v>
      </c>
      <c r="P25" s="75">
        <v>0</v>
      </c>
      <c r="Q25" s="94"/>
      <c r="R25" s="75">
        <v>0</v>
      </c>
      <c r="S25" s="75">
        <v>0</v>
      </c>
      <c r="T25" s="75">
        <v>0</v>
      </c>
      <c r="U25" s="94"/>
      <c r="V25" s="622">
        <v>173</v>
      </c>
      <c r="W25" s="622">
        <v>173</v>
      </c>
      <c r="X25" s="622">
        <v>0</v>
      </c>
      <c r="Y25" s="94"/>
      <c r="Z25" s="200">
        <f t="shared" si="0"/>
        <v>10841.4</v>
      </c>
      <c r="AA25" s="200">
        <f t="shared" si="1"/>
        <v>10841.4</v>
      </c>
      <c r="AB25" s="200">
        <f t="shared" si="2"/>
        <v>0</v>
      </c>
      <c r="AD25" s="75">
        <f t="shared" si="3"/>
        <v>10668.4</v>
      </c>
      <c r="AE25" s="75">
        <f t="shared" si="4"/>
        <v>10668.4</v>
      </c>
      <c r="AF25" s="75">
        <f t="shared" si="5"/>
        <v>0</v>
      </c>
    </row>
    <row r="26" spans="1:32" x14ac:dyDescent="0.2">
      <c r="A26" s="347">
        <v>11500</v>
      </c>
      <c r="B26" s="347" t="s">
        <v>157</v>
      </c>
      <c r="C26" s="347" t="s">
        <v>155</v>
      </c>
      <c r="D26" s="375" t="s">
        <v>3</v>
      </c>
      <c r="E26" s="94"/>
      <c r="F26" s="75">
        <v>15715</v>
      </c>
      <c r="G26" s="75">
        <v>14951</v>
      </c>
      <c r="H26" s="75">
        <v>764</v>
      </c>
      <c r="I26" s="94"/>
      <c r="J26" s="75"/>
      <c r="K26" s="75">
        <v>0</v>
      </c>
      <c r="L26" s="75"/>
      <c r="M26" s="554"/>
      <c r="N26" s="75">
        <v>0</v>
      </c>
      <c r="O26" s="75">
        <v>0</v>
      </c>
      <c r="P26" s="75">
        <v>0</v>
      </c>
      <c r="Q26" s="94"/>
      <c r="R26" s="75">
        <v>0</v>
      </c>
      <c r="S26" s="75">
        <v>0</v>
      </c>
      <c r="T26" s="75">
        <v>0</v>
      </c>
      <c r="U26" s="94"/>
      <c r="V26" s="622">
        <v>0</v>
      </c>
      <c r="W26" s="622">
        <v>0</v>
      </c>
      <c r="X26" s="622">
        <v>0</v>
      </c>
      <c r="Y26" s="94"/>
      <c r="Z26" s="200">
        <f t="shared" si="0"/>
        <v>15715</v>
      </c>
      <c r="AA26" s="200">
        <f t="shared" si="1"/>
        <v>14951</v>
      </c>
      <c r="AB26" s="200">
        <f t="shared" si="2"/>
        <v>764</v>
      </c>
      <c r="AD26" s="75">
        <f t="shared" si="3"/>
        <v>15715</v>
      </c>
      <c r="AE26" s="75">
        <f t="shared" si="4"/>
        <v>14951</v>
      </c>
      <c r="AF26" s="75">
        <f t="shared" si="5"/>
        <v>764</v>
      </c>
    </row>
    <row r="27" spans="1:32" x14ac:dyDescent="0.2">
      <c r="A27" s="347">
        <v>11520</v>
      </c>
      <c r="B27" s="347" t="s">
        <v>158</v>
      </c>
      <c r="C27" s="347" t="s">
        <v>126</v>
      </c>
      <c r="D27" s="375" t="s">
        <v>3</v>
      </c>
      <c r="E27" s="94"/>
      <c r="F27" s="75">
        <v>4618</v>
      </c>
      <c r="G27" s="75">
        <v>4572</v>
      </c>
      <c r="H27" s="75">
        <v>46</v>
      </c>
      <c r="I27" s="94"/>
      <c r="J27" s="75"/>
      <c r="K27" s="75">
        <v>0</v>
      </c>
      <c r="L27" s="75"/>
      <c r="M27" s="554"/>
      <c r="N27" s="75">
        <v>0</v>
      </c>
      <c r="O27" s="75">
        <v>0</v>
      </c>
      <c r="P27" s="75">
        <v>0</v>
      </c>
      <c r="Q27" s="94"/>
      <c r="R27" s="75">
        <v>311</v>
      </c>
      <c r="S27" s="75">
        <v>308</v>
      </c>
      <c r="T27" s="75">
        <v>3</v>
      </c>
      <c r="U27" s="94"/>
      <c r="V27" s="622">
        <v>241.62</v>
      </c>
      <c r="W27" s="622">
        <v>0</v>
      </c>
      <c r="X27" s="622">
        <v>241.62</v>
      </c>
      <c r="Y27" s="94"/>
      <c r="Z27" s="200">
        <f t="shared" si="0"/>
        <v>5170.62</v>
      </c>
      <c r="AA27" s="200">
        <f t="shared" si="1"/>
        <v>4880</v>
      </c>
      <c r="AB27" s="200">
        <f t="shared" si="2"/>
        <v>290.62</v>
      </c>
      <c r="AD27" s="75">
        <f t="shared" si="3"/>
        <v>4618</v>
      </c>
      <c r="AE27" s="75">
        <f t="shared" si="4"/>
        <v>4572</v>
      </c>
      <c r="AF27" s="75">
        <f t="shared" si="5"/>
        <v>46</v>
      </c>
    </row>
    <row r="28" spans="1:32" x14ac:dyDescent="0.2">
      <c r="A28" s="347">
        <v>11570</v>
      </c>
      <c r="B28" s="347" t="s">
        <v>133</v>
      </c>
      <c r="C28" s="347" t="s">
        <v>126</v>
      </c>
      <c r="D28" s="375" t="s">
        <v>3</v>
      </c>
      <c r="E28" s="94"/>
      <c r="F28" s="75">
        <v>29742</v>
      </c>
      <c r="G28" s="75">
        <v>28381</v>
      </c>
      <c r="H28" s="75">
        <v>1361</v>
      </c>
      <c r="I28" s="94"/>
      <c r="J28" s="75"/>
      <c r="K28" s="75">
        <v>0</v>
      </c>
      <c r="L28" s="75"/>
      <c r="M28" s="554"/>
      <c r="N28" s="75">
        <v>0</v>
      </c>
      <c r="O28" s="75">
        <v>0</v>
      </c>
      <c r="P28" s="75">
        <v>0</v>
      </c>
      <c r="Q28" s="94"/>
      <c r="R28" s="75">
        <v>0</v>
      </c>
      <c r="S28" s="75">
        <v>0</v>
      </c>
      <c r="T28" s="75">
        <v>0</v>
      </c>
      <c r="U28" s="94"/>
      <c r="V28" s="622">
        <v>0</v>
      </c>
      <c r="W28" s="622">
        <v>0</v>
      </c>
      <c r="X28" s="622">
        <v>0</v>
      </c>
      <c r="Y28" s="94"/>
      <c r="Z28" s="200">
        <f t="shared" si="0"/>
        <v>29742</v>
      </c>
      <c r="AA28" s="200">
        <f t="shared" si="1"/>
        <v>28381</v>
      </c>
      <c r="AB28" s="200">
        <f t="shared" si="2"/>
        <v>1361</v>
      </c>
      <c r="AD28" s="75">
        <f t="shared" si="3"/>
        <v>29742</v>
      </c>
      <c r="AE28" s="75">
        <f t="shared" si="4"/>
        <v>28381</v>
      </c>
      <c r="AF28" s="75">
        <f t="shared" si="5"/>
        <v>1361</v>
      </c>
    </row>
    <row r="29" spans="1:32" x14ac:dyDescent="0.2">
      <c r="A29" s="347">
        <v>11600</v>
      </c>
      <c r="B29" s="347" t="s">
        <v>160</v>
      </c>
      <c r="C29" s="347" t="s">
        <v>716</v>
      </c>
      <c r="D29" s="375" t="s">
        <v>1</v>
      </c>
      <c r="E29" s="94"/>
      <c r="F29" s="75"/>
      <c r="G29" s="75">
        <v>0</v>
      </c>
      <c r="H29" s="75"/>
      <c r="I29" s="94"/>
      <c r="J29" s="75"/>
      <c r="K29" s="75">
        <v>0</v>
      </c>
      <c r="L29" s="75"/>
      <c r="M29" s="554"/>
      <c r="N29" s="75">
        <v>0</v>
      </c>
      <c r="O29" s="75">
        <v>0</v>
      </c>
      <c r="P29" s="75">
        <v>0</v>
      </c>
      <c r="Q29" s="94"/>
      <c r="R29" s="75">
        <v>0</v>
      </c>
      <c r="S29" s="75">
        <v>0</v>
      </c>
      <c r="T29" s="75">
        <v>0</v>
      </c>
      <c r="U29" s="94"/>
      <c r="V29" s="622">
        <v>0</v>
      </c>
      <c r="W29" s="622">
        <v>0</v>
      </c>
      <c r="X29" s="622">
        <v>0</v>
      </c>
      <c r="Y29" s="94"/>
      <c r="Z29" s="200">
        <f t="shared" si="0"/>
        <v>0</v>
      </c>
      <c r="AA29" s="200">
        <f t="shared" si="1"/>
        <v>0</v>
      </c>
      <c r="AB29" s="200">
        <f t="shared" si="2"/>
        <v>0</v>
      </c>
      <c r="AD29" s="75">
        <f t="shared" si="3"/>
        <v>0</v>
      </c>
      <c r="AE29" s="75">
        <f t="shared" si="4"/>
        <v>0</v>
      </c>
      <c r="AF29" s="75">
        <f t="shared" si="5"/>
        <v>0</v>
      </c>
    </row>
    <row r="30" spans="1:32" x14ac:dyDescent="0.2">
      <c r="A30" s="347">
        <v>11650</v>
      </c>
      <c r="B30" s="347" t="s">
        <v>180</v>
      </c>
      <c r="C30" s="347" t="s">
        <v>162</v>
      </c>
      <c r="D30" s="375" t="s">
        <v>2</v>
      </c>
      <c r="E30" s="94"/>
      <c r="F30" s="75">
        <v>38495</v>
      </c>
      <c r="G30" s="75">
        <v>38100</v>
      </c>
      <c r="H30" s="75">
        <v>395</v>
      </c>
      <c r="I30" s="94"/>
      <c r="J30" s="75"/>
      <c r="K30" s="75">
        <v>0</v>
      </c>
      <c r="L30" s="75"/>
      <c r="M30" s="554"/>
      <c r="N30" s="75">
        <v>7986</v>
      </c>
      <c r="O30" s="75">
        <v>7986</v>
      </c>
      <c r="P30" s="75">
        <v>0</v>
      </c>
      <c r="Q30" s="94"/>
      <c r="R30" s="75">
        <v>3567</v>
      </c>
      <c r="S30" s="75">
        <v>3567</v>
      </c>
      <c r="T30" s="75">
        <v>0</v>
      </c>
      <c r="U30" s="94"/>
      <c r="V30" s="622">
        <v>9005</v>
      </c>
      <c r="W30" s="622">
        <v>9005</v>
      </c>
      <c r="X30" s="622">
        <v>0</v>
      </c>
      <c r="Y30" s="94"/>
      <c r="Z30" s="200">
        <f t="shared" si="0"/>
        <v>59053</v>
      </c>
      <c r="AA30" s="200">
        <f t="shared" si="1"/>
        <v>58658</v>
      </c>
      <c r="AB30" s="200">
        <f t="shared" si="2"/>
        <v>395</v>
      </c>
      <c r="AD30" s="75">
        <f t="shared" si="3"/>
        <v>38495</v>
      </c>
      <c r="AE30" s="75">
        <f t="shared" si="4"/>
        <v>38100</v>
      </c>
      <c r="AF30" s="75">
        <f t="shared" si="5"/>
        <v>395</v>
      </c>
    </row>
    <row r="31" spans="1:32" x14ac:dyDescent="0.2">
      <c r="A31" s="347">
        <v>11700</v>
      </c>
      <c r="B31" s="347" t="s">
        <v>161</v>
      </c>
      <c r="C31" s="347" t="s">
        <v>289</v>
      </c>
      <c r="D31" s="375" t="s">
        <v>1</v>
      </c>
      <c r="E31" s="94"/>
      <c r="F31" s="75"/>
      <c r="G31" s="75">
        <v>0</v>
      </c>
      <c r="H31" s="75"/>
      <c r="I31" s="94"/>
      <c r="J31" s="75"/>
      <c r="K31" s="75">
        <v>0</v>
      </c>
      <c r="L31" s="75"/>
      <c r="M31" s="554"/>
      <c r="N31" s="75">
        <v>90</v>
      </c>
      <c r="O31" s="75">
        <v>45</v>
      </c>
      <c r="P31" s="75">
        <v>45</v>
      </c>
      <c r="Q31" s="94"/>
      <c r="R31" s="75">
        <v>0</v>
      </c>
      <c r="S31" s="75">
        <v>0</v>
      </c>
      <c r="T31" s="75">
        <v>0</v>
      </c>
      <c r="U31" s="94"/>
      <c r="V31" s="622"/>
      <c r="W31" s="622"/>
      <c r="X31" s="622"/>
      <c r="Y31" s="94"/>
      <c r="Z31" s="200">
        <f t="shared" si="0"/>
        <v>90</v>
      </c>
      <c r="AA31" s="200">
        <f t="shared" si="1"/>
        <v>45</v>
      </c>
      <c r="AB31" s="200">
        <f t="shared" si="2"/>
        <v>45</v>
      </c>
      <c r="AD31" s="75">
        <f t="shared" si="3"/>
        <v>0</v>
      </c>
      <c r="AE31" s="75">
        <f t="shared" si="4"/>
        <v>0</v>
      </c>
      <c r="AF31" s="75">
        <f t="shared" si="5"/>
        <v>0</v>
      </c>
    </row>
    <row r="32" spans="1:32" x14ac:dyDescent="0.2">
      <c r="A32" s="347">
        <v>11720</v>
      </c>
      <c r="B32" s="347" t="s">
        <v>163</v>
      </c>
      <c r="C32" s="347" t="s">
        <v>162</v>
      </c>
      <c r="D32" s="375" t="s">
        <v>2</v>
      </c>
      <c r="E32" s="94"/>
      <c r="F32" s="75">
        <v>5447.22</v>
      </c>
      <c r="G32" s="75">
        <v>5428.1500000000005</v>
      </c>
      <c r="H32" s="75">
        <v>19.07</v>
      </c>
      <c r="I32" s="94"/>
      <c r="J32" s="75"/>
      <c r="K32" s="75">
        <v>0</v>
      </c>
      <c r="L32" s="75"/>
      <c r="M32" s="554"/>
      <c r="N32" s="75">
        <v>900.51</v>
      </c>
      <c r="O32" s="75">
        <v>900.51</v>
      </c>
      <c r="P32" s="75">
        <v>0</v>
      </c>
      <c r="Q32" s="94"/>
      <c r="R32" s="75">
        <v>0</v>
      </c>
      <c r="S32" s="75">
        <v>0</v>
      </c>
      <c r="T32" s="75">
        <v>0</v>
      </c>
      <c r="U32" s="94"/>
      <c r="V32" s="622">
        <v>0</v>
      </c>
      <c r="W32" s="622">
        <v>0</v>
      </c>
      <c r="X32" s="622">
        <v>0</v>
      </c>
      <c r="Y32" s="94"/>
      <c r="Z32" s="200">
        <f t="shared" si="0"/>
        <v>6347.7300000000005</v>
      </c>
      <c r="AA32" s="200">
        <f t="shared" si="1"/>
        <v>6328.6600000000008</v>
      </c>
      <c r="AB32" s="200">
        <f t="shared" si="2"/>
        <v>19.07</v>
      </c>
      <c r="AD32" s="75">
        <f t="shared" si="3"/>
        <v>5447.22</v>
      </c>
      <c r="AE32" s="75">
        <f t="shared" si="4"/>
        <v>5428.1500000000005</v>
      </c>
      <c r="AF32" s="75">
        <f t="shared" si="5"/>
        <v>19.07</v>
      </c>
    </row>
    <row r="33" spans="1:32" x14ac:dyDescent="0.2">
      <c r="A33" s="347">
        <v>11730</v>
      </c>
      <c r="B33" s="347" t="s">
        <v>164</v>
      </c>
      <c r="C33" s="347" t="s">
        <v>130</v>
      </c>
      <c r="D33" s="375" t="s">
        <v>4</v>
      </c>
      <c r="E33" s="94"/>
      <c r="F33" s="75"/>
      <c r="G33" s="75">
        <v>0</v>
      </c>
      <c r="H33" s="75"/>
      <c r="I33" s="94"/>
      <c r="J33" s="75">
        <v>7018</v>
      </c>
      <c r="K33" s="75">
        <v>6983</v>
      </c>
      <c r="L33" s="75">
        <v>35</v>
      </c>
      <c r="M33" s="554"/>
      <c r="N33" s="75">
        <v>1097</v>
      </c>
      <c r="O33" s="75">
        <v>1097</v>
      </c>
      <c r="P33" s="75">
        <v>0</v>
      </c>
      <c r="Q33" s="94"/>
      <c r="R33" s="75">
        <v>0</v>
      </c>
      <c r="S33" s="75">
        <v>0</v>
      </c>
      <c r="T33" s="75">
        <v>0</v>
      </c>
      <c r="U33" s="94"/>
      <c r="V33" s="622">
        <v>0</v>
      </c>
      <c r="W33" s="622">
        <v>0</v>
      </c>
      <c r="X33" s="622">
        <v>0</v>
      </c>
      <c r="Y33" s="94"/>
      <c r="Z33" s="200">
        <f t="shared" si="0"/>
        <v>8115</v>
      </c>
      <c r="AA33" s="200">
        <f t="shared" si="1"/>
        <v>8080</v>
      </c>
      <c r="AB33" s="200">
        <f t="shared" si="2"/>
        <v>35</v>
      </c>
      <c r="AD33" s="75">
        <f t="shared" si="3"/>
        <v>7018</v>
      </c>
      <c r="AE33" s="75">
        <f t="shared" si="4"/>
        <v>6983</v>
      </c>
      <c r="AF33" s="75">
        <f t="shared" si="5"/>
        <v>35</v>
      </c>
    </row>
    <row r="34" spans="1:32" x14ac:dyDescent="0.2">
      <c r="A34" s="347">
        <v>11750</v>
      </c>
      <c r="B34" s="347" t="s">
        <v>165</v>
      </c>
      <c r="C34" s="347" t="s">
        <v>289</v>
      </c>
      <c r="D34" s="375" t="s">
        <v>1</v>
      </c>
      <c r="E34" s="94"/>
      <c r="F34" s="75"/>
      <c r="G34" s="75">
        <v>0</v>
      </c>
      <c r="H34" s="75"/>
      <c r="I34" s="94"/>
      <c r="J34" s="75"/>
      <c r="K34" s="75">
        <v>0</v>
      </c>
      <c r="L34" s="75"/>
      <c r="M34" s="554"/>
      <c r="N34" s="75">
        <v>0</v>
      </c>
      <c r="O34" s="75">
        <v>0</v>
      </c>
      <c r="P34" s="75">
        <v>0</v>
      </c>
      <c r="Q34" s="94"/>
      <c r="R34" s="75">
        <v>0</v>
      </c>
      <c r="S34" s="75">
        <v>0</v>
      </c>
      <c r="T34" s="75">
        <v>0</v>
      </c>
      <c r="U34" s="94"/>
      <c r="V34" s="622"/>
      <c r="W34" s="622"/>
      <c r="X34" s="622"/>
      <c r="Y34" s="94"/>
      <c r="Z34" s="200">
        <f t="shared" si="0"/>
        <v>0</v>
      </c>
      <c r="AA34" s="200">
        <f t="shared" si="1"/>
        <v>0</v>
      </c>
      <c r="AB34" s="200">
        <f t="shared" si="2"/>
        <v>0</v>
      </c>
      <c r="AD34" s="75">
        <f t="shared" si="3"/>
        <v>0</v>
      </c>
      <c r="AE34" s="75">
        <f t="shared" si="4"/>
        <v>0</v>
      </c>
      <c r="AF34" s="75">
        <f t="shared" si="5"/>
        <v>0</v>
      </c>
    </row>
    <row r="35" spans="1:32" x14ac:dyDescent="0.2">
      <c r="A35" s="347">
        <v>11800</v>
      </c>
      <c r="B35" s="347" t="s">
        <v>166</v>
      </c>
      <c r="C35" s="347" t="s">
        <v>290</v>
      </c>
      <c r="D35" s="375" t="s">
        <v>4</v>
      </c>
      <c r="E35" s="94"/>
      <c r="F35" s="75"/>
      <c r="G35" s="75">
        <v>0</v>
      </c>
      <c r="H35" s="75"/>
      <c r="I35" s="94"/>
      <c r="J35" s="75">
        <v>11270.06</v>
      </c>
      <c r="K35" s="75">
        <v>10540.06</v>
      </c>
      <c r="L35" s="75">
        <v>730</v>
      </c>
      <c r="M35" s="554"/>
      <c r="N35" s="75">
        <v>1594.18</v>
      </c>
      <c r="O35" s="75">
        <v>1594.18</v>
      </c>
      <c r="P35" s="75">
        <v>0</v>
      </c>
      <c r="Q35" s="94"/>
      <c r="R35" s="75">
        <v>0</v>
      </c>
      <c r="S35" s="75">
        <v>0</v>
      </c>
      <c r="T35" s="75">
        <v>0</v>
      </c>
      <c r="U35" s="94"/>
      <c r="V35" s="622">
        <v>0</v>
      </c>
      <c r="W35" s="622">
        <v>0</v>
      </c>
      <c r="X35" s="622">
        <v>0</v>
      </c>
      <c r="Y35" s="94"/>
      <c r="Z35" s="200">
        <f t="shared" si="0"/>
        <v>12864.24</v>
      </c>
      <c r="AA35" s="200">
        <f t="shared" si="1"/>
        <v>12134.24</v>
      </c>
      <c r="AB35" s="200">
        <f t="shared" si="2"/>
        <v>730</v>
      </c>
      <c r="AD35" s="75">
        <f t="shared" si="3"/>
        <v>11270.06</v>
      </c>
      <c r="AE35" s="75">
        <f t="shared" si="4"/>
        <v>10540.06</v>
      </c>
      <c r="AF35" s="75">
        <f t="shared" si="5"/>
        <v>730</v>
      </c>
    </row>
    <row r="36" spans="1:32" x14ac:dyDescent="0.2">
      <c r="A36" s="347">
        <v>12000</v>
      </c>
      <c r="B36" s="347" t="s">
        <v>168</v>
      </c>
      <c r="C36" s="347" t="s">
        <v>141</v>
      </c>
      <c r="D36" s="375" t="s">
        <v>1</v>
      </c>
      <c r="E36" s="94"/>
      <c r="F36" s="75"/>
      <c r="G36" s="75">
        <v>0</v>
      </c>
      <c r="H36" s="75"/>
      <c r="I36" s="94"/>
      <c r="J36" s="75">
        <v>210.24</v>
      </c>
      <c r="K36" s="75">
        <v>210.24</v>
      </c>
      <c r="L36" s="75">
        <v>0</v>
      </c>
      <c r="M36" s="554"/>
      <c r="N36" s="75">
        <v>0</v>
      </c>
      <c r="O36" s="75">
        <v>0</v>
      </c>
      <c r="P36" s="75">
        <v>0</v>
      </c>
      <c r="Q36" s="94"/>
      <c r="R36" s="75">
        <v>0</v>
      </c>
      <c r="S36" s="75">
        <v>0</v>
      </c>
      <c r="T36" s="75">
        <v>0</v>
      </c>
      <c r="U36" s="94"/>
      <c r="V36" s="622">
        <v>0</v>
      </c>
      <c r="W36" s="622">
        <v>0</v>
      </c>
      <c r="X36" s="622">
        <v>0</v>
      </c>
      <c r="Y36" s="94"/>
      <c r="Z36" s="200">
        <f t="shared" si="0"/>
        <v>210.24</v>
      </c>
      <c r="AA36" s="200">
        <f t="shared" si="1"/>
        <v>210.24</v>
      </c>
      <c r="AB36" s="200">
        <f t="shared" si="2"/>
        <v>0</v>
      </c>
      <c r="AD36" s="75">
        <f t="shared" si="3"/>
        <v>210.24</v>
      </c>
      <c r="AE36" s="75">
        <f t="shared" si="4"/>
        <v>210.24</v>
      </c>
      <c r="AF36" s="75">
        <f t="shared" si="5"/>
        <v>0</v>
      </c>
    </row>
    <row r="37" spans="1:32" x14ac:dyDescent="0.2">
      <c r="A37" s="347">
        <v>12150</v>
      </c>
      <c r="B37" s="347" t="s">
        <v>169</v>
      </c>
      <c r="C37" s="347" t="s">
        <v>289</v>
      </c>
      <c r="D37" s="375" t="s">
        <v>1</v>
      </c>
      <c r="E37" s="94"/>
      <c r="F37" s="75"/>
      <c r="G37" s="75">
        <v>0</v>
      </c>
      <c r="H37" s="75"/>
      <c r="I37" s="94"/>
      <c r="J37" s="75"/>
      <c r="K37" s="75">
        <v>0</v>
      </c>
      <c r="L37" s="75"/>
      <c r="M37" s="554"/>
      <c r="N37" s="75">
        <v>0</v>
      </c>
      <c r="O37" s="75">
        <v>0</v>
      </c>
      <c r="P37" s="75">
        <v>0</v>
      </c>
      <c r="Q37" s="94"/>
      <c r="R37" s="75">
        <v>0</v>
      </c>
      <c r="S37" s="75">
        <v>0</v>
      </c>
      <c r="T37" s="75">
        <v>0</v>
      </c>
      <c r="U37" s="94"/>
      <c r="V37" s="622"/>
      <c r="W37" s="622"/>
      <c r="X37" s="622"/>
      <c r="Y37" s="94"/>
      <c r="Z37" s="200">
        <f t="shared" si="0"/>
        <v>0</v>
      </c>
      <c r="AA37" s="200">
        <f t="shared" si="1"/>
        <v>0</v>
      </c>
      <c r="AB37" s="200">
        <f t="shared" si="2"/>
        <v>0</v>
      </c>
      <c r="AD37" s="75">
        <f t="shared" si="3"/>
        <v>0</v>
      </c>
      <c r="AE37" s="75">
        <f t="shared" si="4"/>
        <v>0</v>
      </c>
      <c r="AF37" s="75">
        <f t="shared" si="5"/>
        <v>0</v>
      </c>
    </row>
    <row r="38" spans="1:32" x14ac:dyDescent="0.2">
      <c r="A38" s="347">
        <v>12350</v>
      </c>
      <c r="B38" s="347" t="s">
        <v>171</v>
      </c>
      <c r="C38" s="347" t="s">
        <v>289</v>
      </c>
      <c r="D38" s="375" t="s">
        <v>1</v>
      </c>
      <c r="E38" s="94"/>
      <c r="F38" s="75"/>
      <c r="G38" s="75">
        <v>0</v>
      </c>
      <c r="H38" s="75"/>
      <c r="I38" s="94"/>
      <c r="J38" s="75"/>
      <c r="K38" s="75">
        <v>0</v>
      </c>
      <c r="L38" s="75"/>
      <c r="M38" s="554"/>
      <c r="N38" s="75">
        <v>5.51</v>
      </c>
      <c r="O38" s="75">
        <v>0</v>
      </c>
      <c r="P38" s="75">
        <v>5.51</v>
      </c>
      <c r="Q38" s="94"/>
      <c r="R38" s="75">
        <v>0</v>
      </c>
      <c r="S38" s="75">
        <v>0</v>
      </c>
      <c r="T38" s="75">
        <v>0</v>
      </c>
      <c r="U38" s="94"/>
      <c r="V38" s="622"/>
      <c r="W38" s="622"/>
      <c r="X38" s="622"/>
      <c r="Y38" s="94"/>
      <c r="Z38" s="200">
        <f t="shared" si="0"/>
        <v>5.51</v>
      </c>
      <c r="AA38" s="200">
        <f t="shared" si="1"/>
        <v>0</v>
      </c>
      <c r="AB38" s="200">
        <f t="shared" si="2"/>
        <v>5.51</v>
      </c>
      <c r="AD38" s="75">
        <f t="shared" si="3"/>
        <v>0</v>
      </c>
      <c r="AE38" s="75">
        <f t="shared" si="4"/>
        <v>0</v>
      </c>
      <c r="AF38" s="75">
        <f t="shared" si="5"/>
        <v>0</v>
      </c>
    </row>
    <row r="39" spans="1:32" x14ac:dyDescent="0.2">
      <c r="A39" s="347">
        <v>12380</v>
      </c>
      <c r="B39" s="347" t="s">
        <v>129</v>
      </c>
      <c r="C39" s="347" t="s">
        <v>128</v>
      </c>
      <c r="D39" s="375" t="s">
        <v>3</v>
      </c>
      <c r="E39" s="94"/>
      <c r="F39" s="75">
        <v>1604</v>
      </c>
      <c r="G39" s="75">
        <v>1604</v>
      </c>
      <c r="H39" s="75">
        <v>0</v>
      </c>
      <c r="I39" s="94"/>
      <c r="J39" s="75"/>
      <c r="K39" s="75">
        <v>0</v>
      </c>
      <c r="L39" s="75"/>
      <c r="M39" s="554"/>
      <c r="N39" s="75">
        <v>1400</v>
      </c>
      <c r="O39" s="75">
        <v>1400</v>
      </c>
      <c r="P39" s="75">
        <v>0</v>
      </c>
      <c r="Q39" s="94"/>
      <c r="R39" s="75">
        <v>0</v>
      </c>
      <c r="S39" s="75">
        <v>0</v>
      </c>
      <c r="T39" s="75">
        <v>0</v>
      </c>
      <c r="U39" s="94"/>
      <c r="V39" s="622">
        <v>0</v>
      </c>
      <c r="W39" s="622">
        <v>0</v>
      </c>
      <c r="X39" s="622">
        <v>0</v>
      </c>
      <c r="Y39" s="94"/>
      <c r="Z39" s="200">
        <f t="shared" si="0"/>
        <v>3004</v>
      </c>
      <c r="AA39" s="200">
        <f t="shared" si="1"/>
        <v>3004</v>
      </c>
      <c r="AB39" s="200">
        <f t="shared" si="2"/>
        <v>0</v>
      </c>
      <c r="AD39" s="75">
        <f t="shared" si="3"/>
        <v>1604</v>
      </c>
      <c r="AE39" s="75">
        <f t="shared" si="4"/>
        <v>1604</v>
      </c>
      <c r="AF39" s="75">
        <f t="shared" si="5"/>
        <v>0</v>
      </c>
    </row>
    <row r="40" spans="1:32" x14ac:dyDescent="0.2">
      <c r="A40" s="347">
        <v>12700</v>
      </c>
      <c r="B40" s="347" t="s">
        <v>173</v>
      </c>
      <c r="C40" s="347" t="s">
        <v>162</v>
      </c>
      <c r="D40" s="375" t="s">
        <v>4</v>
      </c>
      <c r="E40" s="94"/>
      <c r="F40" s="75"/>
      <c r="G40" s="75">
        <v>0</v>
      </c>
      <c r="H40" s="75"/>
      <c r="I40" s="94"/>
      <c r="J40" s="75"/>
      <c r="K40" s="75">
        <v>0</v>
      </c>
      <c r="L40" s="75"/>
      <c r="M40" s="554"/>
      <c r="N40" s="75">
        <v>92.33</v>
      </c>
      <c r="O40" s="75">
        <v>92.33</v>
      </c>
      <c r="P40" s="75">
        <v>0</v>
      </c>
      <c r="Q40" s="94"/>
      <c r="R40" s="75">
        <v>8.7200000000000006</v>
      </c>
      <c r="S40" s="75">
        <v>8.7200000000000006</v>
      </c>
      <c r="T40" s="75">
        <v>0</v>
      </c>
      <c r="U40" s="94"/>
      <c r="V40" s="622">
        <v>80.180000000000007</v>
      </c>
      <c r="W40" s="622">
        <v>80</v>
      </c>
      <c r="X40" s="622">
        <v>0</v>
      </c>
      <c r="Y40" s="94"/>
      <c r="Z40" s="200">
        <f t="shared" si="0"/>
        <v>181.23000000000002</v>
      </c>
      <c r="AA40" s="200">
        <f t="shared" si="1"/>
        <v>181.05</v>
      </c>
      <c r="AB40" s="200">
        <f t="shared" si="2"/>
        <v>0</v>
      </c>
      <c r="AD40" s="75">
        <f t="shared" si="3"/>
        <v>0</v>
      </c>
      <c r="AE40" s="75">
        <f t="shared" si="4"/>
        <v>0</v>
      </c>
      <c r="AF40" s="75">
        <f t="shared" si="5"/>
        <v>0</v>
      </c>
    </row>
    <row r="41" spans="1:32" x14ac:dyDescent="0.2">
      <c r="A41" s="347">
        <v>12730</v>
      </c>
      <c r="B41" s="347" t="s">
        <v>167</v>
      </c>
      <c r="C41" s="347" t="s">
        <v>711</v>
      </c>
      <c r="D41" s="375" t="s">
        <v>1</v>
      </c>
      <c r="E41" s="94"/>
      <c r="F41" s="75"/>
      <c r="G41" s="75">
        <v>0</v>
      </c>
      <c r="H41" s="75"/>
      <c r="I41" s="94"/>
      <c r="J41" s="75"/>
      <c r="K41" s="75">
        <v>0</v>
      </c>
      <c r="L41" s="75"/>
      <c r="M41" s="554"/>
      <c r="N41" s="75">
        <v>645.76</v>
      </c>
      <c r="O41" s="75">
        <v>0</v>
      </c>
      <c r="P41" s="75">
        <v>645.76</v>
      </c>
      <c r="Q41" s="94"/>
      <c r="R41" s="75">
        <v>0</v>
      </c>
      <c r="S41" s="75">
        <v>0</v>
      </c>
      <c r="T41" s="75">
        <v>0</v>
      </c>
      <c r="U41" s="94"/>
      <c r="V41" s="622">
        <v>30.68</v>
      </c>
      <c r="W41" s="622">
        <v>0</v>
      </c>
      <c r="X41" s="622">
        <v>30.68</v>
      </c>
      <c r="Y41" s="94"/>
      <c r="Z41" s="200">
        <f t="shared" si="0"/>
        <v>676.43999999999994</v>
      </c>
      <c r="AA41" s="200">
        <f t="shared" si="1"/>
        <v>0</v>
      </c>
      <c r="AB41" s="200">
        <f t="shared" si="2"/>
        <v>676.43999999999994</v>
      </c>
      <c r="AD41" s="75">
        <f t="shared" si="3"/>
        <v>0</v>
      </c>
      <c r="AE41" s="75">
        <f t="shared" si="4"/>
        <v>0</v>
      </c>
      <c r="AF41" s="75">
        <f t="shared" si="5"/>
        <v>0</v>
      </c>
    </row>
    <row r="42" spans="1:32" x14ac:dyDescent="0.2">
      <c r="A42" s="347">
        <v>12750</v>
      </c>
      <c r="B42" s="347" t="s">
        <v>174</v>
      </c>
      <c r="C42" s="347" t="s">
        <v>713</v>
      </c>
      <c r="D42" s="375" t="s">
        <v>1</v>
      </c>
      <c r="E42" s="94"/>
      <c r="F42" s="75">
        <v>4970.83</v>
      </c>
      <c r="G42" s="75">
        <v>4964.59</v>
      </c>
      <c r="H42" s="75">
        <v>6.24</v>
      </c>
      <c r="I42" s="94"/>
      <c r="J42" s="75"/>
      <c r="K42" s="75">
        <v>0</v>
      </c>
      <c r="L42" s="75"/>
      <c r="M42" s="554"/>
      <c r="N42" s="75">
        <v>3175</v>
      </c>
      <c r="O42" s="75">
        <v>3175</v>
      </c>
      <c r="P42" s="75">
        <v>0</v>
      </c>
      <c r="Q42" s="94"/>
      <c r="R42" s="75">
        <v>0</v>
      </c>
      <c r="S42" s="75">
        <v>0</v>
      </c>
      <c r="T42" s="75">
        <v>0</v>
      </c>
      <c r="U42" s="94"/>
      <c r="V42" s="622">
        <v>378.94</v>
      </c>
      <c r="W42" s="622">
        <v>378</v>
      </c>
      <c r="X42" s="622">
        <v>0</v>
      </c>
      <c r="Y42" s="94"/>
      <c r="Z42" s="200">
        <f t="shared" si="0"/>
        <v>8524.77</v>
      </c>
      <c r="AA42" s="200">
        <f t="shared" si="1"/>
        <v>8517.59</v>
      </c>
      <c r="AB42" s="200">
        <f t="shared" si="2"/>
        <v>6.24</v>
      </c>
      <c r="AD42" s="75">
        <f t="shared" si="3"/>
        <v>4970.83</v>
      </c>
      <c r="AE42" s="75">
        <f t="shared" si="4"/>
        <v>4964.59</v>
      </c>
      <c r="AF42" s="75">
        <f t="shared" si="5"/>
        <v>6.24</v>
      </c>
    </row>
    <row r="43" spans="1:32" x14ac:dyDescent="0.2">
      <c r="A43" s="347">
        <v>12850</v>
      </c>
      <c r="B43" s="347" t="s">
        <v>175</v>
      </c>
      <c r="C43" s="347" t="s">
        <v>128</v>
      </c>
      <c r="D43" s="375" t="s">
        <v>3</v>
      </c>
      <c r="E43" s="94"/>
      <c r="F43" s="75"/>
      <c r="G43" s="75">
        <v>0</v>
      </c>
      <c r="H43" s="75"/>
      <c r="I43" s="94"/>
      <c r="J43" s="75"/>
      <c r="K43" s="75">
        <v>0</v>
      </c>
      <c r="L43" s="75"/>
      <c r="M43" s="554"/>
      <c r="N43" s="75">
        <v>9.6</v>
      </c>
      <c r="O43" s="75">
        <v>9.6</v>
      </c>
      <c r="P43" s="75">
        <v>0</v>
      </c>
      <c r="Q43" s="94"/>
      <c r="R43" s="75">
        <v>0</v>
      </c>
      <c r="S43" s="75">
        <v>0</v>
      </c>
      <c r="T43" s="75">
        <v>0</v>
      </c>
      <c r="U43" s="94"/>
      <c r="V43" s="622">
        <v>0</v>
      </c>
      <c r="W43" s="622">
        <v>0</v>
      </c>
      <c r="X43" s="622">
        <v>0</v>
      </c>
      <c r="Y43" s="94"/>
      <c r="Z43" s="200">
        <f t="shared" si="0"/>
        <v>9.6</v>
      </c>
      <c r="AA43" s="200">
        <f t="shared" si="1"/>
        <v>9.6</v>
      </c>
      <c r="AB43" s="200">
        <f t="shared" si="2"/>
        <v>0</v>
      </c>
      <c r="AD43" s="75">
        <f t="shared" si="3"/>
        <v>0</v>
      </c>
      <c r="AE43" s="75">
        <f t="shared" si="4"/>
        <v>0</v>
      </c>
      <c r="AF43" s="75">
        <f t="shared" si="5"/>
        <v>0</v>
      </c>
    </row>
    <row r="44" spans="1:32" x14ac:dyDescent="0.2">
      <c r="A44" s="347">
        <v>12870</v>
      </c>
      <c r="B44" s="347" t="s">
        <v>170</v>
      </c>
      <c r="C44" s="347" t="s">
        <v>711</v>
      </c>
      <c r="D44" s="375" t="s">
        <v>1</v>
      </c>
      <c r="E44" s="94"/>
      <c r="F44" s="75"/>
      <c r="G44" s="75">
        <v>0</v>
      </c>
      <c r="H44" s="75"/>
      <c r="I44" s="94"/>
      <c r="J44" s="75">
        <v>2113</v>
      </c>
      <c r="K44" s="75">
        <v>2113</v>
      </c>
      <c r="L44" s="75">
        <v>0</v>
      </c>
      <c r="M44" s="554"/>
      <c r="N44" s="75">
        <v>417.5</v>
      </c>
      <c r="O44" s="75">
        <v>0</v>
      </c>
      <c r="P44" s="75">
        <v>417.5</v>
      </c>
      <c r="Q44" s="94"/>
      <c r="R44" s="75">
        <v>0</v>
      </c>
      <c r="S44" s="75">
        <v>0</v>
      </c>
      <c r="T44" s="75">
        <v>0</v>
      </c>
      <c r="U44" s="94"/>
      <c r="V44" s="622"/>
      <c r="W44" s="622"/>
      <c r="X44" s="622"/>
      <c r="Y44" s="94"/>
      <c r="Z44" s="200">
        <f t="shared" si="0"/>
        <v>2530.5</v>
      </c>
      <c r="AA44" s="200">
        <f t="shared" si="1"/>
        <v>2113</v>
      </c>
      <c r="AB44" s="200">
        <f t="shared" si="2"/>
        <v>417.5</v>
      </c>
      <c r="AD44" s="75">
        <f t="shared" si="3"/>
        <v>2113</v>
      </c>
      <c r="AE44" s="75">
        <f t="shared" si="4"/>
        <v>2113</v>
      </c>
      <c r="AF44" s="75">
        <f t="shared" si="5"/>
        <v>0</v>
      </c>
    </row>
    <row r="45" spans="1:32" x14ac:dyDescent="0.2">
      <c r="A45" s="347">
        <v>12900</v>
      </c>
      <c r="B45" s="347" t="s">
        <v>176</v>
      </c>
      <c r="C45" s="347" t="s">
        <v>289</v>
      </c>
      <c r="D45" s="375" t="s">
        <v>1</v>
      </c>
      <c r="E45" s="94"/>
      <c r="F45" s="75"/>
      <c r="G45" s="75">
        <v>0</v>
      </c>
      <c r="H45" s="75"/>
      <c r="I45" s="94"/>
      <c r="J45" s="75">
        <v>923.66</v>
      </c>
      <c r="K45" s="75">
        <v>923.66</v>
      </c>
      <c r="L45" s="75">
        <v>0</v>
      </c>
      <c r="M45" s="554"/>
      <c r="N45" s="75">
        <v>0</v>
      </c>
      <c r="O45" s="75">
        <v>0</v>
      </c>
      <c r="P45" s="75">
        <v>0</v>
      </c>
      <c r="Q45" s="94"/>
      <c r="R45" s="75">
        <v>0</v>
      </c>
      <c r="S45" s="75">
        <v>0</v>
      </c>
      <c r="T45" s="75">
        <v>0</v>
      </c>
      <c r="U45" s="94"/>
      <c r="V45" s="622"/>
      <c r="W45" s="622"/>
      <c r="X45" s="622"/>
      <c r="Y45" s="94"/>
      <c r="Z45" s="200">
        <f t="shared" si="0"/>
        <v>923.66</v>
      </c>
      <c r="AA45" s="200">
        <f t="shared" si="1"/>
        <v>923.66</v>
      </c>
      <c r="AB45" s="200">
        <f t="shared" si="2"/>
        <v>0</v>
      </c>
      <c r="AD45" s="75">
        <f t="shared" si="3"/>
        <v>923.66</v>
      </c>
      <c r="AE45" s="75">
        <f t="shared" si="4"/>
        <v>923.66</v>
      </c>
      <c r="AF45" s="75">
        <f t="shared" si="5"/>
        <v>0</v>
      </c>
    </row>
    <row r="46" spans="1:32" x14ac:dyDescent="0.2">
      <c r="A46" s="347">
        <v>12930</v>
      </c>
      <c r="B46" s="347" t="s">
        <v>192</v>
      </c>
      <c r="C46" s="347" t="s">
        <v>126</v>
      </c>
      <c r="D46" s="375" t="s">
        <v>3</v>
      </c>
      <c r="E46" s="94"/>
      <c r="F46" s="75">
        <v>11751</v>
      </c>
      <c r="G46" s="75">
        <v>11716</v>
      </c>
      <c r="H46" s="75">
        <v>35</v>
      </c>
      <c r="I46" s="94"/>
      <c r="J46" s="75"/>
      <c r="K46" s="75">
        <v>0</v>
      </c>
      <c r="L46" s="75"/>
      <c r="M46" s="554"/>
      <c r="N46" s="75">
        <v>3</v>
      </c>
      <c r="O46" s="75">
        <v>0</v>
      </c>
      <c r="P46" s="75">
        <v>3</v>
      </c>
      <c r="Q46" s="94"/>
      <c r="R46" s="75">
        <v>0</v>
      </c>
      <c r="S46" s="75">
        <v>0</v>
      </c>
      <c r="T46" s="75">
        <v>0</v>
      </c>
      <c r="U46" s="94"/>
      <c r="V46" s="622"/>
      <c r="W46" s="622"/>
      <c r="X46" s="622"/>
      <c r="Y46" s="94"/>
      <c r="Z46" s="200">
        <f t="shared" si="0"/>
        <v>11754</v>
      </c>
      <c r="AA46" s="200">
        <f t="shared" si="1"/>
        <v>11716</v>
      </c>
      <c r="AB46" s="200">
        <f t="shared" si="2"/>
        <v>38</v>
      </c>
      <c r="AD46" s="75">
        <f t="shared" si="3"/>
        <v>11751</v>
      </c>
      <c r="AE46" s="75">
        <f t="shared" si="4"/>
        <v>11716</v>
      </c>
      <c r="AF46" s="75">
        <f t="shared" si="5"/>
        <v>35</v>
      </c>
    </row>
    <row r="47" spans="1:32" x14ac:dyDescent="0.2">
      <c r="A47" s="347">
        <v>12950</v>
      </c>
      <c r="B47" s="347" t="s">
        <v>177</v>
      </c>
      <c r="C47" s="347" t="s">
        <v>289</v>
      </c>
      <c r="D47" s="375" t="s">
        <v>1</v>
      </c>
      <c r="E47" s="94"/>
      <c r="F47" s="75"/>
      <c r="G47" s="75">
        <v>0</v>
      </c>
      <c r="H47" s="75"/>
      <c r="I47" s="94"/>
      <c r="J47" s="75"/>
      <c r="K47" s="75">
        <v>0</v>
      </c>
      <c r="L47" s="75"/>
      <c r="M47" s="554"/>
      <c r="N47" s="75">
        <v>0</v>
      </c>
      <c r="O47" s="75">
        <v>0</v>
      </c>
      <c r="P47" s="75">
        <v>0</v>
      </c>
      <c r="Q47" s="94"/>
      <c r="R47" s="75">
        <v>0</v>
      </c>
      <c r="S47" s="75">
        <v>0</v>
      </c>
      <c r="T47" s="75">
        <v>0</v>
      </c>
      <c r="U47" s="94"/>
      <c r="V47" s="622"/>
      <c r="W47" s="622"/>
      <c r="X47" s="622"/>
      <c r="Y47" s="94"/>
      <c r="Z47" s="200">
        <f t="shared" si="0"/>
        <v>0</v>
      </c>
      <c r="AA47" s="200">
        <f t="shared" si="1"/>
        <v>0</v>
      </c>
      <c r="AB47" s="200">
        <f t="shared" si="2"/>
        <v>0</v>
      </c>
      <c r="AD47" s="75">
        <f t="shared" si="3"/>
        <v>0</v>
      </c>
      <c r="AE47" s="75">
        <f t="shared" si="4"/>
        <v>0</v>
      </c>
      <c r="AF47" s="75">
        <f t="shared" si="5"/>
        <v>0</v>
      </c>
    </row>
    <row r="48" spans="1:32" x14ac:dyDescent="0.2">
      <c r="A48" s="347">
        <v>13010</v>
      </c>
      <c r="B48" s="347" t="s">
        <v>178</v>
      </c>
      <c r="C48" s="347" t="s">
        <v>124</v>
      </c>
      <c r="D48" s="375" t="s">
        <v>1</v>
      </c>
      <c r="E48" s="94"/>
      <c r="F48" s="75"/>
      <c r="G48" s="75">
        <v>0</v>
      </c>
      <c r="H48" s="75"/>
      <c r="I48" s="94"/>
      <c r="J48" s="75"/>
      <c r="K48" s="75">
        <v>0</v>
      </c>
      <c r="L48" s="75"/>
      <c r="M48" s="554"/>
      <c r="N48" s="75">
        <v>0</v>
      </c>
      <c r="O48" s="75">
        <v>0</v>
      </c>
      <c r="P48" s="75">
        <v>0</v>
      </c>
      <c r="Q48" s="94"/>
      <c r="R48" s="75">
        <v>0</v>
      </c>
      <c r="S48" s="75">
        <v>0</v>
      </c>
      <c r="T48" s="75">
        <v>0</v>
      </c>
      <c r="U48" s="94"/>
      <c r="V48" s="622"/>
      <c r="W48" s="622"/>
      <c r="X48" s="622"/>
      <c r="Y48" s="94"/>
      <c r="Z48" s="200">
        <f t="shared" si="0"/>
        <v>0</v>
      </c>
      <c r="AA48" s="200">
        <f t="shared" si="1"/>
        <v>0</v>
      </c>
      <c r="AB48" s="200">
        <f t="shared" si="2"/>
        <v>0</v>
      </c>
      <c r="AD48" s="75">
        <f t="shared" si="3"/>
        <v>0</v>
      </c>
      <c r="AE48" s="75">
        <f t="shared" si="4"/>
        <v>0</v>
      </c>
      <c r="AF48" s="75">
        <f t="shared" si="5"/>
        <v>0</v>
      </c>
    </row>
    <row r="49" spans="1:32" x14ac:dyDescent="0.2">
      <c r="A49" s="347">
        <v>13310</v>
      </c>
      <c r="B49" s="347" t="s">
        <v>181</v>
      </c>
      <c r="C49" s="347" t="s">
        <v>713</v>
      </c>
      <c r="D49" s="375" t="s">
        <v>1</v>
      </c>
      <c r="E49" s="94"/>
      <c r="F49" s="75"/>
      <c r="G49" s="75">
        <v>0</v>
      </c>
      <c r="H49" s="75"/>
      <c r="I49" s="94"/>
      <c r="J49" s="75">
        <v>1274.6400000000001</v>
      </c>
      <c r="K49" s="75">
        <v>1274.6400000000001</v>
      </c>
      <c r="L49" s="75">
        <v>0</v>
      </c>
      <c r="M49" s="554"/>
      <c r="N49" s="75">
        <v>1780</v>
      </c>
      <c r="O49" s="75">
        <v>1780</v>
      </c>
      <c r="P49" s="75">
        <v>0</v>
      </c>
      <c r="Q49" s="94"/>
      <c r="R49" s="75">
        <v>0</v>
      </c>
      <c r="S49" s="75">
        <v>0</v>
      </c>
      <c r="T49" s="75">
        <v>0</v>
      </c>
      <c r="U49" s="94"/>
      <c r="V49" s="622">
        <v>0</v>
      </c>
      <c r="W49" s="622">
        <v>0</v>
      </c>
      <c r="X49" s="622">
        <v>0</v>
      </c>
      <c r="Y49" s="94"/>
      <c r="Z49" s="200">
        <f t="shared" si="0"/>
        <v>3054.6400000000003</v>
      </c>
      <c r="AA49" s="200">
        <f t="shared" si="1"/>
        <v>3054.6400000000003</v>
      </c>
      <c r="AB49" s="200">
        <f t="shared" si="2"/>
        <v>0</v>
      </c>
      <c r="AD49" s="75">
        <f t="shared" si="3"/>
        <v>1274.6400000000001</v>
      </c>
      <c r="AE49" s="75">
        <f t="shared" si="4"/>
        <v>1274.6400000000001</v>
      </c>
      <c r="AF49" s="75">
        <f t="shared" si="5"/>
        <v>0</v>
      </c>
    </row>
    <row r="50" spans="1:32" x14ac:dyDescent="0.2">
      <c r="A50" s="347">
        <v>13340</v>
      </c>
      <c r="B50" s="347" t="s">
        <v>182</v>
      </c>
      <c r="C50" s="347" t="s">
        <v>711</v>
      </c>
      <c r="D50" s="375" t="s">
        <v>1</v>
      </c>
      <c r="E50" s="94"/>
      <c r="F50" s="75"/>
      <c r="G50" s="75">
        <v>0</v>
      </c>
      <c r="H50" s="75"/>
      <c r="I50" s="94"/>
      <c r="J50" s="75"/>
      <c r="K50" s="75">
        <v>0</v>
      </c>
      <c r="L50" s="75"/>
      <c r="M50" s="554"/>
      <c r="N50" s="75">
        <v>0</v>
      </c>
      <c r="O50" s="75">
        <v>0</v>
      </c>
      <c r="P50" s="75">
        <v>0</v>
      </c>
      <c r="Q50" s="94"/>
      <c r="R50" s="75">
        <v>0</v>
      </c>
      <c r="S50" s="75">
        <v>0</v>
      </c>
      <c r="T50" s="75">
        <v>0</v>
      </c>
      <c r="U50" s="94"/>
      <c r="V50" s="622"/>
      <c r="W50" s="622"/>
      <c r="X50" s="622"/>
      <c r="Y50" s="94"/>
      <c r="Z50" s="200">
        <f t="shared" si="0"/>
        <v>0</v>
      </c>
      <c r="AA50" s="200">
        <f t="shared" si="1"/>
        <v>0</v>
      </c>
      <c r="AB50" s="200">
        <f t="shared" si="2"/>
        <v>0</v>
      </c>
      <c r="AD50" s="75">
        <f t="shared" si="3"/>
        <v>0</v>
      </c>
      <c r="AE50" s="75">
        <f t="shared" si="4"/>
        <v>0</v>
      </c>
      <c r="AF50" s="75">
        <f t="shared" si="5"/>
        <v>0</v>
      </c>
    </row>
    <row r="51" spans="1:32" x14ac:dyDescent="0.2">
      <c r="A51" s="347">
        <v>13450</v>
      </c>
      <c r="B51" s="347" t="s">
        <v>183</v>
      </c>
      <c r="C51" s="347" t="s">
        <v>716</v>
      </c>
      <c r="D51" s="375" t="s">
        <v>1</v>
      </c>
      <c r="E51" s="94"/>
      <c r="F51" s="75"/>
      <c r="G51" s="75">
        <v>0</v>
      </c>
      <c r="H51" s="75"/>
      <c r="I51" s="94"/>
      <c r="J51" s="75"/>
      <c r="K51" s="75">
        <v>0</v>
      </c>
      <c r="L51" s="75"/>
      <c r="M51" s="554"/>
      <c r="N51" s="75">
        <v>151</v>
      </c>
      <c r="O51" s="75">
        <v>0</v>
      </c>
      <c r="P51" s="75">
        <v>151</v>
      </c>
      <c r="Q51" s="94"/>
      <c r="R51" s="75">
        <v>0</v>
      </c>
      <c r="S51" s="75">
        <v>0</v>
      </c>
      <c r="T51" s="75">
        <v>0</v>
      </c>
      <c r="U51" s="94"/>
      <c r="V51" s="622">
        <v>0</v>
      </c>
      <c r="W51" s="622">
        <v>0</v>
      </c>
      <c r="X51" s="622">
        <v>0</v>
      </c>
      <c r="Y51" s="94"/>
      <c r="Z51" s="200">
        <f t="shared" si="0"/>
        <v>151</v>
      </c>
      <c r="AA51" s="200">
        <f t="shared" si="1"/>
        <v>0</v>
      </c>
      <c r="AB51" s="200">
        <f t="shared" si="2"/>
        <v>151</v>
      </c>
      <c r="AD51" s="75">
        <f t="shared" si="3"/>
        <v>0</v>
      </c>
      <c r="AE51" s="75">
        <f t="shared" si="4"/>
        <v>0</v>
      </c>
      <c r="AF51" s="75">
        <f t="shared" si="5"/>
        <v>0</v>
      </c>
    </row>
    <row r="52" spans="1:32" x14ac:dyDescent="0.2">
      <c r="A52" s="347">
        <v>13510</v>
      </c>
      <c r="B52" s="347" t="s">
        <v>291</v>
      </c>
      <c r="C52" s="347" t="s">
        <v>141</v>
      </c>
      <c r="D52" s="375" t="s">
        <v>1</v>
      </c>
      <c r="E52" s="94"/>
      <c r="F52" s="75">
        <v>1126.57</v>
      </c>
      <c r="G52" s="75">
        <v>0</v>
      </c>
      <c r="H52" s="75">
        <v>1126.57</v>
      </c>
      <c r="I52" s="94"/>
      <c r="J52" s="75">
        <v>97.5</v>
      </c>
      <c r="K52" s="75">
        <v>96.5</v>
      </c>
      <c r="L52" s="75">
        <v>1</v>
      </c>
      <c r="M52" s="554"/>
      <c r="N52" s="75">
        <v>526.66999999999996</v>
      </c>
      <c r="O52" s="75">
        <v>526.66999999999996</v>
      </c>
      <c r="P52" s="75">
        <v>0</v>
      </c>
      <c r="Q52" s="94"/>
      <c r="R52" s="75">
        <v>2860</v>
      </c>
      <c r="S52" s="75">
        <v>0</v>
      </c>
      <c r="T52" s="75">
        <v>2860</v>
      </c>
      <c r="U52" s="94"/>
      <c r="V52" s="622">
        <v>395</v>
      </c>
      <c r="W52" s="622">
        <v>395</v>
      </c>
      <c r="X52" s="622">
        <v>0</v>
      </c>
      <c r="Y52" s="94"/>
      <c r="Z52" s="200">
        <f t="shared" si="0"/>
        <v>5005.74</v>
      </c>
      <c r="AA52" s="200">
        <f t="shared" si="1"/>
        <v>1018.17</v>
      </c>
      <c r="AB52" s="200">
        <f t="shared" si="2"/>
        <v>3987.5699999999997</v>
      </c>
      <c r="AD52" s="75">
        <f t="shared" si="3"/>
        <v>1224.07</v>
      </c>
      <c r="AE52" s="75">
        <f t="shared" si="4"/>
        <v>96.5</v>
      </c>
      <c r="AF52" s="75">
        <f t="shared" si="5"/>
        <v>1127.57</v>
      </c>
    </row>
    <row r="53" spans="1:32" x14ac:dyDescent="0.2">
      <c r="A53" s="347">
        <v>13550</v>
      </c>
      <c r="B53" s="347" t="s">
        <v>184</v>
      </c>
      <c r="C53" s="347" t="s">
        <v>124</v>
      </c>
      <c r="D53" s="375" t="s">
        <v>1</v>
      </c>
      <c r="E53" s="94"/>
      <c r="F53" s="75">
        <v>757.67</v>
      </c>
      <c r="G53" s="75">
        <v>671.05</v>
      </c>
      <c r="H53" s="75">
        <v>86.62</v>
      </c>
      <c r="I53" s="94"/>
      <c r="J53" s="75"/>
      <c r="K53" s="75">
        <v>0</v>
      </c>
      <c r="L53" s="75"/>
      <c r="M53" s="554"/>
      <c r="N53" s="75">
        <v>214.77</v>
      </c>
      <c r="O53" s="75">
        <v>204.77</v>
      </c>
      <c r="P53" s="75">
        <v>10</v>
      </c>
      <c r="Q53" s="94"/>
      <c r="R53" s="75">
        <v>0</v>
      </c>
      <c r="S53" s="75">
        <v>0</v>
      </c>
      <c r="T53" s="75">
        <v>0</v>
      </c>
      <c r="U53" s="94"/>
      <c r="V53" s="622">
        <v>210.19</v>
      </c>
      <c r="W53" s="622">
        <v>210</v>
      </c>
      <c r="X53" s="622">
        <v>0</v>
      </c>
      <c r="Y53" s="94"/>
      <c r="Z53" s="200">
        <f t="shared" si="0"/>
        <v>1182.6299999999999</v>
      </c>
      <c r="AA53" s="200">
        <f t="shared" si="1"/>
        <v>1085.82</v>
      </c>
      <c r="AB53" s="200">
        <f t="shared" si="2"/>
        <v>96.62</v>
      </c>
      <c r="AD53" s="75">
        <f t="shared" si="3"/>
        <v>757.67</v>
      </c>
      <c r="AE53" s="75">
        <f t="shared" si="4"/>
        <v>671.05</v>
      </c>
      <c r="AF53" s="75">
        <f t="shared" si="5"/>
        <v>86.62</v>
      </c>
    </row>
    <row r="54" spans="1:32" x14ac:dyDescent="0.2">
      <c r="A54" s="347">
        <v>13660</v>
      </c>
      <c r="B54" s="347" t="s">
        <v>185</v>
      </c>
      <c r="C54" s="347" t="s">
        <v>124</v>
      </c>
      <c r="D54" s="375" t="s">
        <v>1</v>
      </c>
      <c r="E54" s="94"/>
      <c r="F54" s="75"/>
      <c r="G54" s="75">
        <v>0</v>
      </c>
      <c r="H54" s="75"/>
      <c r="I54" s="94"/>
      <c r="J54" s="75">
        <v>161.52000000000001</v>
      </c>
      <c r="K54" s="75">
        <v>160.61000000000001</v>
      </c>
      <c r="L54" s="75">
        <v>0.91</v>
      </c>
      <c r="M54" s="554"/>
      <c r="N54" s="75">
        <v>483.21</v>
      </c>
      <c r="O54" s="75">
        <v>483.21</v>
      </c>
      <c r="P54" s="75">
        <v>0</v>
      </c>
      <c r="Q54" s="94"/>
      <c r="R54" s="75">
        <v>0</v>
      </c>
      <c r="S54" s="75">
        <v>0</v>
      </c>
      <c r="T54" s="75">
        <v>0</v>
      </c>
      <c r="U54" s="94"/>
      <c r="V54" s="622">
        <v>0</v>
      </c>
      <c r="W54" s="622">
        <v>0</v>
      </c>
      <c r="X54" s="622">
        <v>0</v>
      </c>
      <c r="Y54" s="94"/>
      <c r="Z54" s="200">
        <f t="shared" si="0"/>
        <v>644.73</v>
      </c>
      <c r="AA54" s="200">
        <f t="shared" si="1"/>
        <v>643.81999999999994</v>
      </c>
      <c r="AB54" s="200">
        <f t="shared" si="2"/>
        <v>0.91</v>
      </c>
      <c r="AD54" s="75">
        <f t="shared" si="3"/>
        <v>161.52000000000001</v>
      </c>
      <c r="AE54" s="75">
        <f t="shared" si="4"/>
        <v>160.61000000000001</v>
      </c>
      <c r="AF54" s="75">
        <f t="shared" si="5"/>
        <v>0.91</v>
      </c>
    </row>
    <row r="55" spans="1:32" x14ac:dyDescent="0.2">
      <c r="A55" s="347">
        <v>13800</v>
      </c>
      <c r="B55" s="347" t="s">
        <v>187</v>
      </c>
      <c r="C55" s="347" t="s">
        <v>128</v>
      </c>
      <c r="D55" s="375" t="s">
        <v>2</v>
      </c>
      <c r="E55" s="94"/>
      <c r="F55" s="75">
        <v>4518.99</v>
      </c>
      <c r="G55" s="75">
        <v>4428.99</v>
      </c>
      <c r="H55" s="75">
        <v>90</v>
      </c>
      <c r="I55" s="94"/>
      <c r="J55" s="75"/>
      <c r="K55" s="75">
        <v>0</v>
      </c>
      <c r="L55" s="75"/>
      <c r="M55" s="554"/>
      <c r="N55" s="75">
        <v>1011</v>
      </c>
      <c r="O55" s="75">
        <v>1011</v>
      </c>
      <c r="P55" s="75">
        <v>0</v>
      </c>
      <c r="Q55" s="94"/>
      <c r="R55" s="75">
        <v>0</v>
      </c>
      <c r="S55" s="75">
        <v>0</v>
      </c>
      <c r="T55" s="75">
        <v>0</v>
      </c>
      <c r="U55" s="94"/>
      <c r="V55" s="622">
        <v>86</v>
      </c>
      <c r="W55" s="622">
        <v>86</v>
      </c>
      <c r="X55" s="622">
        <v>0</v>
      </c>
      <c r="Y55" s="94"/>
      <c r="Z55" s="200">
        <f t="shared" si="0"/>
        <v>5615.99</v>
      </c>
      <c r="AA55" s="200">
        <f t="shared" si="1"/>
        <v>5525.99</v>
      </c>
      <c r="AB55" s="200">
        <f t="shared" si="2"/>
        <v>90</v>
      </c>
      <c r="AD55" s="75">
        <f t="shared" si="3"/>
        <v>4518.99</v>
      </c>
      <c r="AE55" s="75">
        <f t="shared" si="4"/>
        <v>4428.99</v>
      </c>
      <c r="AF55" s="75">
        <f t="shared" si="5"/>
        <v>90</v>
      </c>
    </row>
    <row r="56" spans="1:32" x14ac:dyDescent="0.2">
      <c r="A56" s="347">
        <v>13850</v>
      </c>
      <c r="B56" s="347" t="s">
        <v>188</v>
      </c>
      <c r="C56" s="347" t="s">
        <v>716</v>
      </c>
      <c r="D56" s="375" t="s">
        <v>1</v>
      </c>
      <c r="E56" s="94"/>
      <c r="F56" s="75"/>
      <c r="G56" s="75">
        <v>0</v>
      </c>
      <c r="H56" s="75"/>
      <c r="I56" s="94"/>
      <c r="J56" s="75"/>
      <c r="K56" s="75">
        <v>0</v>
      </c>
      <c r="L56" s="75"/>
      <c r="M56" s="554"/>
      <c r="N56" s="75">
        <v>13.61</v>
      </c>
      <c r="O56" s="75">
        <v>13.61</v>
      </c>
      <c r="P56" s="75">
        <v>0</v>
      </c>
      <c r="Q56" s="94"/>
      <c r="R56" s="75">
        <v>1</v>
      </c>
      <c r="S56" s="75">
        <v>1</v>
      </c>
      <c r="T56" s="75">
        <v>0</v>
      </c>
      <c r="U56" s="94"/>
      <c r="V56" s="622"/>
      <c r="W56" s="622"/>
      <c r="X56" s="622"/>
      <c r="Y56" s="94"/>
      <c r="Z56" s="200">
        <f t="shared" si="0"/>
        <v>14.61</v>
      </c>
      <c r="AA56" s="200">
        <f t="shared" si="1"/>
        <v>14.61</v>
      </c>
      <c r="AB56" s="200">
        <f t="shared" si="2"/>
        <v>0</v>
      </c>
      <c r="AD56" s="75">
        <f t="shared" si="3"/>
        <v>0</v>
      </c>
      <c r="AE56" s="75">
        <f t="shared" si="4"/>
        <v>0</v>
      </c>
      <c r="AF56" s="75">
        <f t="shared" si="5"/>
        <v>0</v>
      </c>
    </row>
    <row r="57" spans="1:32" x14ac:dyDescent="0.2">
      <c r="A57" s="347">
        <v>13910</v>
      </c>
      <c r="B57" s="347" t="s">
        <v>147</v>
      </c>
      <c r="C57" s="347" t="s">
        <v>713</v>
      </c>
      <c r="D57" s="375" t="s">
        <v>1</v>
      </c>
      <c r="E57" s="94"/>
      <c r="F57" s="75">
        <v>653</v>
      </c>
      <c r="G57" s="75">
        <v>653</v>
      </c>
      <c r="H57" s="75">
        <v>0</v>
      </c>
      <c r="I57" s="94"/>
      <c r="J57" s="75"/>
      <c r="K57" s="75">
        <v>0</v>
      </c>
      <c r="L57" s="75"/>
      <c r="M57" s="554"/>
      <c r="N57" s="75">
        <v>0</v>
      </c>
      <c r="O57" s="75">
        <v>0</v>
      </c>
      <c r="P57" s="75">
        <v>0</v>
      </c>
      <c r="Q57" s="94"/>
      <c r="R57" s="75">
        <v>0</v>
      </c>
      <c r="S57" s="75">
        <v>0</v>
      </c>
      <c r="T57" s="75">
        <v>0</v>
      </c>
      <c r="U57" s="94"/>
      <c r="V57" s="622"/>
      <c r="W57" s="622"/>
      <c r="X57" s="622"/>
      <c r="Y57" s="94"/>
      <c r="Z57" s="200">
        <f t="shared" si="0"/>
        <v>653</v>
      </c>
      <c r="AA57" s="200">
        <f t="shared" si="1"/>
        <v>653</v>
      </c>
      <c r="AB57" s="200">
        <f t="shared" si="2"/>
        <v>0</v>
      </c>
      <c r="AD57" s="75">
        <f t="shared" si="3"/>
        <v>653</v>
      </c>
      <c r="AE57" s="75">
        <f t="shared" si="4"/>
        <v>653</v>
      </c>
      <c r="AF57" s="75">
        <f t="shared" si="5"/>
        <v>0</v>
      </c>
    </row>
    <row r="58" spans="1:32" x14ac:dyDescent="0.2">
      <c r="A58" s="347">
        <v>14000</v>
      </c>
      <c r="B58" s="347" t="s">
        <v>190</v>
      </c>
      <c r="C58" s="347" t="s">
        <v>189</v>
      </c>
      <c r="D58" s="375" t="s">
        <v>3</v>
      </c>
      <c r="E58" s="94"/>
      <c r="F58" s="75">
        <v>16936</v>
      </c>
      <c r="G58" s="75">
        <v>16936</v>
      </c>
      <c r="H58" s="75">
        <v>0</v>
      </c>
      <c r="I58" s="94"/>
      <c r="J58" s="75">
        <v>0</v>
      </c>
      <c r="K58" s="75">
        <v>0</v>
      </c>
      <c r="L58" s="75">
        <v>0</v>
      </c>
      <c r="M58" s="554"/>
      <c r="N58" s="75">
        <v>0</v>
      </c>
      <c r="O58" s="75">
        <v>0</v>
      </c>
      <c r="P58" s="75">
        <v>0</v>
      </c>
      <c r="Q58" s="94"/>
      <c r="R58" s="75">
        <v>0</v>
      </c>
      <c r="S58" s="75">
        <v>0</v>
      </c>
      <c r="T58" s="75">
        <v>0</v>
      </c>
      <c r="U58" s="94"/>
      <c r="V58" s="622">
        <v>0</v>
      </c>
      <c r="W58" s="622">
        <v>0</v>
      </c>
      <c r="X58" s="622">
        <v>0</v>
      </c>
      <c r="Y58" s="94"/>
      <c r="Z58" s="200">
        <f t="shared" si="0"/>
        <v>16936</v>
      </c>
      <c r="AA58" s="200">
        <f t="shared" si="1"/>
        <v>16936</v>
      </c>
      <c r="AB58" s="200">
        <f t="shared" si="2"/>
        <v>0</v>
      </c>
      <c r="AD58" s="75">
        <f t="shared" si="3"/>
        <v>16936</v>
      </c>
      <c r="AE58" s="75">
        <f t="shared" si="4"/>
        <v>16936</v>
      </c>
      <c r="AF58" s="75">
        <f t="shared" si="5"/>
        <v>0</v>
      </c>
    </row>
    <row r="59" spans="1:32" x14ac:dyDescent="0.2">
      <c r="A59" s="347">
        <v>14100</v>
      </c>
      <c r="B59" s="347" t="s">
        <v>191</v>
      </c>
      <c r="C59" s="347" t="s">
        <v>189</v>
      </c>
      <c r="D59" s="375" t="s">
        <v>3</v>
      </c>
      <c r="E59" s="94"/>
      <c r="F59" s="75">
        <v>1200</v>
      </c>
      <c r="G59" s="75">
        <v>1200</v>
      </c>
      <c r="H59" s="75">
        <v>0</v>
      </c>
      <c r="I59" s="94"/>
      <c r="J59" s="75"/>
      <c r="K59" s="75">
        <v>0</v>
      </c>
      <c r="L59" s="75"/>
      <c r="M59" s="554"/>
      <c r="N59" s="75">
        <v>0</v>
      </c>
      <c r="O59" s="75">
        <v>0</v>
      </c>
      <c r="P59" s="75">
        <v>0</v>
      </c>
      <c r="Q59" s="94"/>
      <c r="R59" s="75">
        <v>0</v>
      </c>
      <c r="S59" s="75">
        <v>0</v>
      </c>
      <c r="T59" s="75">
        <v>0</v>
      </c>
      <c r="U59" s="94"/>
      <c r="V59" s="622">
        <v>19</v>
      </c>
      <c r="W59" s="622">
        <v>19</v>
      </c>
      <c r="X59" s="622">
        <v>0</v>
      </c>
      <c r="Y59" s="94"/>
      <c r="Z59" s="200">
        <f t="shared" si="0"/>
        <v>1219</v>
      </c>
      <c r="AA59" s="200">
        <f t="shared" si="1"/>
        <v>1219</v>
      </c>
      <c r="AB59" s="200">
        <f t="shared" si="2"/>
        <v>0</v>
      </c>
      <c r="AD59" s="75">
        <f t="shared" si="3"/>
        <v>1200</v>
      </c>
      <c r="AE59" s="75">
        <f t="shared" si="4"/>
        <v>1200</v>
      </c>
      <c r="AF59" s="75">
        <f t="shared" si="5"/>
        <v>0</v>
      </c>
    </row>
    <row r="60" spans="1:32" x14ac:dyDescent="0.2">
      <c r="A60" s="347">
        <v>14170</v>
      </c>
      <c r="B60" s="347" t="s">
        <v>127</v>
      </c>
      <c r="C60" s="347" t="s">
        <v>126</v>
      </c>
      <c r="D60" s="375" t="s">
        <v>3</v>
      </c>
      <c r="E60" s="94"/>
      <c r="F60" s="75">
        <v>7274.7199999999993</v>
      </c>
      <c r="G60" s="75">
        <v>7228.7199999999993</v>
      </c>
      <c r="H60" s="75">
        <v>46</v>
      </c>
      <c r="I60" s="94"/>
      <c r="J60" s="75">
        <v>195</v>
      </c>
      <c r="K60" s="75">
        <v>195</v>
      </c>
      <c r="L60" s="75">
        <v>0</v>
      </c>
      <c r="M60" s="554"/>
      <c r="N60" s="75">
        <v>223</v>
      </c>
      <c r="O60" s="75">
        <v>223</v>
      </c>
      <c r="P60" s="75">
        <v>0</v>
      </c>
      <c r="Q60" s="94"/>
      <c r="R60" s="75">
        <v>67.5</v>
      </c>
      <c r="S60" s="75">
        <v>67.5</v>
      </c>
      <c r="T60" s="75">
        <v>0</v>
      </c>
      <c r="U60" s="94"/>
      <c r="V60" s="622"/>
      <c r="W60" s="622"/>
      <c r="X60" s="622"/>
      <c r="Y60" s="94"/>
      <c r="Z60" s="200">
        <f t="shared" si="0"/>
        <v>7760.2199999999993</v>
      </c>
      <c r="AA60" s="200">
        <f t="shared" si="1"/>
        <v>7714.2199999999993</v>
      </c>
      <c r="AB60" s="200">
        <f t="shared" si="2"/>
        <v>46</v>
      </c>
      <c r="AD60" s="75">
        <f t="shared" si="3"/>
        <v>7469.7199999999993</v>
      </c>
      <c r="AE60" s="75">
        <f t="shared" si="4"/>
        <v>7423.7199999999993</v>
      </c>
      <c r="AF60" s="75">
        <f t="shared" si="5"/>
        <v>46</v>
      </c>
    </row>
    <row r="61" spans="1:32" x14ac:dyDescent="0.2">
      <c r="A61" s="347">
        <v>14200</v>
      </c>
      <c r="B61" s="347" t="s">
        <v>193</v>
      </c>
      <c r="C61" s="347" t="s">
        <v>124</v>
      </c>
      <c r="D61" s="375" t="s">
        <v>1</v>
      </c>
      <c r="E61" s="94"/>
      <c r="F61" s="75"/>
      <c r="G61" s="75">
        <v>0</v>
      </c>
      <c r="H61" s="75"/>
      <c r="I61" s="94"/>
      <c r="J61" s="75"/>
      <c r="K61" s="75">
        <v>0</v>
      </c>
      <c r="L61" s="75"/>
      <c r="M61" s="554"/>
      <c r="N61" s="75">
        <v>71.77</v>
      </c>
      <c r="O61" s="75">
        <v>47.769999999999996</v>
      </c>
      <c r="P61" s="75">
        <v>24</v>
      </c>
      <c r="Q61" s="94"/>
      <c r="R61" s="75">
        <v>0</v>
      </c>
      <c r="S61" s="75">
        <v>0</v>
      </c>
      <c r="T61" s="75">
        <v>0</v>
      </c>
      <c r="U61" s="94"/>
      <c r="V61" s="622">
        <v>354</v>
      </c>
      <c r="W61" s="622">
        <v>354</v>
      </c>
      <c r="X61" s="622">
        <v>0</v>
      </c>
      <c r="Y61" s="94"/>
      <c r="Z61" s="200">
        <f t="shared" si="0"/>
        <v>425.77</v>
      </c>
      <c r="AA61" s="200">
        <f t="shared" si="1"/>
        <v>401.77</v>
      </c>
      <c r="AB61" s="200">
        <f t="shared" si="2"/>
        <v>24</v>
      </c>
      <c r="AD61" s="75">
        <f t="shared" si="3"/>
        <v>0</v>
      </c>
      <c r="AE61" s="75">
        <f t="shared" si="4"/>
        <v>0</v>
      </c>
      <c r="AF61" s="75">
        <f t="shared" si="5"/>
        <v>0</v>
      </c>
    </row>
    <row r="62" spans="1:32" x14ac:dyDescent="0.2">
      <c r="A62" s="347">
        <v>14300</v>
      </c>
      <c r="B62" s="347" t="s">
        <v>195</v>
      </c>
      <c r="C62" s="347" t="s">
        <v>141</v>
      </c>
      <c r="D62" s="375" t="s">
        <v>1</v>
      </c>
      <c r="E62" s="94"/>
      <c r="F62" s="75">
        <v>0</v>
      </c>
      <c r="G62" s="75">
        <v>0</v>
      </c>
      <c r="H62" s="75">
        <v>0</v>
      </c>
      <c r="I62" s="94"/>
      <c r="J62" s="75">
        <v>458</v>
      </c>
      <c r="K62" s="75">
        <v>458</v>
      </c>
      <c r="L62" s="75">
        <v>0</v>
      </c>
      <c r="M62" s="554"/>
      <c r="N62" s="75">
        <v>199</v>
      </c>
      <c r="O62" s="75">
        <v>199</v>
      </c>
      <c r="P62" s="75">
        <v>0</v>
      </c>
      <c r="Q62" s="94"/>
      <c r="R62" s="75">
        <v>0</v>
      </c>
      <c r="S62" s="75">
        <v>0</v>
      </c>
      <c r="T62" s="75">
        <v>0</v>
      </c>
      <c r="U62" s="94"/>
      <c r="V62" s="622"/>
      <c r="W62" s="622"/>
      <c r="X62" s="622"/>
      <c r="Y62" s="94"/>
      <c r="Z62" s="200">
        <f t="shared" si="0"/>
        <v>657</v>
      </c>
      <c r="AA62" s="200">
        <f t="shared" si="1"/>
        <v>657</v>
      </c>
      <c r="AB62" s="200">
        <f t="shared" si="2"/>
        <v>0</v>
      </c>
      <c r="AD62" s="75">
        <f t="shared" si="3"/>
        <v>458</v>
      </c>
      <c r="AE62" s="75">
        <f t="shared" si="4"/>
        <v>458</v>
      </c>
      <c r="AF62" s="75">
        <f t="shared" si="5"/>
        <v>0</v>
      </c>
    </row>
    <row r="63" spans="1:32" x14ac:dyDescent="0.2">
      <c r="A63" s="347">
        <v>14350</v>
      </c>
      <c r="B63" s="347" t="s">
        <v>196</v>
      </c>
      <c r="C63" s="347" t="s">
        <v>290</v>
      </c>
      <c r="D63" s="375" t="s">
        <v>4</v>
      </c>
      <c r="E63" s="94"/>
      <c r="F63" s="75"/>
      <c r="G63" s="75">
        <v>0</v>
      </c>
      <c r="H63" s="75"/>
      <c r="I63" s="94"/>
      <c r="J63" s="75">
        <v>3473</v>
      </c>
      <c r="K63" s="75">
        <v>3439</v>
      </c>
      <c r="L63" s="75">
        <v>34</v>
      </c>
      <c r="M63" s="554"/>
      <c r="N63" s="75">
        <v>348.8</v>
      </c>
      <c r="O63" s="75">
        <v>348.8</v>
      </c>
      <c r="P63" s="75">
        <v>0</v>
      </c>
      <c r="Q63" s="94"/>
      <c r="R63" s="75">
        <v>0</v>
      </c>
      <c r="S63" s="75">
        <v>0</v>
      </c>
      <c r="T63" s="75">
        <v>0</v>
      </c>
      <c r="U63" s="94"/>
      <c r="V63" s="622"/>
      <c r="W63" s="622"/>
      <c r="X63" s="622"/>
      <c r="Y63" s="94"/>
      <c r="Z63" s="200">
        <f t="shared" si="0"/>
        <v>3821.8</v>
      </c>
      <c r="AA63" s="200">
        <f t="shared" si="1"/>
        <v>3787.8</v>
      </c>
      <c r="AB63" s="200">
        <f t="shared" si="2"/>
        <v>34</v>
      </c>
      <c r="AD63" s="75">
        <f t="shared" si="3"/>
        <v>3473</v>
      </c>
      <c r="AE63" s="75">
        <f t="shared" si="4"/>
        <v>3439</v>
      </c>
      <c r="AF63" s="75">
        <f t="shared" si="5"/>
        <v>34</v>
      </c>
    </row>
    <row r="64" spans="1:32" x14ac:dyDescent="0.2">
      <c r="A64" s="347">
        <v>14400</v>
      </c>
      <c r="B64" s="347" t="s">
        <v>197</v>
      </c>
      <c r="C64" s="347" t="s">
        <v>287</v>
      </c>
      <c r="D64" s="375" t="s">
        <v>2</v>
      </c>
      <c r="E64" s="94"/>
      <c r="F64" s="75"/>
      <c r="G64" s="75">
        <v>0</v>
      </c>
      <c r="H64" s="75"/>
      <c r="I64" s="94"/>
      <c r="J64" s="75">
        <v>4619</v>
      </c>
      <c r="K64" s="75">
        <v>4619</v>
      </c>
      <c r="L64" s="75">
        <v>0</v>
      </c>
      <c r="M64" s="554"/>
      <c r="N64" s="75">
        <v>960</v>
      </c>
      <c r="O64" s="75">
        <v>960</v>
      </c>
      <c r="P64" s="75">
        <v>0</v>
      </c>
      <c r="Q64" s="94"/>
      <c r="R64" s="75">
        <v>0</v>
      </c>
      <c r="S64" s="75">
        <v>0</v>
      </c>
      <c r="T64" s="75">
        <v>0</v>
      </c>
      <c r="U64" s="94"/>
      <c r="V64" s="622">
        <v>323</v>
      </c>
      <c r="W64" s="622">
        <v>323</v>
      </c>
      <c r="X64" s="622">
        <v>0</v>
      </c>
      <c r="Y64" s="94"/>
      <c r="Z64" s="200">
        <f t="shared" si="0"/>
        <v>5902</v>
      </c>
      <c r="AA64" s="200">
        <f t="shared" si="1"/>
        <v>5902</v>
      </c>
      <c r="AB64" s="200">
        <f t="shared" si="2"/>
        <v>0</v>
      </c>
      <c r="AD64" s="75">
        <f t="shared" si="3"/>
        <v>4619</v>
      </c>
      <c r="AE64" s="75">
        <f t="shared" si="4"/>
        <v>4619</v>
      </c>
      <c r="AF64" s="75">
        <f t="shared" si="5"/>
        <v>0</v>
      </c>
    </row>
    <row r="65" spans="1:32" x14ac:dyDescent="0.2">
      <c r="A65" s="347">
        <v>14500</v>
      </c>
      <c r="B65" s="347" t="s">
        <v>198</v>
      </c>
      <c r="C65" s="347" t="s">
        <v>189</v>
      </c>
      <c r="D65" s="375" t="s">
        <v>3</v>
      </c>
      <c r="E65" s="94"/>
      <c r="F65" s="75">
        <v>19171.96</v>
      </c>
      <c r="G65" s="75">
        <v>19171.96</v>
      </c>
      <c r="H65" s="75">
        <v>0</v>
      </c>
      <c r="I65" s="94"/>
      <c r="J65" s="75"/>
      <c r="K65" s="75">
        <v>0</v>
      </c>
      <c r="L65" s="75"/>
      <c r="M65" s="554"/>
      <c r="N65" s="75">
        <v>0</v>
      </c>
      <c r="O65" s="75">
        <v>0</v>
      </c>
      <c r="P65" s="75">
        <v>0</v>
      </c>
      <c r="Q65" s="94"/>
      <c r="R65" s="75">
        <v>0</v>
      </c>
      <c r="S65" s="75">
        <v>0</v>
      </c>
      <c r="T65" s="75">
        <v>0</v>
      </c>
      <c r="U65" s="94"/>
      <c r="V65" s="622">
        <v>606.24</v>
      </c>
      <c r="W65" s="622">
        <v>0</v>
      </c>
      <c r="X65" s="622">
        <v>606.24</v>
      </c>
      <c r="Y65" s="94"/>
      <c r="Z65" s="200">
        <f t="shared" si="0"/>
        <v>19778.2</v>
      </c>
      <c r="AA65" s="200">
        <f t="shared" si="1"/>
        <v>19171.96</v>
      </c>
      <c r="AB65" s="200">
        <f t="shared" si="2"/>
        <v>606.24</v>
      </c>
      <c r="AD65" s="75">
        <f t="shared" si="3"/>
        <v>19171.96</v>
      </c>
      <c r="AE65" s="75">
        <f t="shared" si="4"/>
        <v>19171.96</v>
      </c>
      <c r="AF65" s="75">
        <f t="shared" si="5"/>
        <v>0</v>
      </c>
    </row>
    <row r="66" spans="1:32" x14ac:dyDescent="0.2">
      <c r="A66" s="347">
        <v>14550</v>
      </c>
      <c r="B66" s="347" t="s">
        <v>199</v>
      </c>
      <c r="C66" s="347" t="s">
        <v>130</v>
      </c>
      <c r="D66" s="375" t="s">
        <v>4</v>
      </c>
      <c r="E66" s="94"/>
      <c r="F66" s="75"/>
      <c r="G66" s="75">
        <v>0</v>
      </c>
      <c r="H66" s="75"/>
      <c r="I66" s="94"/>
      <c r="J66" s="75"/>
      <c r="K66" s="75">
        <v>0</v>
      </c>
      <c r="L66" s="75"/>
      <c r="M66" s="554"/>
      <c r="N66" s="75">
        <v>166.23</v>
      </c>
      <c r="O66" s="75">
        <v>166.23</v>
      </c>
      <c r="P66" s="75">
        <v>0</v>
      </c>
      <c r="Q66" s="94"/>
      <c r="R66" s="75">
        <v>0</v>
      </c>
      <c r="S66" s="75">
        <v>0</v>
      </c>
      <c r="T66" s="75">
        <v>0</v>
      </c>
      <c r="U66" s="94"/>
      <c r="V66" s="622"/>
      <c r="W66" s="622"/>
      <c r="X66" s="622"/>
      <c r="Y66" s="94"/>
      <c r="Z66" s="200">
        <f t="shared" si="0"/>
        <v>166.23</v>
      </c>
      <c r="AA66" s="200">
        <f t="shared" si="1"/>
        <v>166.23</v>
      </c>
      <c r="AB66" s="200">
        <f t="shared" si="2"/>
        <v>0</v>
      </c>
      <c r="AD66" s="75">
        <f t="shared" si="3"/>
        <v>0</v>
      </c>
      <c r="AE66" s="75">
        <f t="shared" si="4"/>
        <v>0</v>
      </c>
      <c r="AF66" s="75">
        <f t="shared" si="5"/>
        <v>0</v>
      </c>
    </row>
    <row r="67" spans="1:32" x14ac:dyDescent="0.2">
      <c r="A67" s="347">
        <v>14600</v>
      </c>
      <c r="B67" s="347" t="s">
        <v>200</v>
      </c>
      <c r="C67" s="347" t="s">
        <v>289</v>
      </c>
      <c r="D67" s="375" t="s">
        <v>1</v>
      </c>
      <c r="E67" s="94"/>
      <c r="F67" s="75">
        <v>169</v>
      </c>
      <c r="G67" s="75">
        <v>0</v>
      </c>
      <c r="H67" s="75">
        <v>169</v>
      </c>
      <c r="I67" s="94"/>
      <c r="J67" s="75"/>
      <c r="K67" s="75">
        <v>0</v>
      </c>
      <c r="L67" s="75"/>
      <c r="M67" s="554"/>
      <c r="N67" s="75">
        <v>500</v>
      </c>
      <c r="O67" s="75">
        <v>500</v>
      </c>
      <c r="P67" s="75">
        <v>0</v>
      </c>
      <c r="Q67" s="94"/>
      <c r="R67" s="75">
        <v>0</v>
      </c>
      <c r="S67" s="75">
        <v>0</v>
      </c>
      <c r="T67" s="75">
        <v>0</v>
      </c>
      <c r="U67" s="94"/>
      <c r="V67" s="622">
        <v>0</v>
      </c>
      <c r="W67" s="622">
        <v>0</v>
      </c>
      <c r="X67" s="622">
        <v>0</v>
      </c>
      <c r="Y67" s="94"/>
      <c r="Z67" s="200">
        <f t="shared" si="0"/>
        <v>669</v>
      </c>
      <c r="AA67" s="200">
        <f t="shared" si="1"/>
        <v>500</v>
      </c>
      <c r="AB67" s="200">
        <f t="shared" si="2"/>
        <v>169</v>
      </c>
      <c r="AD67" s="75">
        <f t="shared" si="3"/>
        <v>169</v>
      </c>
      <c r="AE67" s="75">
        <f t="shared" si="4"/>
        <v>0</v>
      </c>
      <c r="AF67" s="75">
        <f t="shared" si="5"/>
        <v>169</v>
      </c>
    </row>
    <row r="68" spans="1:32" x14ac:dyDescent="0.2">
      <c r="A68" s="347">
        <v>14650</v>
      </c>
      <c r="B68" s="347" t="s">
        <v>201</v>
      </c>
      <c r="C68" s="347" t="s">
        <v>162</v>
      </c>
      <c r="D68" s="375" t="s">
        <v>2</v>
      </c>
      <c r="E68" s="94"/>
      <c r="F68" s="75"/>
      <c r="G68" s="75">
        <v>0</v>
      </c>
      <c r="H68" s="75"/>
      <c r="I68" s="94"/>
      <c r="J68" s="75">
        <v>35042</v>
      </c>
      <c r="K68" s="75">
        <v>34635</v>
      </c>
      <c r="L68" s="75">
        <v>407</v>
      </c>
      <c r="M68" s="554"/>
      <c r="N68" s="75">
        <v>814</v>
      </c>
      <c r="O68" s="75">
        <v>814</v>
      </c>
      <c r="P68" s="75">
        <v>0</v>
      </c>
      <c r="Q68" s="94"/>
      <c r="R68" s="75">
        <v>489</v>
      </c>
      <c r="S68" s="75">
        <v>489</v>
      </c>
      <c r="T68" s="75">
        <v>0</v>
      </c>
      <c r="U68" s="94"/>
      <c r="V68" s="622">
        <v>0</v>
      </c>
      <c r="W68" s="622">
        <v>0</v>
      </c>
      <c r="X68" s="622">
        <v>0</v>
      </c>
      <c r="Y68" s="94"/>
      <c r="Z68" s="200">
        <f t="shared" si="0"/>
        <v>36345</v>
      </c>
      <c r="AA68" s="200">
        <f t="shared" si="1"/>
        <v>35938</v>
      </c>
      <c r="AB68" s="200">
        <f t="shared" si="2"/>
        <v>407</v>
      </c>
      <c r="AD68" s="75">
        <f t="shared" si="3"/>
        <v>35042</v>
      </c>
      <c r="AE68" s="75">
        <f t="shared" si="4"/>
        <v>34635</v>
      </c>
      <c r="AF68" s="75">
        <f t="shared" si="5"/>
        <v>407</v>
      </c>
    </row>
    <row r="69" spans="1:32" x14ac:dyDescent="0.2">
      <c r="A69" s="347">
        <v>14700</v>
      </c>
      <c r="B69" s="347" t="s">
        <v>202</v>
      </c>
      <c r="C69" s="347" t="s">
        <v>189</v>
      </c>
      <c r="D69" s="375" t="s">
        <v>3</v>
      </c>
      <c r="E69" s="94"/>
      <c r="F69" s="75">
        <v>3045.18</v>
      </c>
      <c r="G69" s="75">
        <v>2745.18</v>
      </c>
      <c r="H69" s="75">
        <v>300</v>
      </c>
      <c r="I69" s="94"/>
      <c r="J69" s="75"/>
      <c r="K69" s="75">
        <v>0</v>
      </c>
      <c r="L69" s="75"/>
      <c r="M69" s="554"/>
      <c r="N69" s="75">
        <v>0</v>
      </c>
      <c r="O69" s="75">
        <v>0</v>
      </c>
      <c r="P69" s="75">
        <v>0</v>
      </c>
      <c r="Q69" s="94"/>
      <c r="R69" s="75">
        <v>0</v>
      </c>
      <c r="S69" s="75">
        <v>0</v>
      </c>
      <c r="T69" s="75">
        <v>0</v>
      </c>
      <c r="U69" s="94"/>
      <c r="V69" s="622"/>
      <c r="W69" s="622"/>
      <c r="X69" s="622"/>
      <c r="Y69" s="94"/>
      <c r="Z69" s="200">
        <f t="shared" ref="Z69:Z131" si="6">F69+J69+N69+R69+V69</f>
        <v>3045.18</v>
      </c>
      <c r="AA69" s="200">
        <f t="shared" ref="AA69:AA131" si="7">G69+K69+O69+S69+W69</f>
        <v>2745.18</v>
      </c>
      <c r="AB69" s="200">
        <f t="shared" ref="AB69:AB131" si="8">H69+L69+P69+T69+X69</f>
        <v>300</v>
      </c>
      <c r="AD69" s="75">
        <f t="shared" si="3"/>
        <v>3045.18</v>
      </c>
      <c r="AE69" s="75">
        <f t="shared" si="4"/>
        <v>2745.18</v>
      </c>
      <c r="AF69" s="75">
        <f t="shared" si="5"/>
        <v>300</v>
      </c>
    </row>
    <row r="70" spans="1:32" x14ac:dyDescent="0.2">
      <c r="A70" s="347">
        <v>14750</v>
      </c>
      <c r="B70" s="347" t="s">
        <v>203</v>
      </c>
      <c r="C70" s="347" t="s">
        <v>716</v>
      </c>
      <c r="D70" s="375" t="s">
        <v>1</v>
      </c>
      <c r="E70" s="94"/>
      <c r="F70" s="75"/>
      <c r="G70" s="75">
        <v>0</v>
      </c>
      <c r="H70" s="75"/>
      <c r="I70" s="94"/>
      <c r="J70" s="75"/>
      <c r="K70" s="75">
        <v>0</v>
      </c>
      <c r="L70" s="75"/>
      <c r="M70" s="554"/>
      <c r="N70" s="75">
        <v>526.14</v>
      </c>
      <c r="O70" s="75">
        <v>526.14</v>
      </c>
      <c r="P70" s="75">
        <v>0</v>
      </c>
      <c r="Q70" s="94"/>
      <c r="R70" s="75">
        <v>0</v>
      </c>
      <c r="S70" s="75">
        <v>0</v>
      </c>
      <c r="T70" s="75">
        <v>0</v>
      </c>
      <c r="U70" s="94"/>
      <c r="V70" s="622">
        <v>413.51</v>
      </c>
      <c r="W70" s="622">
        <v>413</v>
      </c>
      <c r="X70" s="622">
        <v>0</v>
      </c>
      <c r="Y70" s="94"/>
      <c r="Z70" s="200">
        <f t="shared" si="6"/>
        <v>939.65</v>
      </c>
      <c r="AA70" s="200">
        <f t="shared" si="7"/>
        <v>939.14</v>
      </c>
      <c r="AB70" s="200">
        <f t="shared" si="8"/>
        <v>0</v>
      </c>
      <c r="AD70" s="75">
        <f t="shared" ref="AD70:AD132" si="9">F70+J70</f>
        <v>0</v>
      </c>
      <c r="AE70" s="75">
        <f t="shared" ref="AE70:AE132" si="10">G70+K70</f>
        <v>0</v>
      </c>
      <c r="AF70" s="75">
        <f t="shared" ref="AF70:AF132" si="11">H70+L70</f>
        <v>0</v>
      </c>
    </row>
    <row r="71" spans="1:32" x14ac:dyDescent="0.2">
      <c r="A71" s="347">
        <v>14850</v>
      </c>
      <c r="B71" s="347" t="s">
        <v>204</v>
      </c>
      <c r="C71" s="347" t="s">
        <v>130</v>
      </c>
      <c r="D71" s="375" t="s">
        <v>4</v>
      </c>
      <c r="E71" s="94"/>
      <c r="F71" s="75"/>
      <c r="G71" s="75">
        <v>0</v>
      </c>
      <c r="H71" s="75"/>
      <c r="I71" s="94"/>
      <c r="J71" s="75">
        <v>4843</v>
      </c>
      <c r="K71" s="75">
        <v>4843</v>
      </c>
      <c r="L71" s="75">
        <v>0</v>
      </c>
      <c r="M71" s="554"/>
      <c r="N71" s="75">
        <v>1875</v>
      </c>
      <c r="O71" s="75">
        <v>1875</v>
      </c>
      <c r="P71" s="75">
        <v>0</v>
      </c>
      <c r="Q71" s="94"/>
      <c r="R71" s="75">
        <v>0</v>
      </c>
      <c r="S71" s="75">
        <v>0</v>
      </c>
      <c r="T71" s="75">
        <v>0</v>
      </c>
      <c r="U71" s="94"/>
      <c r="V71" s="622">
        <v>120</v>
      </c>
      <c r="W71" s="622">
        <v>120</v>
      </c>
      <c r="X71" s="622">
        <v>0</v>
      </c>
      <c r="Y71" s="94"/>
      <c r="Z71" s="200">
        <f t="shared" si="6"/>
        <v>6838</v>
      </c>
      <c r="AA71" s="200">
        <f t="shared" si="7"/>
        <v>6838</v>
      </c>
      <c r="AB71" s="200">
        <f t="shared" si="8"/>
        <v>0</v>
      </c>
      <c r="AD71" s="75">
        <f t="shared" si="9"/>
        <v>4843</v>
      </c>
      <c r="AE71" s="75">
        <f t="shared" si="10"/>
        <v>4843</v>
      </c>
      <c r="AF71" s="75">
        <f t="shared" si="11"/>
        <v>0</v>
      </c>
    </row>
    <row r="72" spans="1:32" x14ac:dyDescent="0.2">
      <c r="A72" s="347">
        <v>14870</v>
      </c>
      <c r="B72" s="347" t="s">
        <v>205</v>
      </c>
      <c r="C72" s="347" t="s">
        <v>289</v>
      </c>
      <c r="D72" s="375" t="s">
        <v>1</v>
      </c>
      <c r="E72" s="94"/>
      <c r="F72" s="75"/>
      <c r="G72" s="75">
        <v>0</v>
      </c>
      <c r="H72" s="75"/>
      <c r="I72" s="94"/>
      <c r="J72" s="75"/>
      <c r="K72" s="75">
        <v>0</v>
      </c>
      <c r="L72" s="75"/>
      <c r="M72" s="554"/>
      <c r="N72" s="75">
        <v>204</v>
      </c>
      <c r="O72" s="75">
        <v>0</v>
      </c>
      <c r="P72" s="75">
        <v>204</v>
      </c>
      <c r="Q72" s="94"/>
      <c r="R72" s="75">
        <v>10</v>
      </c>
      <c r="S72" s="75">
        <v>0</v>
      </c>
      <c r="T72" s="75">
        <v>10</v>
      </c>
      <c r="U72" s="94"/>
      <c r="V72" s="622"/>
      <c r="W72" s="622"/>
      <c r="X72" s="622"/>
      <c r="Y72" s="94"/>
      <c r="Z72" s="200">
        <f t="shared" si="6"/>
        <v>214</v>
      </c>
      <c r="AA72" s="200">
        <f t="shared" si="7"/>
        <v>0</v>
      </c>
      <c r="AB72" s="200">
        <f t="shared" si="8"/>
        <v>214</v>
      </c>
      <c r="AD72" s="75">
        <f t="shared" si="9"/>
        <v>0</v>
      </c>
      <c r="AE72" s="75">
        <f t="shared" si="10"/>
        <v>0</v>
      </c>
      <c r="AF72" s="75">
        <f t="shared" si="11"/>
        <v>0</v>
      </c>
    </row>
    <row r="73" spans="1:32" x14ac:dyDescent="0.2">
      <c r="A73" s="347">
        <v>14900</v>
      </c>
      <c r="B73" s="347" t="s">
        <v>206</v>
      </c>
      <c r="C73" s="347" t="s">
        <v>128</v>
      </c>
      <c r="D73" s="375" t="s">
        <v>3</v>
      </c>
      <c r="E73" s="94"/>
      <c r="F73" s="75">
        <v>17166</v>
      </c>
      <c r="G73" s="75">
        <v>16651</v>
      </c>
      <c r="H73" s="75">
        <v>515</v>
      </c>
      <c r="I73" s="94"/>
      <c r="J73" s="75"/>
      <c r="K73" s="75">
        <v>0</v>
      </c>
      <c r="L73" s="75"/>
      <c r="M73" s="554"/>
      <c r="N73" s="75">
        <v>0</v>
      </c>
      <c r="O73" s="75">
        <v>0</v>
      </c>
      <c r="P73" s="75">
        <v>0</v>
      </c>
      <c r="Q73" s="94"/>
      <c r="R73" s="75">
        <v>0</v>
      </c>
      <c r="S73" s="75">
        <v>0</v>
      </c>
      <c r="T73" s="75">
        <v>0</v>
      </c>
      <c r="U73" s="94"/>
      <c r="V73" s="622">
        <v>0</v>
      </c>
      <c r="W73" s="622">
        <v>0</v>
      </c>
      <c r="X73" s="622">
        <v>0</v>
      </c>
      <c r="Y73" s="94"/>
      <c r="Z73" s="200">
        <f t="shared" si="6"/>
        <v>17166</v>
      </c>
      <c r="AA73" s="200">
        <f t="shared" si="7"/>
        <v>16651</v>
      </c>
      <c r="AB73" s="200">
        <f t="shared" si="8"/>
        <v>515</v>
      </c>
      <c r="AD73" s="75">
        <f t="shared" si="9"/>
        <v>17166</v>
      </c>
      <c r="AE73" s="75">
        <f t="shared" si="10"/>
        <v>16651</v>
      </c>
      <c r="AF73" s="75">
        <f t="shared" si="11"/>
        <v>515</v>
      </c>
    </row>
    <row r="74" spans="1:32" x14ac:dyDescent="0.2">
      <c r="A74" s="347">
        <v>14920</v>
      </c>
      <c r="B74" s="347" t="s">
        <v>207</v>
      </c>
      <c r="C74" s="347" t="s">
        <v>124</v>
      </c>
      <c r="D74" s="375" t="s">
        <v>1</v>
      </c>
      <c r="E74" s="94"/>
      <c r="F74" s="75"/>
      <c r="G74" s="75">
        <v>0</v>
      </c>
      <c r="H74" s="75"/>
      <c r="I74" s="94"/>
      <c r="J74" s="75"/>
      <c r="K74" s="75">
        <v>0</v>
      </c>
      <c r="L74" s="75"/>
      <c r="M74" s="554"/>
      <c r="N74" s="75">
        <v>0</v>
      </c>
      <c r="O74" s="75">
        <v>0</v>
      </c>
      <c r="P74" s="75">
        <v>0</v>
      </c>
      <c r="Q74" s="94"/>
      <c r="R74" s="75">
        <v>65</v>
      </c>
      <c r="S74" s="75">
        <v>0</v>
      </c>
      <c r="T74" s="75">
        <v>65</v>
      </c>
      <c r="U74" s="94"/>
      <c r="V74" s="622">
        <v>0</v>
      </c>
      <c r="W74" s="622">
        <v>0</v>
      </c>
      <c r="X74" s="622">
        <v>0</v>
      </c>
      <c r="Y74" s="94"/>
      <c r="Z74" s="200">
        <f t="shared" si="6"/>
        <v>65</v>
      </c>
      <c r="AA74" s="200">
        <f t="shared" si="7"/>
        <v>0</v>
      </c>
      <c r="AB74" s="200">
        <f t="shared" si="8"/>
        <v>65</v>
      </c>
      <c r="AD74" s="75">
        <f t="shared" si="9"/>
        <v>0</v>
      </c>
      <c r="AE74" s="75">
        <f t="shared" si="10"/>
        <v>0</v>
      </c>
      <c r="AF74" s="75">
        <f t="shared" si="11"/>
        <v>0</v>
      </c>
    </row>
    <row r="75" spans="1:32" x14ac:dyDescent="0.2">
      <c r="A75" s="347">
        <v>14950</v>
      </c>
      <c r="B75" s="347" t="s">
        <v>208</v>
      </c>
      <c r="C75" s="347" t="s">
        <v>141</v>
      </c>
      <c r="D75" s="375" t="s">
        <v>1</v>
      </c>
      <c r="E75" s="94"/>
      <c r="F75" s="75"/>
      <c r="G75" s="75">
        <v>0</v>
      </c>
      <c r="H75" s="75"/>
      <c r="I75" s="94"/>
      <c r="J75" s="75"/>
      <c r="K75" s="75">
        <v>0</v>
      </c>
      <c r="L75" s="75"/>
      <c r="M75" s="554"/>
      <c r="N75" s="75">
        <v>0</v>
      </c>
      <c r="O75" s="75">
        <v>0</v>
      </c>
      <c r="P75" s="75">
        <v>0</v>
      </c>
      <c r="Q75" s="94"/>
      <c r="R75" s="75">
        <v>0</v>
      </c>
      <c r="S75" s="75">
        <v>0</v>
      </c>
      <c r="T75" s="75">
        <v>0</v>
      </c>
      <c r="U75" s="94"/>
      <c r="V75" s="622"/>
      <c r="W75" s="622"/>
      <c r="X75" s="622"/>
      <c r="Y75" s="94"/>
      <c r="Z75" s="200">
        <f t="shared" si="6"/>
        <v>0</v>
      </c>
      <c r="AA75" s="200">
        <f t="shared" si="7"/>
        <v>0</v>
      </c>
      <c r="AB75" s="200">
        <f t="shared" si="8"/>
        <v>0</v>
      </c>
      <c r="AD75" s="75">
        <f t="shared" si="9"/>
        <v>0</v>
      </c>
      <c r="AE75" s="75">
        <f t="shared" si="10"/>
        <v>0</v>
      </c>
      <c r="AF75" s="75">
        <f t="shared" si="11"/>
        <v>0</v>
      </c>
    </row>
    <row r="76" spans="1:32" x14ac:dyDescent="0.2">
      <c r="A76" s="347">
        <v>15050</v>
      </c>
      <c r="B76" s="347" t="s">
        <v>209</v>
      </c>
      <c r="C76" s="347" t="s">
        <v>162</v>
      </c>
      <c r="D76" s="375" t="s">
        <v>2</v>
      </c>
      <c r="E76" s="94"/>
      <c r="F76" s="75">
        <v>7813</v>
      </c>
      <c r="G76" s="75">
        <v>7789.56</v>
      </c>
      <c r="H76" s="75">
        <v>23.44</v>
      </c>
      <c r="I76" s="94"/>
      <c r="J76" s="75"/>
      <c r="K76" s="75">
        <v>0</v>
      </c>
      <c r="L76" s="75"/>
      <c r="M76" s="554"/>
      <c r="N76" s="75">
        <v>1051</v>
      </c>
      <c r="O76" s="75">
        <v>1051</v>
      </c>
      <c r="P76" s="75">
        <v>0</v>
      </c>
      <c r="Q76" s="94"/>
      <c r="R76" s="75">
        <v>0</v>
      </c>
      <c r="S76" s="75">
        <v>0</v>
      </c>
      <c r="T76" s="75">
        <v>0</v>
      </c>
      <c r="U76" s="94"/>
      <c r="V76" s="622">
        <v>241</v>
      </c>
      <c r="W76" s="622">
        <v>241</v>
      </c>
      <c r="X76" s="622">
        <v>0</v>
      </c>
      <c r="Y76" s="94"/>
      <c r="Z76" s="200">
        <f t="shared" si="6"/>
        <v>9105</v>
      </c>
      <c r="AA76" s="200">
        <f t="shared" si="7"/>
        <v>9081.5600000000013</v>
      </c>
      <c r="AB76" s="200">
        <f t="shared" si="8"/>
        <v>23.44</v>
      </c>
      <c r="AD76" s="75">
        <f t="shared" si="9"/>
        <v>7813</v>
      </c>
      <c r="AE76" s="75">
        <f t="shared" si="10"/>
        <v>7789.56</v>
      </c>
      <c r="AF76" s="75">
        <f t="shared" si="11"/>
        <v>23.44</v>
      </c>
    </row>
    <row r="77" spans="1:32" x14ac:dyDescent="0.2">
      <c r="A77" s="347">
        <v>15240</v>
      </c>
      <c r="B77" s="347" t="s">
        <v>179</v>
      </c>
      <c r="C77" s="347" t="s">
        <v>290</v>
      </c>
      <c r="D77" s="375" t="s">
        <v>4</v>
      </c>
      <c r="E77" s="94"/>
      <c r="F77" s="75">
        <v>9758</v>
      </c>
      <c r="G77" s="75">
        <v>9758</v>
      </c>
      <c r="H77" s="75">
        <v>0</v>
      </c>
      <c r="I77" s="94"/>
      <c r="J77" s="75"/>
      <c r="K77" s="75">
        <v>0</v>
      </c>
      <c r="L77" s="75"/>
      <c r="M77" s="554"/>
      <c r="N77" s="75">
        <v>3776.5</v>
      </c>
      <c r="O77" s="75">
        <v>3776.5</v>
      </c>
      <c r="P77" s="75">
        <v>0</v>
      </c>
      <c r="Q77" s="94"/>
      <c r="R77" s="75">
        <v>0</v>
      </c>
      <c r="S77" s="75">
        <v>0</v>
      </c>
      <c r="T77" s="75">
        <v>0</v>
      </c>
      <c r="U77" s="94"/>
      <c r="V77" s="622"/>
      <c r="W77" s="622"/>
      <c r="X77" s="622"/>
      <c r="Y77" s="94"/>
      <c r="Z77" s="200">
        <f t="shared" si="6"/>
        <v>13534.5</v>
      </c>
      <c r="AA77" s="200">
        <f t="shared" si="7"/>
        <v>13534.5</v>
      </c>
      <c r="AB77" s="200">
        <f t="shared" si="8"/>
        <v>0</v>
      </c>
      <c r="AD77" s="75">
        <f t="shared" si="9"/>
        <v>9758</v>
      </c>
      <c r="AE77" s="75">
        <f t="shared" si="10"/>
        <v>9758</v>
      </c>
      <c r="AF77" s="75">
        <f t="shared" si="11"/>
        <v>0</v>
      </c>
    </row>
    <row r="78" spans="1:32" x14ac:dyDescent="0.2">
      <c r="A78" s="347">
        <v>15270</v>
      </c>
      <c r="B78" s="347" t="s">
        <v>211</v>
      </c>
      <c r="C78" s="347" t="s">
        <v>289</v>
      </c>
      <c r="D78" s="375" t="s">
        <v>1</v>
      </c>
      <c r="E78" s="94"/>
      <c r="F78" s="75"/>
      <c r="G78" s="75">
        <v>0</v>
      </c>
      <c r="H78" s="75"/>
      <c r="I78" s="94"/>
      <c r="J78" s="75">
        <v>1828.48</v>
      </c>
      <c r="K78" s="75">
        <v>1828.48</v>
      </c>
      <c r="L78" s="75">
        <v>0</v>
      </c>
      <c r="M78" s="554"/>
      <c r="N78" s="75">
        <v>1261.48</v>
      </c>
      <c r="O78" s="75">
        <v>1261.48</v>
      </c>
      <c r="P78" s="75">
        <v>0</v>
      </c>
      <c r="Q78" s="94"/>
      <c r="R78" s="75">
        <v>0</v>
      </c>
      <c r="S78" s="75">
        <v>0</v>
      </c>
      <c r="T78" s="75">
        <v>0</v>
      </c>
      <c r="U78" s="94"/>
      <c r="V78" s="622">
        <v>0</v>
      </c>
      <c r="W78" s="622">
        <v>0</v>
      </c>
      <c r="X78" s="622">
        <v>0</v>
      </c>
      <c r="Y78" s="94"/>
      <c r="Z78" s="200">
        <f t="shared" si="6"/>
        <v>3089.96</v>
      </c>
      <c r="AA78" s="200">
        <f t="shared" si="7"/>
        <v>3089.96</v>
      </c>
      <c r="AB78" s="200">
        <f t="shared" si="8"/>
        <v>0</v>
      </c>
      <c r="AD78" s="75">
        <f t="shared" si="9"/>
        <v>1828.48</v>
      </c>
      <c r="AE78" s="75">
        <f t="shared" si="10"/>
        <v>1828.48</v>
      </c>
      <c r="AF78" s="75">
        <f t="shared" si="11"/>
        <v>0</v>
      </c>
    </row>
    <row r="79" spans="1:32" x14ac:dyDescent="0.2">
      <c r="A79" s="347">
        <v>15300</v>
      </c>
      <c r="B79" s="347" t="s">
        <v>212</v>
      </c>
      <c r="C79" s="347" t="s">
        <v>124</v>
      </c>
      <c r="D79" s="375" t="s">
        <v>1</v>
      </c>
      <c r="E79" s="94"/>
      <c r="F79" s="75"/>
      <c r="G79" s="75">
        <v>0</v>
      </c>
      <c r="H79" s="75"/>
      <c r="I79" s="94"/>
      <c r="J79" s="75">
        <v>798.84</v>
      </c>
      <c r="K79" s="75">
        <v>788.42000000000007</v>
      </c>
      <c r="L79" s="75">
        <v>10.42</v>
      </c>
      <c r="M79" s="554"/>
      <c r="N79" s="75">
        <v>0</v>
      </c>
      <c r="O79" s="75">
        <v>0</v>
      </c>
      <c r="P79" s="75">
        <v>0</v>
      </c>
      <c r="Q79" s="94"/>
      <c r="R79" s="75">
        <v>15.12</v>
      </c>
      <c r="S79" s="75">
        <v>15.12</v>
      </c>
      <c r="T79" s="75">
        <v>0</v>
      </c>
      <c r="U79" s="94"/>
      <c r="V79" s="622">
        <v>245.2</v>
      </c>
      <c r="W79" s="622">
        <v>245</v>
      </c>
      <c r="X79" s="622">
        <v>0</v>
      </c>
      <c r="Y79" s="94"/>
      <c r="Z79" s="200">
        <f t="shared" si="6"/>
        <v>1059.1600000000001</v>
      </c>
      <c r="AA79" s="200">
        <f t="shared" si="7"/>
        <v>1048.54</v>
      </c>
      <c r="AB79" s="200">
        <f t="shared" si="8"/>
        <v>10.42</v>
      </c>
      <c r="AD79" s="75">
        <f t="shared" si="9"/>
        <v>798.84</v>
      </c>
      <c r="AE79" s="75">
        <f t="shared" si="10"/>
        <v>788.42000000000007</v>
      </c>
      <c r="AF79" s="75">
        <f t="shared" si="11"/>
        <v>10.42</v>
      </c>
    </row>
    <row r="80" spans="1:32" x14ac:dyDescent="0.2">
      <c r="A80" s="347">
        <v>15350</v>
      </c>
      <c r="B80" s="347" t="s">
        <v>213</v>
      </c>
      <c r="C80" s="347" t="s">
        <v>189</v>
      </c>
      <c r="D80" s="375" t="s">
        <v>3</v>
      </c>
      <c r="E80" s="94"/>
      <c r="F80" s="75">
        <v>1436.05</v>
      </c>
      <c r="G80" s="75">
        <v>1436.05</v>
      </c>
      <c r="H80" s="75">
        <v>0</v>
      </c>
      <c r="I80" s="94"/>
      <c r="J80" s="75"/>
      <c r="K80" s="75">
        <v>0</v>
      </c>
      <c r="L80" s="75"/>
      <c r="M80" s="554"/>
      <c r="N80" s="75">
        <v>91.9</v>
      </c>
      <c r="O80" s="75">
        <v>91.9</v>
      </c>
      <c r="P80" s="75">
        <v>0</v>
      </c>
      <c r="Q80" s="94"/>
      <c r="R80" s="75">
        <v>0</v>
      </c>
      <c r="S80" s="75">
        <v>0</v>
      </c>
      <c r="T80" s="75">
        <v>0</v>
      </c>
      <c r="U80" s="94"/>
      <c r="V80" s="622">
        <v>200.42</v>
      </c>
      <c r="W80" s="622">
        <v>200</v>
      </c>
      <c r="X80" s="622">
        <v>0</v>
      </c>
      <c r="Y80" s="94"/>
      <c r="Z80" s="200">
        <f t="shared" si="6"/>
        <v>1728.3700000000001</v>
      </c>
      <c r="AA80" s="200">
        <f t="shared" si="7"/>
        <v>1727.95</v>
      </c>
      <c r="AB80" s="200">
        <f t="shared" si="8"/>
        <v>0</v>
      </c>
      <c r="AD80" s="75">
        <f t="shared" si="9"/>
        <v>1436.05</v>
      </c>
      <c r="AE80" s="75">
        <f t="shared" si="10"/>
        <v>1436.05</v>
      </c>
      <c r="AF80" s="75">
        <f t="shared" si="11"/>
        <v>0</v>
      </c>
    </row>
    <row r="81" spans="1:32" x14ac:dyDescent="0.2">
      <c r="A81" s="347">
        <v>15520</v>
      </c>
      <c r="B81" s="347" t="s">
        <v>214</v>
      </c>
      <c r="C81" s="347" t="s">
        <v>711</v>
      </c>
      <c r="D81" s="375" t="s">
        <v>1</v>
      </c>
      <c r="E81" s="94"/>
      <c r="F81" s="75">
        <v>1000</v>
      </c>
      <c r="G81" s="75">
        <v>1000</v>
      </c>
      <c r="H81" s="75">
        <v>0</v>
      </c>
      <c r="I81" s="94"/>
      <c r="J81" s="75"/>
      <c r="K81" s="75">
        <v>0</v>
      </c>
      <c r="L81" s="75"/>
      <c r="M81" s="554"/>
      <c r="N81" s="75">
        <v>450</v>
      </c>
      <c r="O81" s="75">
        <v>450</v>
      </c>
      <c r="P81" s="75">
        <v>0</v>
      </c>
      <c r="Q81" s="94"/>
      <c r="R81" s="75">
        <v>0</v>
      </c>
      <c r="S81" s="75">
        <v>0</v>
      </c>
      <c r="T81" s="75">
        <v>0</v>
      </c>
      <c r="U81" s="94"/>
      <c r="V81" s="622"/>
      <c r="W81" s="622"/>
      <c r="X81" s="622"/>
      <c r="Y81" s="94"/>
      <c r="Z81" s="200">
        <f t="shared" si="6"/>
        <v>1450</v>
      </c>
      <c r="AA81" s="200">
        <f t="shared" si="7"/>
        <v>1450</v>
      </c>
      <c r="AB81" s="200">
        <f t="shared" si="8"/>
        <v>0</v>
      </c>
      <c r="AD81" s="75">
        <f t="shared" si="9"/>
        <v>1000</v>
      </c>
      <c r="AE81" s="75">
        <f t="shared" si="10"/>
        <v>1000</v>
      </c>
      <c r="AF81" s="75">
        <f t="shared" si="11"/>
        <v>0</v>
      </c>
    </row>
    <row r="82" spans="1:32" x14ac:dyDescent="0.2">
      <c r="A82" s="347">
        <v>15560</v>
      </c>
      <c r="B82" s="347" t="s">
        <v>194</v>
      </c>
      <c r="C82" s="347" t="s">
        <v>716</v>
      </c>
      <c r="D82" s="375" t="s">
        <v>1</v>
      </c>
      <c r="E82" s="94"/>
      <c r="F82" s="75"/>
      <c r="G82" s="75">
        <v>0</v>
      </c>
      <c r="H82" s="75"/>
      <c r="I82" s="94"/>
      <c r="J82" s="75"/>
      <c r="K82" s="75">
        <v>0</v>
      </c>
      <c r="L82" s="75"/>
      <c r="M82" s="554"/>
      <c r="N82" s="75">
        <v>0</v>
      </c>
      <c r="O82" s="75">
        <v>0</v>
      </c>
      <c r="P82" s="75">
        <v>0</v>
      </c>
      <c r="Q82" s="94"/>
      <c r="R82" s="75">
        <v>0</v>
      </c>
      <c r="S82" s="75">
        <v>0</v>
      </c>
      <c r="T82" s="75">
        <v>0</v>
      </c>
      <c r="U82" s="94"/>
      <c r="V82" s="622"/>
      <c r="W82" s="622"/>
      <c r="X82" s="622"/>
      <c r="Y82" s="94"/>
      <c r="Z82" s="200">
        <f t="shared" si="6"/>
        <v>0</v>
      </c>
      <c r="AA82" s="200">
        <f t="shared" si="7"/>
        <v>0</v>
      </c>
      <c r="AB82" s="200">
        <f t="shared" si="8"/>
        <v>0</v>
      </c>
      <c r="AD82" s="75">
        <f t="shared" si="9"/>
        <v>0</v>
      </c>
      <c r="AE82" s="75">
        <f t="shared" si="10"/>
        <v>0</v>
      </c>
      <c r="AF82" s="75">
        <f t="shared" si="11"/>
        <v>0</v>
      </c>
    </row>
    <row r="83" spans="1:32" x14ac:dyDescent="0.2">
      <c r="A83" s="347">
        <v>15650</v>
      </c>
      <c r="B83" s="347" t="s">
        <v>215</v>
      </c>
      <c r="C83" s="347" t="s">
        <v>162</v>
      </c>
      <c r="D83" s="375" t="s">
        <v>4</v>
      </c>
      <c r="E83" s="94"/>
      <c r="F83" s="75">
        <v>1515.12</v>
      </c>
      <c r="G83" s="75">
        <v>1440</v>
      </c>
      <c r="H83" s="75">
        <v>75.12</v>
      </c>
      <c r="I83" s="94"/>
      <c r="J83" s="75"/>
      <c r="K83" s="75">
        <v>0</v>
      </c>
      <c r="L83" s="75"/>
      <c r="M83" s="554"/>
      <c r="N83" s="75">
        <v>130.16</v>
      </c>
      <c r="O83" s="75">
        <v>123.66</v>
      </c>
      <c r="P83" s="75">
        <v>6.5</v>
      </c>
      <c r="Q83" s="94"/>
      <c r="R83" s="75">
        <v>39.18</v>
      </c>
      <c r="S83" s="75">
        <v>39.18</v>
      </c>
      <c r="T83" s="75">
        <v>0</v>
      </c>
      <c r="U83" s="94"/>
      <c r="V83" s="622">
        <v>54.4</v>
      </c>
      <c r="W83" s="622">
        <v>54</v>
      </c>
      <c r="X83" s="622">
        <v>0</v>
      </c>
      <c r="Y83" s="94"/>
      <c r="Z83" s="200">
        <f t="shared" si="6"/>
        <v>1738.8600000000001</v>
      </c>
      <c r="AA83" s="200">
        <f t="shared" si="7"/>
        <v>1656.8400000000001</v>
      </c>
      <c r="AB83" s="200">
        <f t="shared" si="8"/>
        <v>81.62</v>
      </c>
      <c r="AD83" s="75">
        <f t="shared" si="9"/>
        <v>1515.12</v>
      </c>
      <c r="AE83" s="75">
        <f t="shared" si="10"/>
        <v>1440</v>
      </c>
      <c r="AF83" s="75">
        <f t="shared" si="11"/>
        <v>75.12</v>
      </c>
    </row>
    <row r="84" spans="1:32" x14ac:dyDescent="0.2">
      <c r="A84" s="347">
        <v>15700</v>
      </c>
      <c r="B84" s="347" t="s">
        <v>216</v>
      </c>
      <c r="C84" s="347" t="s">
        <v>290</v>
      </c>
      <c r="D84" s="375" t="s">
        <v>4</v>
      </c>
      <c r="E84" s="94"/>
      <c r="F84" s="75"/>
      <c r="G84" s="75">
        <v>0</v>
      </c>
      <c r="H84" s="75"/>
      <c r="I84" s="94"/>
      <c r="J84" s="75">
        <v>2707.64</v>
      </c>
      <c r="K84" s="75">
        <v>2707.64</v>
      </c>
      <c r="L84" s="75">
        <v>0</v>
      </c>
      <c r="M84" s="554"/>
      <c r="N84" s="75">
        <v>208.98</v>
      </c>
      <c r="O84" s="75">
        <v>208.98</v>
      </c>
      <c r="P84" s="75">
        <v>0</v>
      </c>
      <c r="Q84" s="94"/>
      <c r="R84" s="75">
        <v>0</v>
      </c>
      <c r="S84" s="75">
        <v>0</v>
      </c>
      <c r="T84" s="75">
        <v>0</v>
      </c>
      <c r="U84" s="94"/>
      <c r="V84" s="622"/>
      <c r="W84" s="622"/>
      <c r="X84" s="622"/>
      <c r="Y84" s="94"/>
      <c r="Z84" s="200">
        <f t="shared" si="6"/>
        <v>2916.62</v>
      </c>
      <c r="AA84" s="200">
        <f t="shared" si="7"/>
        <v>2916.62</v>
      </c>
      <c r="AB84" s="200">
        <f t="shared" si="8"/>
        <v>0</v>
      </c>
      <c r="AD84" s="75">
        <f t="shared" si="9"/>
        <v>2707.64</v>
      </c>
      <c r="AE84" s="75">
        <f t="shared" si="10"/>
        <v>2707.64</v>
      </c>
      <c r="AF84" s="75">
        <f t="shared" si="11"/>
        <v>0</v>
      </c>
    </row>
    <row r="85" spans="1:32" x14ac:dyDescent="0.2">
      <c r="A85" s="347">
        <v>15750</v>
      </c>
      <c r="B85" s="347" t="s">
        <v>217</v>
      </c>
      <c r="C85" s="347" t="s">
        <v>124</v>
      </c>
      <c r="D85" s="375" t="s">
        <v>1</v>
      </c>
      <c r="E85" s="94"/>
      <c r="F85" s="75"/>
      <c r="G85" s="75">
        <v>0</v>
      </c>
      <c r="H85" s="75"/>
      <c r="I85" s="94"/>
      <c r="J85" s="75">
        <v>652</v>
      </c>
      <c r="K85" s="75">
        <v>649</v>
      </c>
      <c r="L85" s="75">
        <v>3</v>
      </c>
      <c r="M85" s="554"/>
      <c r="N85" s="75">
        <v>0</v>
      </c>
      <c r="O85" s="75">
        <v>0</v>
      </c>
      <c r="P85" s="75">
        <v>0</v>
      </c>
      <c r="Q85" s="94"/>
      <c r="R85" s="75">
        <v>0</v>
      </c>
      <c r="S85" s="75">
        <v>0</v>
      </c>
      <c r="T85" s="75">
        <v>0</v>
      </c>
      <c r="U85" s="94"/>
      <c r="V85" s="622">
        <v>106</v>
      </c>
      <c r="W85" s="622">
        <v>0</v>
      </c>
      <c r="X85" s="622">
        <v>106</v>
      </c>
      <c r="Y85" s="94"/>
      <c r="Z85" s="200">
        <f t="shared" si="6"/>
        <v>758</v>
      </c>
      <c r="AA85" s="200">
        <f t="shared" si="7"/>
        <v>649</v>
      </c>
      <c r="AB85" s="200">
        <f t="shared" si="8"/>
        <v>109</v>
      </c>
      <c r="AD85" s="75">
        <f t="shared" si="9"/>
        <v>652</v>
      </c>
      <c r="AE85" s="75">
        <f t="shared" si="10"/>
        <v>649</v>
      </c>
      <c r="AF85" s="75">
        <f t="shared" si="11"/>
        <v>3</v>
      </c>
    </row>
    <row r="86" spans="1:32" x14ac:dyDescent="0.2">
      <c r="A86" s="347">
        <v>15800</v>
      </c>
      <c r="B86" s="347" t="s">
        <v>218</v>
      </c>
      <c r="C86" s="347" t="s">
        <v>716</v>
      </c>
      <c r="D86" s="375" t="s">
        <v>1</v>
      </c>
      <c r="E86" s="94"/>
      <c r="F86" s="75"/>
      <c r="G86" s="75">
        <v>0</v>
      </c>
      <c r="H86" s="75"/>
      <c r="I86" s="94"/>
      <c r="J86" s="75"/>
      <c r="K86" s="75">
        <v>0</v>
      </c>
      <c r="L86" s="75"/>
      <c r="M86" s="554"/>
      <c r="N86" s="75">
        <v>0</v>
      </c>
      <c r="O86" s="75">
        <v>0</v>
      </c>
      <c r="P86" s="75">
        <v>0</v>
      </c>
      <c r="Q86" s="94"/>
      <c r="R86" s="75">
        <v>0</v>
      </c>
      <c r="S86" s="75">
        <v>0</v>
      </c>
      <c r="T86" s="75">
        <v>0</v>
      </c>
      <c r="U86" s="94"/>
      <c r="V86" s="622"/>
      <c r="W86" s="622"/>
      <c r="X86" s="622"/>
      <c r="Y86" s="94"/>
      <c r="Z86" s="200">
        <f t="shared" si="6"/>
        <v>0</v>
      </c>
      <c r="AA86" s="200">
        <f t="shared" si="7"/>
        <v>0</v>
      </c>
      <c r="AB86" s="200">
        <f t="shared" si="8"/>
        <v>0</v>
      </c>
      <c r="AD86" s="75">
        <f t="shared" si="9"/>
        <v>0</v>
      </c>
      <c r="AE86" s="75">
        <f t="shared" si="10"/>
        <v>0</v>
      </c>
      <c r="AF86" s="75">
        <f t="shared" si="11"/>
        <v>0</v>
      </c>
    </row>
    <row r="87" spans="1:32" x14ac:dyDescent="0.2">
      <c r="A87" s="347">
        <v>15850</v>
      </c>
      <c r="B87" s="347" t="s">
        <v>219</v>
      </c>
      <c r="C87" s="347" t="s">
        <v>289</v>
      </c>
      <c r="D87" s="375" t="s">
        <v>1</v>
      </c>
      <c r="E87" s="94"/>
      <c r="F87" s="75">
        <v>0</v>
      </c>
      <c r="G87" s="75">
        <v>0</v>
      </c>
      <c r="H87" s="75">
        <v>0</v>
      </c>
      <c r="I87" s="94"/>
      <c r="J87" s="75">
        <v>577</v>
      </c>
      <c r="K87" s="75">
        <v>577</v>
      </c>
      <c r="L87" s="75">
        <v>0</v>
      </c>
      <c r="M87" s="554"/>
      <c r="N87" s="75">
        <v>0</v>
      </c>
      <c r="O87" s="75">
        <v>0</v>
      </c>
      <c r="P87" s="75">
        <v>0</v>
      </c>
      <c r="Q87" s="94"/>
      <c r="R87" s="75">
        <v>0</v>
      </c>
      <c r="S87" s="75">
        <v>0</v>
      </c>
      <c r="T87" s="75">
        <v>0</v>
      </c>
      <c r="U87" s="94"/>
      <c r="V87" s="622"/>
      <c r="W87" s="622"/>
      <c r="X87" s="622"/>
      <c r="Y87" s="94"/>
      <c r="Z87" s="200">
        <f t="shared" si="6"/>
        <v>577</v>
      </c>
      <c r="AA87" s="200">
        <f t="shared" si="7"/>
        <v>577</v>
      </c>
      <c r="AB87" s="200">
        <f t="shared" si="8"/>
        <v>0</v>
      </c>
      <c r="AD87" s="75">
        <f t="shared" si="9"/>
        <v>577</v>
      </c>
      <c r="AE87" s="75">
        <f t="shared" si="10"/>
        <v>577</v>
      </c>
      <c r="AF87" s="75">
        <f t="shared" si="11"/>
        <v>0</v>
      </c>
    </row>
    <row r="88" spans="1:32" x14ac:dyDescent="0.2">
      <c r="A88" s="347">
        <v>15900</v>
      </c>
      <c r="B88" s="347" t="s">
        <v>220</v>
      </c>
      <c r="C88" s="347" t="s">
        <v>162</v>
      </c>
      <c r="D88" s="375" t="s">
        <v>2</v>
      </c>
      <c r="E88" s="94"/>
      <c r="F88" s="75">
        <v>13418</v>
      </c>
      <c r="G88" s="75">
        <v>13284</v>
      </c>
      <c r="H88" s="75">
        <v>134</v>
      </c>
      <c r="I88" s="94"/>
      <c r="J88" s="75"/>
      <c r="K88" s="75">
        <v>0</v>
      </c>
      <c r="L88" s="75"/>
      <c r="M88" s="554"/>
      <c r="N88" s="75">
        <v>1459</v>
      </c>
      <c r="O88" s="75">
        <v>1310</v>
      </c>
      <c r="P88" s="75">
        <v>149</v>
      </c>
      <c r="Q88" s="94"/>
      <c r="R88" s="75">
        <v>0</v>
      </c>
      <c r="S88" s="75">
        <v>0</v>
      </c>
      <c r="T88" s="75">
        <v>0</v>
      </c>
      <c r="U88" s="94"/>
      <c r="V88" s="622">
        <v>520</v>
      </c>
      <c r="W88" s="622">
        <v>520</v>
      </c>
      <c r="X88" s="622">
        <v>0</v>
      </c>
      <c r="Y88" s="94"/>
      <c r="Z88" s="200">
        <f t="shared" si="6"/>
        <v>15397</v>
      </c>
      <c r="AA88" s="200">
        <f t="shared" si="7"/>
        <v>15114</v>
      </c>
      <c r="AB88" s="200">
        <f t="shared" si="8"/>
        <v>283</v>
      </c>
      <c r="AD88" s="75">
        <f t="shared" si="9"/>
        <v>13418</v>
      </c>
      <c r="AE88" s="75">
        <f t="shared" si="10"/>
        <v>13284</v>
      </c>
      <c r="AF88" s="75">
        <f t="shared" si="11"/>
        <v>134</v>
      </c>
    </row>
    <row r="89" spans="1:32" x14ac:dyDescent="0.2">
      <c r="A89" s="347">
        <v>15950</v>
      </c>
      <c r="B89" s="347" t="s">
        <v>221</v>
      </c>
      <c r="C89" s="347" t="s">
        <v>189</v>
      </c>
      <c r="D89" s="375" t="s">
        <v>3</v>
      </c>
      <c r="E89" s="94"/>
      <c r="F89" s="75">
        <v>1693</v>
      </c>
      <c r="G89" s="75">
        <v>1693</v>
      </c>
      <c r="H89" s="75">
        <v>0</v>
      </c>
      <c r="I89" s="94"/>
      <c r="J89" s="75"/>
      <c r="K89" s="75">
        <v>0</v>
      </c>
      <c r="L89" s="75"/>
      <c r="M89" s="554"/>
      <c r="N89" s="75">
        <v>0</v>
      </c>
      <c r="O89" s="75">
        <v>0</v>
      </c>
      <c r="P89" s="75">
        <v>0</v>
      </c>
      <c r="Q89" s="94"/>
      <c r="R89" s="75">
        <v>1917</v>
      </c>
      <c r="S89" s="75">
        <v>1857.7</v>
      </c>
      <c r="T89" s="75">
        <v>59.3</v>
      </c>
      <c r="U89" s="94"/>
      <c r="V89" s="622">
        <v>362.2</v>
      </c>
      <c r="W89" s="622">
        <v>362</v>
      </c>
      <c r="X89" s="622">
        <v>0</v>
      </c>
      <c r="Y89" s="94"/>
      <c r="Z89" s="200">
        <f t="shared" si="6"/>
        <v>3972.2</v>
      </c>
      <c r="AA89" s="200">
        <f t="shared" si="7"/>
        <v>3912.7</v>
      </c>
      <c r="AB89" s="200">
        <f t="shared" si="8"/>
        <v>59.3</v>
      </c>
      <c r="AD89" s="75">
        <f t="shared" si="9"/>
        <v>1693</v>
      </c>
      <c r="AE89" s="75">
        <f t="shared" si="10"/>
        <v>1693</v>
      </c>
      <c r="AF89" s="75">
        <f t="shared" si="11"/>
        <v>0</v>
      </c>
    </row>
    <row r="90" spans="1:32" x14ac:dyDescent="0.2">
      <c r="A90" s="347">
        <v>15990</v>
      </c>
      <c r="B90" s="347" t="s">
        <v>210</v>
      </c>
      <c r="C90" s="347"/>
      <c r="D90" s="375" t="s">
        <v>3</v>
      </c>
      <c r="E90" s="94"/>
      <c r="F90" s="75">
        <v>24963</v>
      </c>
      <c r="G90" s="75">
        <v>24463</v>
      </c>
      <c r="H90" s="75">
        <v>500</v>
      </c>
      <c r="I90" s="94"/>
      <c r="J90" s="75"/>
      <c r="K90" s="75">
        <v>0</v>
      </c>
      <c r="L90" s="75"/>
      <c r="M90" s="554"/>
      <c r="N90" s="75">
        <v>30635</v>
      </c>
      <c r="O90" s="75">
        <v>30635</v>
      </c>
      <c r="P90" s="75">
        <v>0</v>
      </c>
      <c r="Q90" s="94"/>
      <c r="R90" s="75">
        <v>0</v>
      </c>
      <c r="S90" s="75">
        <v>0</v>
      </c>
      <c r="T90" s="75">
        <v>0</v>
      </c>
      <c r="U90" s="94"/>
      <c r="V90" s="622">
        <v>0</v>
      </c>
      <c r="W90" s="622">
        <v>0</v>
      </c>
      <c r="X90" s="622">
        <v>0</v>
      </c>
      <c r="Y90" s="94"/>
      <c r="Z90" s="200">
        <f t="shared" si="6"/>
        <v>55598</v>
      </c>
      <c r="AA90" s="200">
        <f t="shared" si="7"/>
        <v>55098</v>
      </c>
      <c r="AB90" s="200">
        <f t="shared" si="8"/>
        <v>500</v>
      </c>
      <c r="AD90" s="75">
        <f t="shared" si="9"/>
        <v>24963</v>
      </c>
      <c r="AE90" s="75">
        <f t="shared" si="10"/>
        <v>24463</v>
      </c>
      <c r="AF90" s="75">
        <f t="shared" si="11"/>
        <v>500</v>
      </c>
    </row>
    <row r="91" spans="1:32" x14ac:dyDescent="0.2">
      <c r="A91" s="347">
        <v>16100</v>
      </c>
      <c r="B91" s="347" t="s">
        <v>222</v>
      </c>
      <c r="C91" s="347" t="s">
        <v>289</v>
      </c>
      <c r="D91" s="375" t="s">
        <v>1</v>
      </c>
      <c r="E91" s="94"/>
      <c r="F91" s="75"/>
      <c r="G91" s="75">
        <v>0</v>
      </c>
      <c r="H91" s="75"/>
      <c r="I91" s="94"/>
      <c r="J91" s="75"/>
      <c r="K91" s="75">
        <v>0</v>
      </c>
      <c r="L91" s="75"/>
      <c r="M91" s="554"/>
      <c r="N91" s="75">
        <v>160</v>
      </c>
      <c r="O91" s="75">
        <v>160</v>
      </c>
      <c r="P91" s="75">
        <v>0</v>
      </c>
      <c r="Q91" s="94"/>
      <c r="R91" s="75">
        <v>2</v>
      </c>
      <c r="S91" s="75">
        <v>2</v>
      </c>
      <c r="T91" s="75">
        <v>0</v>
      </c>
      <c r="U91" s="94"/>
      <c r="V91" s="622">
        <v>47</v>
      </c>
      <c r="W91" s="622">
        <v>47</v>
      </c>
      <c r="X91" s="622">
        <v>0</v>
      </c>
      <c r="Y91" s="94"/>
      <c r="Z91" s="200">
        <f t="shared" si="6"/>
        <v>209</v>
      </c>
      <c r="AA91" s="200">
        <f t="shared" si="7"/>
        <v>209</v>
      </c>
      <c r="AB91" s="200">
        <f t="shared" si="8"/>
        <v>0</v>
      </c>
      <c r="AD91" s="75">
        <f t="shared" si="9"/>
        <v>0</v>
      </c>
      <c r="AE91" s="75">
        <f t="shared" si="10"/>
        <v>0</v>
      </c>
      <c r="AF91" s="75">
        <f t="shared" si="11"/>
        <v>0</v>
      </c>
    </row>
    <row r="92" spans="1:32" x14ac:dyDescent="0.2">
      <c r="A92" s="347">
        <v>16150</v>
      </c>
      <c r="B92" s="347" t="s">
        <v>223</v>
      </c>
      <c r="C92" s="347" t="s">
        <v>289</v>
      </c>
      <c r="D92" s="375" t="s">
        <v>1</v>
      </c>
      <c r="E92" s="94"/>
      <c r="F92" s="75"/>
      <c r="G92" s="75">
        <v>0</v>
      </c>
      <c r="H92" s="75"/>
      <c r="I92" s="94"/>
      <c r="J92" s="75">
        <v>4590.1099999999997</v>
      </c>
      <c r="K92" s="75">
        <v>4579.95</v>
      </c>
      <c r="L92" s="75">
        <v>10.16</v>
      </c>
      <c r="M92" s="554"/>
      <c r="N92" s="75">
        <v>4854.4799999999996</v>
      </c>
      <c r="O92" s="75">
        <v>4854.4799999999996</v>
      </c>
      <c r="P92" s="75">
        <v>0</v>
      </c>
      <c r="Q92" s="94"/>
      <c r="R92" s="75">
        <v>0</v>
      </c>
      <c r="S92" s="75">
        <v>0</v>
      </c>
      <c r="T92" s="75">
        <v>0</v>
      </c>
      <c r="U92" s="94"/>
      <c r="V92" s="622">
        <v>91.96</v>
      </c>
      <c r="W92" s="622">
        <v>91</v>
      </c>
      <c r="X92" s="622">
        <v>0</v>
      </c>
      <c r="Y92" s="94"/>
      <c r="Z92" s="200">
        <f t="shared" si="6"/>
        <v>9536.5499999999993</v>
      </c>
      <c r="AA92" s="200">
        <f t="shared" si="7"/>
        <v>9525.43</v>
      </c>
      <c r="AB92" s="200">
        <f t="shared" si="8"/>
        <v>10.16</v>
      </c>
      <c r="AD92" s="75">
        <f t="shared" si="9"/>
        <v>4590.1099999999997</v>
      </c>
      <c r="AE92" s="75">
        <f t="shared" si="10"/>
        <v>4579.95</v>
      </c>
      <c r="AF92" s="75">
        <f t="shared" si="11"/>
        <v>10.16</v>
      </c>
    </row>
    <row r="93" spans="1:32" x14ac:dyDescent="0.2">
      <c r="A93" s="347">
        <v>16200</v>
      </c>
      <c r="B93" s="347" t="s">
        <v>225</v>
      </c>
      <c r="C93" s="347" t="s">
        <v>289</v>
      </c>
      <c r="D93" s="375" t="s">
        <v>1</v>
      </c>
      <c r="E93" s="94"/>
      <c r="F93" s="75"/>
      <c r="G93" s="75">
        <v>0</v>
      </c>
      <c r="H93" s="75"/>
      <c r="I93" s="94"/>
      <c r="J93" s="75">
        <v>1288.33</v>
      </c>
      <c r="K93" s="75">
        <v>1288.33</v>
      </c>
      <c r="L93" s="75">
        <v>0</v>
      </c>
      <c r="M93" s="554"/>
      <c r="N93" s="75">
        <v>2172</v>
      </c>
      <c r="O93" s="75">
        <v>2172</v>
      </c>
      <c r="P93" s="75">
        <v>0</v>
      </c>
      <c r="Q93" s="94"/>
      <c r="R93" s="75">
        <v>0</v>
      </c>
      <c r="S93" s="75">
        <v>0</v>
      </c>
      <c r="T93" s="75">
        <v>0</v>
      </c>
      <c r="U93" s="94"/>
      <c r="V93" s="622">
        <v>690.9</v>
      </c>
      <c r="W93" s="622">
        <v>690</v>
      </c>
      <c r="X93" s="622">
        <v>0</v>
      </c>
      <c r="Y93" s="94"/>
      <c r="Z93" s="200">
        <f t="shared" si="6"/>
        <v>4151.2299999999996</v>
      </c>
      <c r="AA93" s="200">
        <f t="shared" si="7"/>
        <v>4150.33</v>
      </c>
      <c r="AB93" s="200">
        <f t="shared" si="8"/>
        <v>0</v>
      </c>
      <c r="AD93" s="75">
        <f t="shared" si="9"/>
        <v>1288.33</v>
      </c>
      <c r="AE93" s="75">
        <f t="shared" si="10"/>
        <v>1288.33</v>
      </c>
      <c r="AF93" s="75">
        <f t="shared" si="11"/>
        <v>0</v>
      </c>
    </row>
    <row r="94" spans="1:32" x14ac:dyDescent="0.2">
      <c r="A94" s="347">
        <v>16260</v>
      </c>
      <c r="B94" s="347" t="s">
        <v>226</v>
      </c>
      <c r="C94" s="347" t="s">
        <v>128</v>
      </c>
      <c r="D94" s="375" t="s">
        <v>3</v>
      </c>
      <c r="E94" s="94"/>
      <c r="F94" s="75">
        <v>14387</v>
      </c>
      <c r="G94" s="75">
        <v>14387</v>
      </c>
      <c r="H94" s="75">
        <v>0</v>
      </c>
      <c r="I94" s="94"/>
      <c r="J94" s="75"/>
      <c r="K94" s="75">
        <v>0</v>
      </c>
      <c r="L94" s="75"/>
      <c r="M94" s="554"/>
      <c r="N94" s="75">
        <v>0</v>
      </c>
      <c r="O94" s="75">
        <v>0</v>
      </c>
      <c r="P94" s="75">
        <v>0</v>
      </c>
      <c r="Q94" s="94"/>
      <c r="R94" s="75">
        <v>1726</v>
      </c>
      <c r="S94" s="75">
        <v>1726</v>
      </c>
      <c r="T94" s="75">
        <v>0</v>
      </c>
      <c r="U94" s="94"/>
      <c r="V94" s="622">
        <v>226</v>
      </c>
      <c r="W94" s="622">
        <v>226</v>
      </c>
      <c r="X94" s="622">
        <v>0</v>
      </c>
      <c r="Y94" s="94"/>
      <c r="Z94" s="200">
        <f t="shared" si="6"/>
        <v>16339</v>
      </c>
      <c r="AA94" s="200">
        <f t="shared" si="7"/>
        <v>16339</v>
      </c>
      <c r="AB94" s="200">
        <f t="shared" si="8"/>
        <v>0</v>
      </c>
      <c r="AD94" s="75">
        <f t="shared" si="9"/>
        <v>14387</v>
      </c>
      <c r="AE94" s="75">
        <f t="shared" si="10"/>
        <v>14387</v>
      </c>
      <c r="AF94" s="75">
        <f t="shared" si="11"/>
        <v>0</v>
      </c>
    </row>
    <row r="95" spans="1:32" x14ac:dyDescent="0.2">
      <c r="A95" s="347">
        <v>16350</v>
      </c>
      <c r="B95" s="347" t="s">
        <v>227</v>
      </c>
      <c r="C95" s="347" t="s">
        <v>128</v>
      </c>
      <c r="D95" s="375" t="s">
        <v>3</v>
      </c>
      <c r="E95" s="94"/>
      <c r="F95" s="75"/>
      <c r="G95" s="75">
        <v>0</v>
      </c>
      <c r="H95" s="75"/>
      <c r="I95" s="94"/>
      <c r="J95" s="75">
        <v>30987</v>
      </c>
      <c r="K95" s="75">
        <v>29537</v>
      </c>
      <c r="L95" s="75">
        <v>1450</v>
      </c>
      <c r="M95" s="554"/>
      <c r="N95" s="75">
        <v>1</v>
      </c>
      <c r="O95" s="75">
        <v>-4</v>
      </c>
      <c r="P95" s="75">
        <v>5</v>
      </c>
      <c r="Q95" s="94"/>
      <c r="R95" s="75">
        <v>210</v>
      </c>
      <c r="S95" s="75">
        <v>0</v>
      </c>
      <c r="T95" s="75">
        <v>210</v>
      </c>
      <c r="U95" s="94"/>
      <c r="V95" s="622">
        <v>0</v>
      </c>
      <c r="W95" s="622">
        <v>0</v>
      </c>
      <c r="X95" s="622">
        <v>0</v>
      </c>
      <c r="Y95" s="94"/>
      <c r="Z95" s="200">
        <f t="shared" si="6"/>
        <v>31198</v>
      </c>
      <c r="AA95" s="200">
        <f t="shared" si="7"/>
        <v>29533</v>
      </c>
      <c r="AB95" s="200">
        <f t="shared" si="8"/>
        <v>1665</v>
      </c>
      <c r="AD95" s="75">
        <f t="shared" si="9"/>
        <v>30987</v>
      </c>
      <c r="AE95" s="75">
        <f t="shared" si="10"/>
        <v>29537</v>
      </c>
      <c r="AF95" s="75">
        <f t="shared" si="11"/>
        <v>1450</v>
      </c>
    </row>
    <row r="96" spans="1:32" x14ac:dyDescent="0.2">
      <c r="A96" s="347">
        <v>16380</v>
      </c>
      <c r="B96" s="347" t="s">
        <v>186</v>
      </c>
      <c r="C96" s="347" t="s">
        <v>290</v>
      </c>
      <c r="D96" s="375" t="s">
        <v>4</v>
      </c>
      <c r="E96" s="94"/>
      <c r="F96" s="75"/>
      <c r="G96" s="75">
        <v>0</v>
      </c>
      <c r="H96" s="75"/>
      <c r="I96" s="94"/>
      <c r="J96" s="75">
        <v>15671.98</v>
      </c>
      <c r="K96" s="75">
        <v>14397.52</v>
      </c>
      <c r="L96" s="75">
        <v>1274.46</v>
      </c>
      <c r="M96" s="554"/>
      <c r="N96" s="75">
        <v>2799.9</v>
      </c>
      <c r="O96" s="75">
        <v>2799.9</v>
      </c>
      <c r="P96" s="75">
        <v>0</v>
      </c>
      <c r="Q96" s="94"/>
      <c r="R96" s="75">
        <v>0</v>
      </c>
      <c r="S96" s="75">
        <v>0</v>
      </c>
      <c r="T96" s="75">
        <v>0</v>
      </c>
      <c r="U96" s="94"/>
      <c r="V96" s="622">
        <v>0</v>
      </c>
      <c r="W96" s="622">
        <v>0</v>
      </c>
      <c r="X96" s="622">
        <v>0</v>
      </c>
      <c r="Y96" s="94"/>
      <c r="Z96" s="200">
        <f t="shared" si="6"/>
        <v>18471.88</v>
      </c>
      <c r="AA96" s="200">
        <f t="shared" si="7"/>
        <v>17197.420000000002</v>
      </c>
      <c r="AB96" s="200">
        <f t="shared" si="8"/>
        <v>1274.46</v>
      </c>
      <c r="AD96" s="75">
        <f t="shared" si="9"/>
        <v>15671.98</v>
      </c>
      <c r="AE96" s="75">
        <f t="shared" si="10"/>
        <v>14397.52</v>
      </c>
      <c r="AF96" s="75">
        <f t="shared" si="11"/>
        <v>1274.46</v>
      </c>
    </row>
    <row r="97" spans="1:32" x14ac:dyDescent="0.2">
      <c r="A97" s="347">
        <v>16400</v>
      </c>
      <c r="B97" s="347" t="s">
        <v>228</v>
      </c>
      <c r="C97" s="347" t="s">
        <v>162</v>
      </c>
      <c r="D97" s="375" t="s">
        <v>2</v>
      </c>
      <c r="E97" s="94"/>
      <c r="F97" s="75"/>
      <c r="G97" s="75">
        <v>0</v>
      </c>
      <c r="H97" s="75"/>
      <c r="I97" s="94"/>
      <c r="J97" s="75"/>
      <c r="K97" s="75">
        <v>0</v>
      </c>
      <c r="L97" s="75"/>
      <c r="M97" s="554"/>
      <c r="N97" s="75">
        <v>3242.43</v>
      </c>
      <c r="O97" s="75">
        <v>3242.43</v>
      </c>
      <c r="P97" s="75">
        <v>0</v>
      </c>
      <c r="Q97" s="94"/>
      <c r="R97" s="75">
        <v>25.67</v>
      </c>
      <c r="S97" s="75">
        <v>25.67</v>
      </c>
      <c r="T97" s="75">
        <v>0</v>
      </c>
      <c r="U97" s="94"/>
      <c r="V97" s="622">
        <v>0</v>
      </c>
      <c r="W97" s="622">
        <v>0</v>
      </c>
      <c r="X97" s="622">
        <v>0</v>
      </c>
      <c r="Y97" s="94"/>
      <c r="Z97" s="200">
        <f t="shared" si="6"/>
        <v>3268.1</v>
      </c>
      <c r="AA97" s="200">
        <f t="shared" si="7"/>
        <v>3268.1</v>
      </c>
      <c r="AB97" s="200">
        <f t="shared" si="8"/>
        <v>0</v>
      </c>
      <c r="AD97" s="75">
        <f t="shared" si="9"/>
        <v>0</v>
      </c>
      <c r="AE97" s="75">
        <f t="shared" si="10"/>
        <v>0</v>
      </c>
      <c r="AF97" s="75">
        <f t="shared" si="11"/>
        <v>0</v>
      </c>
    </row>
    <row r="98" spans="1:32" x14ac:dyDescent="0.2">
      <c r="A98" s="347">
        <v>16490</v>
      </c>
      <c r="B98" s="347" t="s">
        <v>224</v>
      </c>
      <c r="C98" s="347" t="s">
        <v>713</v>
      </c>
      <c r="D98" s="375" t="s">
        <v>1</v>
      </c>
      <c r="E98" s="94"/>
      <c r="F98" s="75">
        <v>2490</v>
      </c>
      <c r="G98" s="75">
        <v>2392.89</v>
      </c>
      <c r="H98" s="75">
        <v>97.11</v>
      </c>
      <c r="I98" s="94"/>
      <c r="J98" s="75">
        <v>522.1</v>
      </c>
      <c r="K98" s="75">
        <v>507.1</v>
      </c>
      <c r="L98" s="75">
        <v>15</v>
      </c>
      <c r="M98" s="554"/>
      <c r="N98" s="75">
        <v>4331</v>
      </c>
      <c r="O98" s="75">
        <v>4331</v>
      </c>
      <c r="P98" s="75">
        <v>0</v>
      </c>
      <c r="Q98" s="94"/>
      <c r="R98" s="75">
        <v>0</v>
      </c>
      <c r="S98" s="75">
        <v>0</v>
      </c>
      <c r="T98" s="75">
        <v>0</v>
      </c>
      <c r="U98" s="94"/>
      <c r="V98" s="622"/>
      <c r="W98" s="622"/>
      <c r="X98" s="622"/>
      <c r="Y98" s="94"/>
      <c r="Z98" s="200">
        <f t="shared" si="6"/>
        <v>7343.1</v>
      </c>
      <c r="AA98" s="200">
        <f t="shared" si="7"/>
        <v>7230.99</v>
      </c>
      <c r="AB98" s="200">
        <f t="shared" si="8"/>
        <v>112.11</v>
      </c>
      <c r="AD98" s="75">
        <f t="shared" si="9"/>
        <v>3012.1</v>
      </c>
      <c r="AE98" s="75">
        <f t="shared" si="10"/>
        <v>2899.99</v>
      </c>
      <c r="AF98" s="75">
        <f t="shared" si="11"/>
        <v>112.11</v>
      </c>
    </row>
    <row r="99" spans="1:32" x14ac:dyDescent="0.2">
      <c r="A99" s="347">
        <v>16550</v>
      </c>
      <c r="B99" s="347" t="s">
        <v>229</v>
      </c>
      <c r="C99" s="347" t="s">
        <v>126</v>
      </c>
      <c r="D99" s="375" t="s">
        <v>3</v>
      </c>
      <c r="E99" s="94"/>
      <c r="F99" s="75">
        <v>6781.45</v>
      </c>
      <c r="G99" s="75">
        <v>6645.83</v>
      </c>
      <c r="H99" s="75">
        <v>135.62</v>
      </c>
      <c r="I99" s="94"/>
      <c r="J99" s="75"/>
      <c r="K99" s="75">
        <v>0</v>
      </c>
      <c r="L99" s="75"/>
      <c r="M99" s="554"/>
      <c r="N99" s="75">
        <v>100</v>
      </c>
      <c r="O99" s="75">
        <v>100</v>
      </c>
      <c r="P99" s="75">
        <v>0</v>
      </c>
      <c r="Q99" s="94"/>
      <c r="R99" s="75">
        <v>0</v>
      </c>
      <c r="S99" s="75">
        <v>0</v>
      </c>
      <c r="T99" s="75">
        <v>0</v>
      </c>
      <c r="U99" s="94"/>
      <c r="V99" s="622">
        <v>0</v>
      </c>
      <c r="W99" s="622">
        <v>0</v>
      </c>
      <c r="X99" s="622">
        <v>0</v>
      </c>
      <c r="Y99" s="94"/>
      <c r="Z99" s="200">
        <f t="shared" si="6"/>
        <v>6881.45</v>
      </c>
      <c r="AA99" s="200">
        <f t="shared" si="7"/>
        <v>6745.83</v>
      </c>
      <c r="AB99" s="200">
        <f t="shared" si="8"/>
        <v>135.62</v>
      </c>
      <c r="AD99" s="75">
        <f t="shared" si="9"/>
        <v>6781.45</v>
      </c>
      <c r="AE99" s="75">
        <f t="shared" si="10"/>
        <v>6645.83</v>
      </c>
      <c r="AF99" s="75">
        <f t="shared" si="11"/>
        <v>135.62</v>
      </c>
    </row>
    <row r="100" spans="1:32" x14ac:dyDescent="0.2">
      <c r="A100" s="347">
        <v>16610</v>
      </c>
      <c r="B100" s="347" t="s">
        <v>230</v>
      </c>
      <c r="C100" s="347" t="s">
        <v>130</v>
      </c>
      <c r="D100" s="375" t="s">
        <v>4</v>
      </c>
      <c r="E100" s="94"/>
      <c r="F100" s="75"/>
      <c r="G100" s="75">
        <v>0</v>
      </c>
      <c r="H100" s="75"/>
      <c r="I100" s="94"/>
      <c r="J100" s="75">
        <v>2827.52</v>
      </c>
      <c r="K100" s="75">
        <v>2827.52</v>
      </c>
      <c r="L100" s="75">
        <v>0</v>
      </c>
      <c r="M100" s="554"/>
      <c r="N100" s="75">
        <v>206.34</v>
      </c>
      <c r="O100" s="75">
        <v>206.34</v>
      </c>
      <c r="P100" s="75">
        <v>0</v>
      </c>
      <c r="Q100" s="94"/>
      <c r="R100" s="75">
        <v>0</v>
      </c>
      <c r="S100" s="75">
        <v>0</v>
      </c>
      <c r="T100" s="75">
        <v>0</v>
      </c>
      <c r="U100" s="94"/>
      <c r="V100" s="622">
        <v>84.06</v>
      </c>
      <c r="W100" s="622">
        <v>84</v>
      </c>
      <c r="X100" s="622">
        <v>0</v>
      </c>
      <c r="Y100" s="94"/>
      <c r="Z100" s="200">
        <f t="shared" si="6"/>
        <v>3117.92</v>
      </c>
      <c r="AA100" s="200">
        <f t="shared" si="7"/>
        <v>3117.86</v>
      </c>
      <c r="AB100" s="200">
        <f t="shared" si="8"/>
        <v>0</v>
      </c>
      <c r="AD100" s="75">
        <f t="shared" si="9"/>
        <v>2827.52</v>
      </c>
      <c r="AE100" s="75">
        <f t="shared" si="10"/>
        <v>2827.52</v>
      </c>
      <c r="AF100" s="75">
        <f t="shared" si="11"/>
        <v>0</v>
      </c>
    </row>
    <row r="101" spans="1:32" x14ac:dyDescent="0.2">
      <c r="A101" s="347">
        <v>16700</v>
      </c>
      <c r="B101" s="347" t="s">
        <v>231</v>
      </c>
      <c r="C101" s="347" t="s">
        <v>189</v>
      </c>
      <c r="D101" s="375" t="s">
        <v>3</v>
      </c>
      <c r="E101" s="94"/>
      <c r="F101" s="75">
        <v>8925.7999999999993</v>
      </c>
      <c r="G101" s="75">
        <v>8791.92</v>
      </c>
      <c r="H101" s="75">
        <v>133.88</v>
      </c>
      <c r="I101" s="94"/>
      <c r="J101" s="75"/>
      <c r="K101" s="75">
        <v>0</v>
      </c>
      <c r="L101" s="75"/>
      <c r="M101" s="554"/>
      <c r="N101" s="75">
        <v>0</v>
      </c>
      <c r="O101" s="75">
        <v>0</v>
      </c>
      <c r="P101" s="75">
        <v>0</v>
      </c>
      <c r="Q101" s="94"/>
      <c r="R101" s="75">
        <v>102</v>
      </c>
      <c r="S101" s="75">
        <v>102</v>
      </c>
      <c r="T101" s="75">
        <v>0</v>
      </c>
      <c r="U101" s="94"/>
      <c r="V101" s="622">
        <v>0</v>
      </c>
      <c r="W101" s="622">
        <v>0</v>
      </c>
      <c r="X101" s="622">
        <v>0</v>
      </c>
      <c r="Y101" s="94"/>
      <c r="Z101" s="200">
        <f t="shared" si="6"/>
        <v>9027.7999999999993</v>
      </c>
      <c r="AA101" s="200">
        <f t="shared" si="7"/>
        <v>8893.92</v>
      </c>
      <c r="AB101" s="200">
        <f t="shared" si="8"/>
        <v>133.88</v>
      </c>
      <c r="AD101" s="75">
        <f t="shared" si="9"/>
        <v>8925.7999999999993</v>
      </c>
      <c r="AE101" s="75">
        <f t="shared" si="10"/>
        <v>8791.92</v>
      </c>
      <c r="AF101" s="75">
        <f t="shared" si="11"/>
        <v>133.88</v>
      </c>
    </row>
    <row r="102" spans="1:32" x14ac:dyDescent="0.2">
      <c r="A102" s="347">
        <v>16900</v>
      </c>
      <c r="B102" s="347" t="s">
        <v>232</v>
      </c>
      <c r="C102" s="347" t="s">
        <v>287</v>
      </c>
      <c r="D102" s="375" t="s">
        <v>2</v>
      </c>
      <c r="E102" s="94"/>
      <c r="F102" s="75"/>
      <c r="G102" s="75">
        <v>0</v>
      </c>
      <c r="H102" s="75"/>
      <c r="I102" s="94"/>
      <c r="J102" s="75">
        <v>11845.3</v>
      </c>
      <c r="K102" s="75">
        <v>11704.099999999999</v>
      </c>
      <c r="L102" s="75">
        <v>141.19999999999999</v>
      </c>
      <c r="M102" s="554"/>
      <c r="N102" s="75">
        <v>0</v>
      </c>
      <c r="O102" s="75">
        <v>0</v>
      </c>
      <c r="P102" s="75">
        <v>0</v>
      </c>
      <c r="Q102" s="94"/>
      <c r="R102" s="75">
        <v>0</v>
      </c>
      <c r="S102" s="75">
        <v>0</v>
      </c>
      <c r="T102" s="75">
        <v>0</v>
      </c>
      <c r="U102" s="94"/>
      <c r="V102" s="622">
        <v>0</v>
      </c>
      <c r="W102" s="622">
        <v>0</v>
      </c>
      <c r="X102" s="622">
        <v>0</v>
      </c>
      <c r="Y102" s="94"/>
      <c r="Z102" s="200">
        <f t="shared" si="6"/>
        <v>11845.3</v>
      </c>
      <c r="AA102" s="200">
        <f t="shared" si="7"/>
        <v>11704.099999999999</v>
      </c>
      <c r="AB102" s="200">
        <f t="shared" si="8"/>
        <v>141.19999999999999</v>
      </c>
      <c r="AD102" s="75">
        <f t="shared" si="9"/>
        <v>11845.3</v>
      </c>
      <c r="AE102" s="75">
        <f t="shared" si="10"/>
        <v>11704.099999999999</v>
      </c>
      <c r="AF102" s="75">
        <f t="shared" si="11"/>
        <v>141.19999999999999</v>
      </c>
    </row>
    <row r="103" spans="1:32" x14ac:dyDescent="0.2">
      <c r="A103" s="347">
        <v>16950</v>
      </c>
      <c r="B103" s="347" t="s">
        <v>233</v>
      </c>
      <c r="C103" s="347" t="s">
        <v>287</v>
      </c>
      <c r="D103" s="375" t="s">
        <v>2</v>
      </c>
      <c r="E103" s="94"/>
      <c r="F103" s="75"/>
      <c r="G103" s="75">
        <v>0</v>
      </c>
      <c r="H103" s="75"/>
      <c r="I103" s="94"/>
      <c r="J103" s="75"/>
      <c r="K103" s="75">
        <v>0</v>
      </c>
      <c r="L103" s="75"/>
      <c r="M103" s="554"/>
      <c r="N103" s="75">
        <v>6002.8</v>
      </c>
      <c r="O103" s="75">
        <v>6002.8</v>
      </c>
      <c r="P103" s="75">
        <v>0</v>
      </c>
      <c r="Q103" s="94"/>
      <c r="R103" s="75">
        <v>3861.1</v>
      </c>
      <c r="S103" s="75">
        <v>3861.1</v>
      </c>
      <c r="T103" s="75">
        <v>0</v>
      </c>
      <c r="U103" s="94"/>
      <c r="V103" s="622">
        <v>0</v>
      </c>
      <c r="W103" s="622">
        <v>0</v>
      </c>
      <c r="X103" s="622">
        <v>0</v>
      </c>
      <c r="Y103" s="94"/>
      <c r="Z103" s="200">
        <f t="shared" si="6"/>
        <v>9863.9</v>
      </c>
      <c r="AA103" s="200">
        <f t="shared" si="7"/>
        <v>9863.9</v>
      </c>
      <c r="AB103" s="200">
        <f t="shared" si="8"/>
        <v>0</v>
      </c>
      <c r="AD103" s="75">
        <f t="shared" si="9"/>
        <v>0</v>
      </c>
      <c r="AE103" s="75">
        <f t="shared" si="10"/>
        <v>0</v>
      </c>
      <c r="AF103" s="75">
        <f t="shared" si="11"/>
        <v>0</v>
      </c>
    </row>
    <row r="104" spans="1:32" x14ac:dyDescent="0.2">
      <c r="A104" s="347">
        <v>17000</v>
      </c>
      <c r="B104" s="347" t="s">
        <v>234</v>
      </c>
      <c r="C104" s="347" t="s">
        <v>162</v>
      </c>
      <c r="D104" s="375" t="s">
        <v>4</v>
      </c>
      <c r="E104" s="94"/>
      <c r="F104" s="75">
        <v>1551.1</v>
      </c>
      <c r="G104" s="75">
        <v>1551.1</v>
      </c>
      <c r="H104" s="75">
        <v>0</v>
      </c>
      <c r="I104" s="94"/>
      <c r="J104" s="75"/>
      <c r="K104" s="75">
        <v>0</v>
      </c>
      <c r="L104" s="75"/>
      <c r="M104" s="554"/>
      <c r="N104" s="75">
        <v>249.94</v>
      </c>
      <c r="O104" s="75">
        <v>249.94</v>
      </c>
      <c r="P104" s="75">
        <v>0</v>
      </c>
      <c r="Q104" s="94"/>
      <c r="R104" s="75">
        <v>0</v>
      </c>
      <c r="S104" s="75">
        <v>0</v>
      </c>
      <c r="T104" s="75">
        <v>0</v>
      </c>
      <c r="U104" s="94"/>
      <c r="V104" s="622">
        <v>20.3</v>
      </c>
      <c r="W104" s="622">
        <v>20</v>
      </c>
      <c r="X104" s="622">
        <v>0</v>
      </c>
      <c r="Y104" s="94"/>
      <c r="Z104" s="200">
        <f t="shared" si="6"/>
        <v>1821.34</v>
      </c>
      <c r="AA104" s="200">
        <f t="shared" si="7"/>
        <v>1821.04</v>
      </c>
      <c r="AB104" s="200">
        <f t="shared" si="8"/>
        <v>0</v>
      </c>
      <c r="AD104" s="75">
        <f t="shared" si="9"/>
        <v>1551.1</v>
      </c>
      <c r="AE104" s="75">
        <f t="shared" si="10"/>
        <v>1551.1</v>
      </c>
      <c r="AF104" s="75">
        <f t="shared" si="11"/>
        <v>0</v>
      </c>
    </row>
    <row r="105" spans="1:32" x14ac:dyDescent="0.2">
      <c r="A105" s="347">
        <v>17040</v>
      </c>
      <c r="B105" s="347" t="s">
        <v>146</v>
      </c>
      <c r="C105" s="347" t="s">
        <v>713</v>
      </c>
      <c r="D105" s="375" t="s">
        <v>1</v>
      </c>
      <c r="E105" s="94"/>
      <c r="F105" s="75"/>
      <c r="G105" s="75">
        <v>0</v>
      </c>
      <c r="H105" s="75"/>
      <c r="I105" s="94"/>
      <c r="J105" s="75">
        <v>451.96</v>
      </c>
      <c r="K105" s="75">
        <v>451.96</v>
      </c>
      <c r="L105" s="75">
        <v>0</v>
      </c>
      <c r="M105" s="554"/>
      <c r="N105" s="75">
        <v>575.04</v>
      </c>
      <c r="O105" s="75">
        <v>575.04</v>
      </c>
      <c r="P105" s="75">
        <v>0</v>
      </c>
      <c r="Q105" s="94"/>
      <c r="R105" s="75">
        <v>0</v>
      </c>
      <c r="S105" s="75">
        <v>0</v>
      </c>
      <c r="T105" s="75">
        <v>0</v>
      </c>
      <c r="U105" s="94"/>
      <c r="V105" s="622"/>
      <c r="W105" s="622"/>
      <c r="X105" s="622"/>
      <c r="Y105" s="94"/>
      <c r="Z105" s="200">
        <f t="shared" si="6"/>
        <v>1027</v>
      </c>
      <c r="AA105" s="200">
        <f t="shared" si="7"/>
        <v>1027</v>
      </c>
      <c r="AB105" s="200">
        <f t="shared" si="8"/>
        <v>0</v>
      </c>
      <c r="AD105" s="75">
        <f t="shared" si="9"/>
        <v>451.96</v>
      </c>
      <c r="AE105" s="75">
        <f t="shared" si="10"/>
        <v>451.96</v>
      </c>
      <c r="AF105" s="75">
        <f t="shared" si="11"/>
        <v>0</v>
      </c>
    </row>
    <row r="106" spans="1:32" x14ac:dyDescent="0.2">
      <c r="A106" s="347">
        <v>17080</v>
      </c>
      <c r="B106" s="347" t="s">
        <v>241</v>
      </c>
      <c r="C106" s="347" t="s">
        <v>141</v>
      </c>
      <c r="D106" s="375" t="s">
        <v>1</v>
      </c>
      <c r="E106" s="94"/>
      <c r="F106" s="75"/>
      <c r="G106" s="75">
        <v>0</v>
      </c>
      <c r="H106" s="75"/>
      <c r="I106" s="94"/>
      <c r="J106" s="75"/>
      <c r="K106" s="75">
        <v>0</v>
      </c>
      <c r="L106" s="75"/>
      <c r="M106" s="554"/>
      <c r="N106" s="75">
        <v>0</v>
      </c>
      <c r="O106" s="75">
        <v>0</v>
      </c>
      <c r="P106" s="75">
        <v>0</v>
      </c>
      <c r="Q106" s="94"/>
      <c r="R106" s="75">
        <v>0</v>
      </c>
      <c r="S106" s="75">
        <v>0</v>
      </c>
      <c r="T106" s="75">
        <v>0</v>
      </c>
      <c r="U106" s="94"/>
      <c r="V106" s="622">
        <v>0</v>
      </c>
      <c r="W106" s="622">
        <v>0</v>
      </c>
      <c r="X106" s="622">
        <v>0</v>
      </c>
      <c r="Y106" s="94"/>
      <c r="Z106" s="200">
        <f t="shared" si="6"/>
        <v>0</v>
      </c>
      <c r="AA106" s="200">
        <f t="shared" si="7"/>
        <v>0</v>
      </c>
      <c r="AB106" s="200">
        <f t="shared" si="8"/>
        <v>0</v>
      </c>
      <c r="AD106" s="75">
        <f t="shared" si="9"/>
        <v>0</v>
      </c>
      <c r="AE106" s="75">
        <f t="shared" si="10"/>
        <v>0</v>
      </c>
      <c r="AF106" s="75">
        <f t="shared" si="11"/>
        <v>0</v>
      </c>
    </row>
    <row r="107" spans="1:32" x14ac:dyDescent="0.2">
      <c r="A107" s="347">
        <v>17100</v>
      </c>
      <c r="B107" s="347" t="s">
        <v>235</v>
      </c>
      <c r="C107" s="347"/>
      <c r="D107" s="375" t="s">
        <v>3</v>
      </c>
      <c r="E107" s="94"/>
      <c r="F107" s="75">
        <v>2220.88</v>
      </c>
      <c r="G107" s="75">
        <v>2220.88</v>
      </c>
      <c r="H107" s="75">
        <v>0</v>
      </c>
      <c r="I107" s="94"/>
      <c r="J107" s="75"/>
      <c r="K107" s="75">
        <v>0</v>
      </c>
      <c r="L107" s="75"/>
      <c r="M107" s="554"/>
      <c r="N107" s="75">
        <v>3</v>
      </c>
      <c r="O107" s="75">
        <v>3</v>
      </c>
      <c r="P107" s="75">
        <v>0</v>
      </c>
      <c r="Q107" s="94"/>
      <c r="R107" s="75">
        <v>0</v>
      </c>
      <c r="S107" s="75">
        <v>0</v>
      </c>
      <c r="T107" s="75">
        <v>0</v>
      </c>
      <c r="U107" s="94"/>
      <c r="V107" s="622">
        <v>414</v>
      </c>
      <c r="W107" s="622">
        <v>414</v>
      </c>
      <c r="X107" s="622">
        <v>0</v>
      </c>
      <c r="Y107" s="94"/>
      <c r="Z107" s="200">
        <f t="shared" si="6"/>
        <v>2637.88</v>
      </c>
      <c r="AA107" s="200">
        <f t="shared" si="7"/>
        <v>2637.88</v>
      </c>
      <c r="AB107" s="200">
        <f t="shared" si="8"/>
        <v>0</v>
      </c>
      <c r="AD107" s="75">
        <f t="shared" si="9"/>
        <v>2220.88</v>
      </c>
      <c r="AE107" s="75">
        <f t="shared" si="10"/>
        <v>2220.88</v>
      </c>
      <c r="AF107" s="75">
        <f t="shared" si="11"/>
        <v>0</v>
      </c>
    </row>
    <row r="108" spans="1:32" x14ac:dyDescent="0.2">
      <c r="A108" s="347">
        <v>17150</v>
      </c>
      <c r="B108" s="347" t="s">
        <v>236</v>
      </c>
      <c r="C108" s="347" t="s">
        <v>126</v>
      </c>
      <c r="D108" s="375" t="s">
        <v>3</v>
      </c>
      <c r="E108" s="94"/>
      <c r="F108" s="75">
        <v>30686.89</v>
      </c>
      <c r="G108" s="75">
        <v>30686.89</v>
      </c>
      <c r="H108" s="75">
        <v>0</v>
      </c>
      <c r="I108" s="94"/>
      <c r="J108" s="75"/>
      <c r="K108" s="75">
        <v>0</v>
      </c>
      <c r="L108" s="75"/>
      <c r="M108" s="554"/>
      <c r="N108" s="75">
        <v>0</v>
      </c>
      <c r="O108" s="75">
        <v>0</v>
      </c>
      <c r="P108" s="75">
        <v>0</v>
      </c>
      <c r="Q108" s="94"/>
      <c r="R108" s="75">
        <v>0</v>
      </c>
      <c r="S108" s="75">
        <v>0</v>
      </c>
      <c r="T108" s="75">
        <v>0</v>
      </c>
      <c r="U108" s="94"/>
      <c r="V108" s="622">
        <v>0</v>
      </c>
      <c r="W108" s="622">
        <v>0</v>
      </c>
      <c r="X108" s="622">
        <v>0</v>
      </c>
      <c r="Y108" s="94"/>
      <c r="Z108" s="200">
        <f t="shared" si="6"/>
        <v>30686.89</v>
      </c>
      <c r="AA108" s="200">
        <f t="shared" si="7"/>
        <v>30686.89</v>
      </c>
      <c r="AB108" s="200">
        <f t="shared" si="8"/>
        <v>0</v>
      </c>
      <c r="AD108" s="75">
        <f t="shared" si="9"/>
        <v>30686.89</v>
      </c>
      <c r="AE108" s="75">
        <f t="shared" si="10"/>
        <v>30686.89</v>
      </c>
      <c r="AF108" s="75">
        <f t="shared" si="11"/>
        <v>0</v>
      </c>
    </row>
    <row r="109" spans="1:32" x14ac:dyDescent="0.2">
      <c r="A109" s="347">
        <v>17200</v>
      </c>
      <c r="B109" s="347" t="s">
        <v>237</v>
      </c>
      <c r="C109" s="347" t="s">
        <v>126</v>
      </c>
      <c r="D109" s="375" t="s">
        <v>3</v>
      </c>
      <c r="E109" s="94"/>
      <c r="F109" s="75">
        <v>1211</v>
      </c>
      <c r="G109" s="75">
        <v>1177.08</v>
      </c>
      <c r="H109" s="75">
        <v>33.92</v>
      </c>
      <c r="I109" s="94"/>
      <c r="J109" s="75"/>
      <c r="K109" s="75">
        <v>0</v>
      </c>
      <c r="L109" s="75"/>
      <c r="M109" s="554"/>
      <c r="N109" s="75">
        <v>0</v>
      </c>
      <c r="O109" s="75">
        <v>0</v>
      </c>
      <c r="P109" s="75">
        <v>0</v>
      </c>
      <c r="Q109" s="94"/>
      <c r="R109" s="75">
        <v>0</v>
      </c>
      <c r="S109" s="75">
        <v>0</v>
      </c>
      <c r="T109" s="75">
        <v>0</v>
      </c>
      <c r="U109" s="94"/>
      <c r="V109" s="622">
        <v>0</v>
      </c>
      <c r="W109" s="622">
        <v>0</v>
      </c>
      <c r="X109" s="622">
        <v>0</v>
      </c>
      <c r="Y109" s="94"/>
      <c r="Z109" s="200">
        <f t="shared" si="6"/>
        <v>1211</v>
      </c>
      <c r="AA109" s="200">
        <f t="shared" si="7"/>
        <v>1177.08</v>
      </c>
      <c r="AB109" s="200">
        <f t="shared" si="8"/>
        <v>33.92</v>
      </c>
      <c r="AD109" s="75">
        <f t="shared" si="9"/>
        <v>1211</v>
      </c>
      <c r="AE109" s="75">
        <f t="shared" si="10"/>
        <v>1177.08</v>
      </c>
      <c r="AF109" s="75">
        <f t="shared" si="11"/>
        <v>33.92</v>
      </c>
    </row>
    <row r="110" spans="1:32" x14ac:dyDescent="0.2">
      <c r="A110" s="347">
        <v>17310</v>
      </c>
      <c r="B110" s="347" t="s">
        <v>238</v>
      </c>
      <c r="C110" s="347" t="s">
        <v>124</v>
      </c>
      <c r="D110" s="375" t="s">
        <v>1</v>
      </c>
      <c r="E110" s="94"/>
      <c r="F110" s="75">
        <v>3027.5</v>
      </c>
      <c r="G110" s="75">
        <v>2931.76</v>
      </c>
      <c r="H110" s="75">
        <v>95.74</v>
      </c>
      <c r="I110" s="94"/>
      <c r="J110" s="75">
        <v>0</v>
      </c>
      <c r="K110" s="75">
        <v>0</v>
      </c>
      <c r="L110" s="75">
        <v>0</v>
      </c>
      <c r="M110" s="554"/>
      <c r="N110" s="75">
        <v>0</v>
      </c>
      <c r="O110" s="75">
        <v>0</v>
      </c>
      <c r="P110" s="75">
        <v>0</v>
      </c>
      <c r="Q110" s="94"/>
      <c r="R110" s="75">
        <v>0</v>
      </c>
      <c r="S110" s="75">
        <v>0</v>
      </c>
      <c r="T110" s="75">
        <v>0</v>
      </c>
      <c r="U110" s="94"/>
      <c r="V110" s="622">
        <v>0</v>
      </c>
      <c r="W110" s="622">
        <v>0</v>
      </c>
      <c r="X110" s="622">
        <v>0</v>
      </c>
      <c r="Y110" s="94"/>
      <c r="Z110" s="200">
        <f t="shared" si="6"/>
        <v>3027.5</v>
      </c>
      <c r="AA110" s="200">
        <f t="shared" si="7"/>
        <v>2931.76</v>
      </c>
      <c r="AB110" s="200">
        <f t="shared" si="8"/>
        <v>95.74</v>
      </c>
      <c r="AD110" s="75">
        <f t="shared" si="9"/>
        <v>3027.5</v>
      </c>
      <c r="AE110" s="75">
        <f t="shared" si="10"/>
        <v>2931.76</v>
      </c>
      <c r="AF110" s="75">
        <f t="shared" si="11"/>
        <v>95.74</v>
      </c>
    </row>
    <row r="111" spans="1:32" x14ac:dyDescent="0.2">
      <c r="A111" s="347">
        <v>17350</v>
      </c>
      <c r="B111" s="347" t="s">
        <v>239</v>
      </c>
      <c r="C111" s="347" t="s">
        <v>141</v>
      </c>
      <c r="D111" s="375" t="s">
        <v>1</v>
      </c>
      <c r="E111" s="94"/>
      <c r="F111" s="75"/>
      <c r="G111" s="75">
        <v>0</v>
      </c>
      <c r="H111" s="75"/>
      <c r="I111" s="94"/>
      <c r="J111" s="75"/>
      <c r="K111" s="75">
        <v>0</v>
      </c>
      <c r="L111" s="75"/>
      <c r="M111" s="554"/>
      <c r="N111" s="75">
        <v>0</v>
      </c>
      <c r="O111" s="75">
        <v>0</v>
      </c>
      <c r="P111" s="75">
        <v>0</v>
      </c>
      <c r="Q111" s="94"/>
      <c r="R111" s="75">
        <v>15</v>
      </c>
      <c r="S111" s="75">
        <v>0</v>
      </c>
      <c r="T111" s="75">
        <v>15</v>
      </c>
      <c r="U111" s="94"/>
      <c r="V111" s="622"/>
      <c r="W111" s="622"/>
      <c r="X111" s="622"/>
      <c r="Y111" s="94"/>
      <c r="Z111" s="200">
        <f t="shared" si="6"/>
        <v>15</v>
      </c>
      <c r="AA111" s="200">
        <f t="shared" si="7"/>
        <v>0</v>
      </c>
      <c r="AB111" s="200">
        <f t="shared" si="8"/>
        <v>15</v>
      </c>
      <c r="AD111" s="75">
        <f t="shared" si="9"/>
        <v>0</v>
      </c>
      <c r="AE111" s="75">
        <f t="shared" si="10"/>
        <v>0</v>
      </c>
      <c r="AF111" s="75">
        <f t="shared" si="11"/>
        <v>0</v>
      </c>
    </row>
    <row r="112" spans="1:32" x14ac:dyDescent="0.2">
      <c r="A112" s="347">
        <v>17400</v>
      </c>
      <c r="B112" s="347" t="s">
        <v>240</v>
      </c>
      <c r="C112" s="347" t="s">
        <v>124</v>
      </c>
      <c r="D112" s="375" t="s">
        <v>1</v>
      </c>
      <c r="E112" s="94"/>
      <c r="F112" s="75"/>
      <c r="G112" s="75">
        <v>0</v>
      </c>
      <c r="H112" s="75"/>
      <c r="I112" s="94"/>
      <c r="J112" s="75"/>
      <c r="K112" s="75">
        <v>0</v>
      </c>
      <c r="L112" s="75"/>
      <c r="M112" s="554"/>
      <c r="N112" s="75">
        <v>0</v>
      </c>
      <c r="O112" s="75">
        <v>0</v>
      </c>
      <c r="P112" s="75">
        <v>0</v>
      </c>
      <c r="Q112" s="94"/>
      <c r="R112" s="75">
        <v>0</v>
      </c>
      <c r="S112" s="75">
        <v>0</v>
      </c>
      <c r="T112" s="75">
        <v>0</v>
      </c>
      <c r="U112" s="94"/>
      <c r="V112" s="622">
        <v>0</v>
      </c>
      <c r="W112" s="622">
        <v>0</v>
      </c>
      <c r="X112" s="622">
        <v>0</v>
      </c>
      <c r="Y112" s="94"/>
      <c r="Z112" s="200">
        <f t="shared" si="6"/>
        <v>0</v>
      </c>
      <c r="AA112" s="200">
        <f t="shared" si="7"/>
        <v>0</v>
      </c>
      <c r="AB112" s="200">
        <f t="shared" si="8"/>
        <v>0</v>
      </c>
      <c r="AD112" s="75">
        <f t="shared" si="9"/>
        <v>0</v>
      </c>
      <c r="AE112" s="75">
        <f t="shared" si="10"/>
        <v>0</v>
      </c>
      <c r="AF112" s="75">
        <f t="shared" si="11"/>
        <v>0</v>
      </c>
    </row>
    <row r="113" spans="1:32" x14ac:dyDescent="0.2">
      <c r="A113" s="347">
        <v>17420</v>
      </c>
      <c r="B113" s="347" t="s">
        <v>135</v>
      </c>
      <c r="C113" s="347" t="s">
        <v>128</v>
      </c>
      <c r="D113" s="375" t="s">
        <v>3</v>
      </c>
      <c r="E113" s="94"/>
      <c r="F113" s="75">
        <v>14435</v>
      </c>
      <c r="G113" s="75">
        <v>14138.6</v>
      </c>
      <c r="H113" s="75">
        <v>296.39999999999998</v>
      </c>
      <c r="I113" s="94"/>
      <c r="J113" s="75"/>
      <c r="K113" s="75">
        <v>0</v>
      </c>
      <c r="L113" s="75"/>
      <c r="M113" s="554"/>
      <c r="N113" s="75">
        <v>0</v>
      </c>
      <c r="O113" s="75">
        <v>0</v>
      </c>
      <c r="P113" s="75">
        <v>0</v>
      </c>
      <c r="Q113" s="94"/>
      <c r="R113" s="75">
        <v>280</v>
      </c>
      <c r="S113" s="75">
        <v>280</v>
      </c>
      <c r="T113" s="75">
        <v>0</v>
      </c>
      <c r="U113" s="94"/>
      <c r="V113" s="622">
        <v>0</v>
      </c>
      <c r="W113" s="622">
        <v>0</v>
      </c>
      <c r="X113" s="622">
        <v>0</v>
      </c>
      <c r="Y113" s="94"/>
      <c r="Z113" s="200">
        <f t="shared" si="6"/>
        <v>14715</v>
      </c>
      <c r="AA113" s="200">
        <f t="shared" si="7"/>
        <v>14418.6</v>
      </c>
      <c r="AB113" s="200">
        <f t="shared" si="8"/>
        <v>296.39999999999998</v>
      </c>
      <c r="AD113" s="75">
        <f t="shared" si="9"/>
        <v>14435</v>
      </c>
      <c r="AE113" s="75">
        <f t="shared" si="10"/>
        <v>14138.6</v>
      </c>
      <c r="AF113" s="75">
        <f t="shared" si="11"/>
        <v>296.39999999999998</v>
      </c>
    </row>
    <row r="114" spans="1:32" x14ac:dyDescent="0.2">
      <c r="A114" s="347">
        <v>17550</v>
      </c>
      <c r="B114" s="347" t="s">
        <v>242</v>
      </c>
      <c r="C114" s="347" t="s">
        <v>130</v>
      </c>
      <c r="D114" s="375" t="s">
        <v>4</v>
      </c>
      <c r="E114" s="94"/>
      <c r="F114" s="75">
        <v>0</v>
      </c>
      <c r="G114" s="75">
        <v>0</v>
      </c>
      <c r="H114" s="75">
        <v>0</v>
      </c>
      <c r="I114" s="94"/>
      <c r="J114" s="75">
        <v>12258</v>
      </c>
      <c r="K114" s="75">
        <v>12013</v>
      </c>
      <c r="L114" s="75">
        <v>245</v>
      </c>
      <c r="M114" s="554"/>
      <c r="N114" s="75">
        <v>0</v>
      </c>
      <c r="O114" s="75">
        <v>0</v>
      </c>
      <c r="P114" s="75">
        <v>0</v>
      </c>
      <c r="Q114" s="94"/>
      <c r="R114" s="75">
        <v>0</v>
      </c>
      <c r="S114" s="75">
        <v>0</v>
      </c>
      <c r="T114" s="75">
        <v>0</v>
      </c>
      <c r="U114" s="94"/>
      <c r="V114" s="622">
        <v>10000</v>
      </c>
      <c r="W114" s="622">
        <v>10000</v>
      </c>
      <c r="X114" s="622">
        <v>0</v>
      </c>
      <c r="Y114" s="94"/>
      <c r="Z114" s="200">
        <f t="shared" si="6"/>
        <v>22258</v>
      </c>
      <c r="AA114" s="200">
        <f t="shared" si="7"/>
        <v>22013</v>
      </c>
      <c r="AB114" s="200">
        <f t="shared" si="8"/>
        <v>245</v>
      </c>
      <c r="AD114" s="75">
        <f t="shared" si="9"/>
        <v>12258</v>
      </c>
      <c r="AE114" s="75">
        <f t="shared" si="10"/>
        <v>12013</v>
      </c>
      <c r="AF114" s="75">
        <f t="shared" si="11"/>
        <v>245</v>
      </c>
    </row>
    <row r="115" spans="1:32" x14ac:dyDescent="0.2">
      <c r="A115" s="347">
        <v>17620</v>
      </c>
      <c r="B115" s="347" t="s">
        <v>243</v>
      </c>
      <c r="C115" s="347" t="s">
        <v>162</v>
      </c>
      <c r="D115" s="375" t="s">
        <v>4</v>
      </c>
      <c r="E115" s="94"/>
      <c r="F115" s="75"/>
      <c r="G115" s="75">
        <v>0</v>
      </c>
      <c r="H115" s="75"/>
      <c r="I115" s="94"/>
      <c r="J115" s="75"/>
      <c r="K115" s="75">
        <v>0</v>
      </c>
      <c r="L115" s="75"/>
      <c r="M115" s="554"/>
      <c r="N115" s="75">
        <v>0</v>
      </c>
      <c r="O115" s="75">
        <v>0</v>
      </c>
      <c r="P115" s="75">
        <v>0</v>
      </c>
      <c r="Q115" s="94"/>
      <c r="R115" s="75">
        <v>6.7</v>
      </c>
      <c r="S115" s="75">
        <v>6.7</v>
      </c>
      <c r="T115" s="75">
        <v>0</v>
      </c>
      <c r="U115" s="94"/>
      <c r="V115" s="622">
        <v>0</v>
      </c>
      <c r="W115" s="622">
        <v>0</v>
      </c>
      <c r="X115" s="622">
        <v>0</v>
      </c>
      <c r="Y115" s="94"/>
      <c r="Z115" s="200">
        <f t="shared" si="6"/>
        <v>6.7</v>
      </c>
      <c r="AA115" s="200">
        <f t="shared" si="7"/>
        <v>6.7</v>
      </c>
      <c r="AB115" s="200">
        <f t="shared" si="8"/>
        <v>0</v>
      </c>
      <c r="AD115" s="75">
        <f t="shared" si="9"/>
        <v>0</v>
      </c>
      <c r="AE115" s="75">
        <f t="shared" si="10"/>
        <v>0</v>
      </c>
      <c r="AF115" s="75">
        <f t="shared" si="11"/>
        <v>0</v>
      </c>
    </row>
    <row r="116" spans="1:32" x14ac:dyDescent="0.2">
      <c r="A116" s="347">
        <v>17640</v>
      </c>
      <c r="B116" s="347" t="s">
        <v>244</v>
      </c>
      <c r="C116" s="347" t="s">
        <v>713</v>
      </c>
      <c r="D116" s="375" t="s">
        <v>1</v>
      </c>
      <c r="E116" s="94"/>
      <c r="F116" s="75">
        <v>150</v>
      </c>
      <c r="G116" s="75">
        <v>150</v>
      </c>
      <c r="H116" s="75">
        <v>0</v>
      </c>
      <c r="I116" s="94"/>
      <c r="J116" s="75"/>
      <c r="K116" s="75">
        <v>0</v>
      </c>
      <c r="L116" s="75"/>
      <c r="M116" s="554"/>
      <c r="N116" s="75">
        <v>0</v>
      </c>
      <c r="O116" s="75">
        <v>0</v>
      </c>
      <c r="P116" s="75">
        <v>0</v>
      </c>
      <c r="Q116" s="94"/>
      <c r="R116" s="75">
        <v>0</v>
      </c>
      <c r="S116" s="75">
        <v>0</v>
      </c>
      <c r="T116" s="75">
        <v>0</v>
      </c>
      <c r="U116" s="94"/>
      <c r="V116" s="622"/>
      <c r="W116" s="622"/>
      <c r="X116" s="622"/>
      <c r="Y116" s="94"/>
      <c r="Z116" s="200">
        <f t="shared" si="6"/>
        <v>150</v>
      </c>
      <c r="AA116" s="200">
        <f t="shared" si="7"/>
        <v>150</v>
      </c>
      <c r="AB116" s="200">
        <f t="shared" si="8"/>
        <v>0</v>
      </c>
      <c r="AD116" s="75">
        <f t="shared" si="9"/>
        <v>150</v>
      </c>
      <c r="AE116" s="75">
        <f t="shared" si="10"/>
        <v>150</v>
      </c>
      <c r="AF116" s="75">
        <f t="shared" si="11"/>
        <v>0</v>
      </c>
    </row>
    <row r="117" spans="1:32" x14ac:dyDescent="0.2">
      <c r="A117" s="347">
        <v>17650</v>
      </c>
      <c r="B117" s="347" t="s">
        <v>245</v>
      </c>
      <c r="C117" s="347" t="s">
        <v>124</v>
      </c>
      <c r="D117" s="375" t="s">
        <v>1</v>
      </c>
      <c r="E117" s="94"/>
      <c r="F117" s="75">
        <v>150</v>
      </c>
      <c r="G117" s="75">
        <v>135</v>
      </c>
      <c r="H117" s="75">
        <v>15</v>
      </c>
      <c r="I117" s="94"/>
      <c r="J117" s="75"/>
      <c r="K117" s="75">
        <v>0</v>
      </c>
      <c r="L117" s="75"/>
      <c r="M117" s="554"/>
      <c r="N117" s="75">
        <v>770</v>
      </c>
      <c r="O117" s="75">
        <v>770</v>
      </c>
      <c r="P117" s="75">
        <v>0</v>
      </c>
      <c r="Q117" s="94"/>
      <c r="R117" s="75">
        <v>0</v>
      </c>
      <c r="S117" s="75">
        <v>0</v>
      </c>
      <c r="T117" s="75">
        <v>0</v>
      </c>
      <c r="U117" s="94"/>
      <c r="V117" s="622"/>
      <c r="W117" s="622"/>
      <c r="X117" s="622"/>
      <c r="Y117" s="94"/>
      <c r="Z117" s="200">
        <f t="shared" si="6"/>
        <v>920</v>
      </c>
      <c r="AA117" s="200">
        <f t="shared" si="7"/>
        <v>905</v>
      </c>
      <c r="AB117" s="200">
        <f t="shared" si="8"/>
        <v>15</v>
      </c>
      <c r="AD117" s="75">
        <f t="shared" si="9"/>
        <v>150</v>
      </c>
      <c r="AE117" s="75">
        <f t="shared" si="10"/>
        <v>135</v>
      </c>
      <c r="AF117" s="75">
        <f t="shared" si="11"/>
        <v>15</v>
      </c>
    </row>
    <row r="118" spans="1:32" x14ac:dyDescent="0.2">
      <c r="A118" s="347">
        <v>17750</v>
      </c>
      <c r="B118" s="347" t="s">
        <v>246</v>
      </c>
      <c r="C118" s="347" t="s">
        <v>141</v>
      </c>
      <c r="D118" s="375" t="s">
        <v>1</v>
      </c>
      <c r="E118" s="94"/>
      <c r="F118" s="75"/>
      <c r="G118" s="75">
        <v>0</v>
      </c>
      <c r="H118" s="75"/>
      <c r="I118" s="94"/>
      <c r="J118" s="75">
        <v>10108</v>
      </c>
      <c r="K118" s="75">
        <v>10108</v>
      </c>
      <c r="L118" s="75">
        <v>0</v>
      </c>
      <c r="M118" s="554"/>
      <c r="N118" s="75">
        <v>851</v>
      </c>
      <c r="O118" s="75">
        <v>851</v>
      </c>
      <c r="P118" s="75">
        <v>0</v>
      </c>
      <c r="Q118" s="94"/>
      <c r="R118" s="75">
        <v>0</v>
      </c>
      <c r="S118" s="75">
        <v>0</v>
      </c>
      <c r="T118" s="75">
        <v>0</v>
      </c>
      <c r="U118" s="94"/>
      <c r="V118" s="622">
        <v>625</v>
      </c>
      <c r="W118" s="622">
        <v>0</v>
      </c>
      <c r="X118" s="622">
        <v>625</v>
      </c>
      <c r="Y118" s="94"/>
      <c r="Z118" s="200">
        <f t="shared" si="6"/>
        <v>11584</v>
      </c>
      <c r="AA118" s="200">
        <f t="shared" si="7"/>
        <v>10959</v>
      </c>
      <c r="AB118" s="200">
        <f t="shared" si="8"/>
        <v>625</v>
      </c>
      <c r="AD118" s="75">
        <f t="shared" si="9"/>
        <v>10108</v>
      </c>
      <c r="AE118" s="75">
        <f t="shared" si="10"/>
        <v>10108</v>
      </c>
      <c r="AF118" s="75">
        <f t="shared" si="11"/>
        <v>0</v>
      </c>
    </row>
    <row r="119" spans="1:32" x14ac:dyDescent="0.2">
      <c r="A119" s="347">
        <v>17850</v>
      </c>
      <c r="B119" s="347" t="s">
        <v>247</v>
      </c>
      <c r="C119" s="347" t="s">
        <v>124</v>
      </c>
      <c r="D119" s="375" t="s">
        <v>1</v>
      </c>
      <c r="E119" s="94"/>
      <c r="F119" s="75">
        <v>70.099999999999994</v>
      </c>
      <c r="G119" s="75">
        <v>0</v>
      </c>
      <c r="H119" s="75">
        <v>70.099999999999994</v>
      </c>
      <c r="I119" s="94"/>
      <c r="J119" s="75"/>
      <c r="K119" s="75">
        <v>0</v>
      </c>
      <c r="L119" s="75"/>
      <c r="M119" s="554"/>
      <c r="N119" s="75">
        <v>5390</v>
      </c>
      <c r="O119" s="75">
        <v>5390</v>
      </c>
      <c r="P119" s="75">
        <v>0</v>
      </c>
      <c r="Q119" s="94"/>
      <c r="R119" s="75">
        <v>0</v>
      </c>
      <c r="S119" s="75">
        <v>0</v>
      </c>
      <c r="T119" s="75">
        <v>0</v>
      </c>
      <c r="U119" s="94"/>
      <c r="V119" s="622"/>
      <c r="W119" s="622"/>
      <c r="X119" s="622"/>
      <c r="Y119" s="94"/>
      <c r="Z119" s="200">
        <f t="shared" si="6"/>
        <v>5460.1</v>
      </c>
      <c r="AA119" s="200">
        <f t="shared" si="7"/>
        <v>5390</v>
      </c>
      <c r="AB119" s="200">
        <f t="shared" si="8"/>
        <v>70.099999999999994</v>
      </c>
      <c r="AD119" s="75">
        <f t="shared" si="9"/>
        <v>70.099999999999994</v>
      </c>
      <c r="AE119" s="75">
        <f t="shared" si="10"/>
        <v>0</v>
      </c>
      <c r="AF119" s="75">
        <f t="shared" si="11"/>
        <v>70.099999999999994</v>
      </c>
    </row>
    <row r="120" spans="1:32" x14ac:dyDescent="0.2">
      <c r="A120" s="347">
        <v>17900</v>
      </c>
      <c r="B120" s="347" t="s">
        <v>248</v>
      </c>
      <c r="C120" s="347" t="s">
        <v>289</v>
      </c>
      <c r="D120" s="375" t="s">
        <v>1</v>
      </c>
      <c r="E120" s="94"/>
      <c r="F120" s="75"/>
      <c r="G120" s="75">
        <v>0</v>
      </c>
      <c r="H120" s="75"/>
      <c r="I120" s="94"/>
      <c r="J120" s="75"/>
      <c r="K120" s="75">
        <v>0</v>
      </c>
      <c r="L120" s="75"/>
      <c r="M120" s="554"/>
      <c r="N120" s="75">
        <v>0</v>
      </c>
      <c r="O120" s="75">
        <v>0</v>
      </c>
      <c r="P120" s="75">
        <v>0</v>
      </c>
      <c r="Q120" s="94"/>
      <c r="R120" s="75">
        <v>0</v>
      </c>
      <c r="S120" s="75">
        <v>0</v>
      </c>
      <c r="T120" s="75">
        <v>0</v>
      </c>
      <c r="U120" s="94"/>
      <c r="V120" s="622"/>
      <c r="W120" s="622"/>
      <c r="X120" s="622"/>
      <c r="Y120" s="94"/>
      <c r="Z120" s="200">
        <f t="shared" si="6"/>
        <v>0</v>
      </c>
      <c r="AA120" s="200">
        <f t="shared" si="7"/>
        <v>0</v>
      </c>
      <c r="AB120" s="200">
        <f t="shared" si="8"/>
        <v>0</v>
      </c>
      <c r="AD120" s="75">
        <f t="shared" si="9"/>
        <v>0</v>
      </c>
      <c r="AE120" s="75">
        <f t="shared" si="10"/>
        <v>0</v>
      </c>
      <c r="AF120" s="75">
        <f t="shared" si="11"/>
        <v>0</v>
      </c>
    </row>
    <row r="121" spans="1:32" x14ac:dyDescent="0.2">
      <c r="A121" s="347">
        <v>17950</v>
      </c>
      <c r="B121" s="347" t="s">
        <v>249</v>
      </c>
      <c r="C121" s="347" t="s">
        <v>289</v>
      </c>
      <c r="D121" s="375" t="s">
        <v>1</v>
      </c>
      <c r="E121" s="94"/>
      <c r="F121" s="75"/>
      <c r="G121" s="75">
        <v>0</v>
      </c>
      <c r="H121" s="75"/>
      <c r="I121" s="94"/>
      <c r="J121" s="75"/>
      <c r="K121" s="75">
        <v>0</v>
      </c>
      <c r="L121" s="75"/>
      <c r="M121" s="554"/>
      <c r="N121" s="75">
        <v>400</v>
      </c>
      <c r="O121" s="75">
        <v>0</v>
      </c>
      <c r="P121" s="75">
        <v>400</v>
      </c>
      <c r="Q121" s="94"/>
      <c r="R121" s="75">
        <v>0</v>
      </c>
      <c r="S121" s="75">
        <v>0</v>
      </c>
      <c r="T121" s="75">
        <v>0</v>
      </c>
      <c r="U121" s="94"/>
      <c r="V121" s="622"/>
      <c r="W121" s="622"/>
      <c r="X121" s="622"/>
      <c r="Y121" s="94"/>
      <c r="Z121" s="200">
        <f t="shared" si="6"/>
        <v>400</v>
      </c>
      <c r="AA121" s="200">
        <f t="shared" si="7"/>
        <v>0</v>
      </c>
      <c r="AB121" s="200">
        <f t="shared" si="8"/>
        <v>400</v>
      </c>
      <c r="AD121" s="75">
        <f t="shared" si="9"/>
        <v>0</v>
      </c>
      <c r="AE121" s="75">
        <f t="shared" si="10"/>
        <v>0</v>
      </c>
      <c r="AF121" s="75">
        <f t="shared" si="11"/>
        <v>0</v>
      </c>
    </row>
    <row r="122" spans="1:32" x14ac:dyDescent="0.2">
      <c r="A122" s="347">
        <v>18020</v>
      </c>
      <c r="B122" s="347" t="s">
        <v>250</v>
      </c>
      <c r="C122" s="347" t="s">
        <v>289</v>
      </c>
      <c r="D122" s="375" t="s">
        <v>1</v>
      </c>
      <c r="E122" s="94"/>
      <c r="F122" s="75"/>
      <c r="G122" s="75">
        <v>0</v>
      </c>
      <c r="H122" s="75"/>
      <c r="I122" s="94"/>
      <c r="J122" s="75"/>
      <c r="K122" s="75">
        <v>0</v>
      </c>
      <c r="L122" s="75"/>
      <c r="M122" s="554"/>
      <c r="N122" s="75">
        <v>0</v>
      </c>
      <c r="O122" s="75">
        <v>0</v>
      </c>
      <c r="P122" s="75">
        <v>0</v>
      </c>
      <c r="Q122" s="94"/>
      <c r="R122" s="75">
        <v>0</v>
      </c>
      <c r="S122" s="75">
        <v>0</v>
      </c>
      <c r="T122" s="75">
        <v>0</v>
      </c>
      <c r="U122" s="94"/>
      <c r="V122" s="622"/>
      <c r="W122" s="622"/>
      <c r="X122" s="622"/>
      <c r="Y122" s="94"/>
      <c r="Z122" s="200">
        <f t="shared" si="6"/>
        <v>0</v>
      </c>
      <c r="AA122" s="200">
        <f t="shared" si="7"/>
        <v>0</v>
      </c>
      <c r="AB122" s="200">
        <f t="shared" si="8"/>
        <v>0</v>
      </c>
      <c r="AD122" s="75">
        <f t="shared" si="9"/>
        <v>0</v>
      </c>
      <c r="AE122" s="75">
        <f t="shared" si="10"/>
        <v>0</v>
      </c>
      <c r="AF122" s="75">
        <f t="shared" si="11"/>
        <v>0</v>
      </c>
    </row>
    <row r="123" spans="1:32" x14ac:dyDescent="0.2">
      <c r="A123" s="347">
        <v>18050</v>
      </c>
      <c r="B123" s="347" t="s">
        <v>251</v>
      </c>
      <c r="C123" s="347" t="s">
        <v>126</v>
      </c>
      <c r="D123" s="375" t="s">
        <v>3</v>
      </c>
      <c r="E123" s="94"/>
      <c r="F123" s="75">
        <v>2181.92</v>
      </c>
      <c r="G123" s="75">
        <v>2180.92</v>
      </c>
      <c r="H123" s="75">
        <v>1</v>
      </c>
      <c r="I123" s="94"/>
      <c r="J123" s="75">
        <v>0</v>
      </c>
      <c r="K123" s="75">
        <v>0</v>
      </c>
      <c r="L123" s="75">
        <v>0</v>
      </c>
      <c r="M123" s="554"/>
      <c r="N123" s="75">
        <v>0</v>
      </c>
      <c r="O123" s="75">
        <v>0</v>
      </c>
      <c r="P123" s="75">
        <v>0</v>
      </c>
      <c r="Q123" s="94"/>
      <c r="R123" s="75">
        <v>0</v>
      </c>
      <c r="S123" s="75">
        <v>0</v>
      </c>
      <c r="T123" s="75">
        <v>0</v>
      </c>
      <c r="U123" s="94"/>
      <c r="V123" s="622">
        <v>0</v>
      </c>
      <c r="W123" s="622">
        <v>0</v>
      </c>
      <c r="X123" s="622">
        <v>0</v>
      </c>
      <c r="Y123" s="94"/>
      <c r="Z123" s="200">
        <f t="shared" si="6"/>
        <v>2181.92</v>
      </c>
      <c r="AA123" s="200">
        <f t="shared" si="7"/>
        <v>2180.92</v>
      </c>
      <c r="AB123" s="200">
        <f t="shared" si="8"/>
        <v>1</v>
      </c>
      <c r="AD123" s="75">
        <f t="shared" si="9"/>
        <v>2181.92</v>
      </c>
      <c r="AE123" s="75">
        <f t="shared" si="10"/>
        <v>2180.92</v>
      </c>
      <c r="AF123" s="75">
        <f t="shared" si="11"/>
        <v>1</v>
      </c>
    </row>
    <row r="124" spans="1:32" x14ac:dyDescent="0.2">
      <c r="A124" s="347">
        <v>18100</v>
      </c>
      <c r="B124" s="347" t="s">
        <v>252</v>
      </c>
      <c r="C124" s="347" t="s">
        <v>289</v>
      </c>
      <c r="D124" s="375" t="s">
        <v>1</v>
      </c>
      <c r="E124" s="94"/>
      <c r="F124" s="75"/>
      <c r="G124" s="75">
        <v>0</v>
      </c>
      <c r="H124" s="75"/>
      <c r="I124" s="94"/>
      <c r="J124" s="75"/>
      <c r="K124" s="75">
        <v>0</v>
      </c>
      <c r="L124" s="75"/>
      <c r="M124" s="554"/>
      <c r="N124" s="75">
        <v>410.96</v>
      </c>
      <c r="O124" s="75">
        <v>0.95999999999997954</v>
      </c>
      <c r="P124" s="75">
        <v>410</v>
      </c>
      <c r="Q124" s="94"/>
      <c r="R124" s="75">
        <v>0</v>
      </c>
      <c r="S124" s="75">
        <v>0</v>
      </c>
      <c r="T124" s="75">
        <v>0</v>
      </c>
      <c r="U124" s="94"/>
      <c r="V124" s="622"/>
      <c r="W124" s="622"/>
      <c r="X124" s="622"/>
      <c r="Y124" s="94"/>
      <c r="Z124" s="200">
        <f t="shared" si="6"/>
        <v>410.96</v>
      </c>
      <c r="AA124" s="200">
        <f t="shared" si="7"/>
        <v>0.95999999999997954</v>
      </c>
      <c r="AB124" s="200">
        <f t="shared" si="8"/>
        <v>410</v>
      </c>
      <c r="AD124" s="75">
        <f t="shared" si="9"/>
        <v>0</v>
      </c>
      <c r="AE124" s="75">
        <f t="shared" si="10"/>
        <v>0</v>
      </c>
      <c r="AF124" s="75">
        <f t="shared" si="11"/>
        <v>0</v>
      </c>
    </row>
    <row r="125" spans="1:32" x14ac:dyDescent="0.2">
      <c r="A125" s="347">
        <v>18200</v>
      </c>
      <c r="B125" s="347" t="s">
        <v>253</v>
      </c>
      <c r="C125" s="347" t="s">
        <v>711</v>
      </c>
      <c r="D125" s="375" t="s">
        <v>1</v>
      </c>
      <c r="E125" s="94"/>
      <c r="F125" s="75"/>
      <c r="G125" s="75">
        <v>0</v>
      </c>
      <c r="H125" s="75"/>
      <c r="I125" s="94"/>
      <c r="J125" s="75"/>
      <c r="K125" s="75">
        <v>0</v>
      </c>
      <c r="L125" s="75"/>
      <c r="M125" s="554"/>
      <c r="N125" s="75">
        <v>0</v>
      </c>
      <c r="O125" s="75">
        <v>0</v>
      </c>
      <c r="P125" s="75">
        <v>0</v>
      </c>
      <c r="Q125" s="94"/>
      <c r="R125" s="75">
        <v>0</v>
      </c>
      <c r="S125" s="75">
        <v>0</v>
      </c>
      <c r="T125" s="75">
        <v>0</v>
      </c>
      <c r="U125" s="94"/>
      <c r="V125" s="622">
        <v>0</v>
      </c>
      <c r="W125" s="622">
        <v>0</v>
      </c>
      <c r="X125" s="622">
        <v>0</v>
      </c>
      <c r="Y125" s="94"/>
      <c r="Z125" s="200">
        <f t="shared" si="6"/>
        <v>0</v>
      </c>
      <c r="AA125" s="200">
        <f t="shared" si="7"/>
        <v>0</v>
      </c>
      <c r="AB125" s="200">
        <f t="shared" si="8"/>
        <v>0</v>
      </c>
      <c r="AD125" s="75">
        <f t="shared" si="9"/>
        <v>0</v>
      </c>
      <c r="AE125" s="75">
        <f t="shared" si="10"/>
        <v>0</v>
      </c>
      <c r="AF125" s="75">
        <f t="shared" si="11"/>
        <v>0</v>
      </c>
    </row>
    <row r="126" spans="1:32" x14ac:dyDescent="0.2">
      <c r="A126" s="347">
        <v>18230</v>
      </c>
      <c r="B126" s="347" t="s">
        <v>286</v>
      </c>
      <c r="C126" s="347" t="s">
        <v>289</v>
      </c>
      <c r="D126" s="375" t="s">
        <v>1</v>
      </c>
      <c r="E126" s="94"/>
      <c r="F126" s="75"/>
      <c r="G126" s="75">
        <v>0</v>
      </c>
      <c r="H126" s="75"/>
      <c r="I126" s="94"/>
      <c r="J126" s="75">
        <v>5478</v>
      </c>
      <c r="K126" s="75">
        <v>5344</v>
      </c>
      <c r="L126" s="75">
        <v>134</v>
      </c>
      <c r="M126" s="554"/>
      <c r="N126" s="75">
        <v>277.92</v>
      </c>
      <c r="O126" s="75">
        <v>277.92</v>
      </c>
      <c r="P126" s="75">
        <v>0</v>
      </c>
      <c r="Q126" s="94"/>
      <c r="R126" s="75">
        <v>32.299999999999997</v>
      </c>
      <c r="S126" s="75">
        <v>32.299999999999997</v>
      </c>
      <c r="T126" s="75">
        <v>0</v>
      </c>
      <c r="U126" s="94"/>
      <c r="V126" s="622">
        <v>0</v>
      </c>
      <c r="W126" s="622">
        <v>0</v>
      </c>
      <c r="X126" s="622">
        <v>0</v>
      </c>
      <c r="Y126" s="94"/>
      <c r="Z126" s="200">
        <f t="shared" si="6"/>
        <v>5788.22</v>
      </c>
      <c r="AA126" s="200">
        <f t="shared" si="7"/>
        <v>5654.22</v>
      </c>
      <c r="AB126" s="200">
        <f t="shared" si="8"/>
        <v>134</v>
      </c>
      <c r="AD126" s="75">
        <f t="shared" si="9"/>
        <v>5478</v>
      </c>
      <c r="AE126" s="75">
        <f t="shared" si="10"/>
        <v>5344</v>
      </c>
      <c r="AF126" s="75">
        <f t="shared" si="11"/>
        <v>134</v>
      </c>
    </row>
    <row r="127" spans="1:32" x14ac:dyDescent="0.2">
      <c r="A127" s="347">
        <v>18250</v>
      </c>
      <c r="B127" s="347" t="s">
        <v>254</v>
      </c>
      <c r="C127" s="347" t="s">
        <v>189</v>
      </c>
      <c r="D127" s="375" t="s">
        <v>3</v>
      </c>
      <c r="E127" s="94"/>
      <c r="F127" s="75">
        <v>6388</v>
      </c>
      <c r="G127" s="75">
        <v>6388</v>
      </c>
      <c r="H127" s="75">
        <v>0</v>
      </c>
      <c r="I127" s="94"/>
      <c r="J127" s="75">
        <v>0</v>
      </c>
      <c r="K127" s="75">
        <v>0</v>
      </c>
      <c r="L127" s="75">
        <v>0</v>
      </c>
      <c r="M127" s="554"/>
      <c r="N127" s="75">
        <v>0</v>
      </c>
      <c r="O127" s="75">
        <v>0</v>
      </c>
      <c r="P127" s="75">
        <v>0</v>
      </c>
      <c r="Q127" s="94"/>
      <c r="R127" s="75">
        <v>0</v>
      </c>
      <c r="S127" s="75">
        <v>0</v>
      </c>
      <c r="T127" s="75">
        <v>0</v>
      </c>
      <c r="U127" s="94"/>
      <c r="V127" s="622">
        <v>53</v>
      </c>
      <c r="W127" s="622">
        <v>0</v>
      </c>
      <c r="X127" s="622">
        <v>53</v>
      </c>
      <c r="Y127" s="94"/>
      <c r="Z127" s="200">
        <f t="shared" si="6"/>
        <v>6441</v>
      </c>
      <c r="AA127" s="200">
        <f t="shared" si="7"/>
        <v>6388</v>
      </c>
      <c r="AB127" s="200">
        <f t="shared" si="8"/>
        <v>53</v>
      </c>
      <c r="AD127" s="75">
        <f t="shared" si="9"/>
        <v>6388</v>
      </c>
      <c r="AE127" s="75">
        <f t="shared" si="10"/>
        <v>6388</v>
      </c>
      <c r="AF127" s="75">
        <f t="shared" si="11"/>
        <v>0</v>
      </c>
    </row>
    <row r="128" spans="1:32" x14ac:dyDescent="0.2">
      <c r="A128" s="347">
        <v>18350</v>
      </c>
      <c r="B128" s="347" t="s">
        <v>255</v>
      </c>
      <c r="C128" s="347" t="s">
        <v>287</v>
      </c>
      <c r="D128" s="375" t="s">
        <v>2</v>
      </c>
      <c r="E128" s="94"/>
      <c r="F128" s="75">
        <v>5060.8500000000004</v>
      </c>
      <c r="G128" s="75">
        <v>5034.6900000000005</v>
      </c>
      <c r="H128" s="75">
        <v>26.16</v>
      </c>
      <c r="I128" s="94"/>
      <c r="J128" s="75"/>
      <c r="K128" s="75">
        <v>0</v>
      </c>
      <c r="L128" s="75"/>
      <c r="M128" s="554"/>
      <c r="N128" s="75">
        <v>2928.72</v>
      </c>
      <c r="O128" s="75">
        <v>2928.72</v>
      </c>
      <c r="P128" s="75">
        <v>0</v>
      </c>
      <c r="Q128" s="94"/>
      <c r="R128" s="75">
        <v>0</v>
      </c>
      <c r="S128" s="75">
        <v>0</v>
      </c>
      <c r="T128" s="75">
        <v>0</v>
      </c>
      <c r="U128" s="94"/>
      <c r="V128" s="622"/>
      <c r="W128" s="622"/>
      <c r="X128" s="622"/>
      <c r="Y128" s="94"/>
      <c r="Z128" s="200">
        <f t="shared" si="6"/>
        <v>7989.57</v>
      </c>
      <c r="AA128" s="200">
        <f t="shared" si="7"/>
        <v>7963.41</v>
      </c>
      <c r="AB128" s="200">
        <f t="shared" si="8"/>
        <v>26.16</v>
      </c>
      <c r="AD128" s="75">
        <f t="shared" si="9"/>
        <v>5060.8500000000004</v>
      </c>
      <c r="AE128" s="75">
        <f t="shared" si="10"/>
        <v>5034.6900000000005</v>
      </c>
      <c r="AF128" s="75">
        <f t="shared" si="11"/>
        <v>26.16</v>
      </c>
    </row>
    <row r="129" spans="1:35" x14ac:dyDescent="0.2">
      <c r="A129" s="347">
        <v>18400</v>
      </c>
      <c r="B129" s="347" t="s">
        <v>256</v>
      </c>
      <c r="C129" s="347" t="s">
        <v>155</v>
      </c>
      <c r="D129" s="375" t="s">
        <v>4</v>
      </c>
      <c r="E129" s="94"/>
      <c r="F129" s="75">
        <v>4264.03</v>
      </c>
      <c r="G129" s="75">
        <v>4264.03</v>
      </c>
      <c r="H129" s="75">
        <v>0</v>
      </c>
      <c r="I129" s="94"/>
      <c r="J129" s="75"/>
      <c r="K129" s="75">
        <v>0</v>
      </c>
      <c r="L129" s="75"/>
      <c r="M129" s="554"/>
      <c r="N129" s="75">
        <v>1456.63</v>
      </c>
      <c r="O129" s="75">
        <v>1456.63</v>
      </c>
      <c r="P129" s="75">
        <v>0</v>
      </c>
      <c r="Q129" s="94"/>
      <c r="R129" s="75">
        <v>0</v>
      </c>
      <c r="S129" s="75">
        <v>0</v>
      </c>
      <c r="T129" s="75">
        <v>0</v>
      </c>
      <c r="U129" s="94"/>
      <c r="V129" s="622"/>
      <c r="W129" s="622"/>
      <c r="X129" s="622"/>
      <c r="Y129" s="94"/>
      <c r="Z129" s="200">
        <f t="shared" si="6"/>
        <v>5720.66</v>
      </c>
      <c r="AA129" s="200">
        <f t="shared" si="7"/>
        <v>5720.66</v>
      </c>
      <c r="AB129" s="200">
        <f t="shared" si="8"/>
        <v>0</v>
      </c>
      <c r="AD129" s="75">
        <f t="shared" si="9"/>
        <v>4264.03</v>
      </c>
      <c r="AE129" s="75">
        <f t="shared" si="10"/>
        <v>4264.03</v>
      </c>
      <c r="AF129" s="75">
        <f t="shared" si="11"/>
        <v>0</v>
      </c>
    </row>
    <row r="130" spans="1:35" x14ac:dyDescent="0.2">
      <c r="A130" s="347">
        <v>18450</v>
      </c>
      <c r="B130" s="347" t="s">
        <v>257</v>
      </c>
      <c r="C130" s="347" t="s">
        <v>287</v>
      </c>
      <c r="D130" s="375" t="s">
        <v>2</v>
      </c>
      <c r="E130" s="94"/>
      <c r="F130" s="75">
        <v>22759</v>
      </c>
      <c r="G130" s="75">
        <v>22585.75</v>
      </c>
      <c r="H130" s="75">
        <v>173.25</v>
      </c>
      <c r="I130" s="94"/>
      <c r="J130" s="75">
        <v>0</v>
      </c>
      <c r="K130" s="75">
        <v>0</v>
      </c>
      <c r="L130" s="75">
        <v>0</v>
      </c>
      <c r="M130" s="554"/>
      <c r="N130" s="75">
        <v>0</v>
      </c>
      <c r="O130" s="75">
        <v>0</v>
      </c>
      <c r="P130" s="75">
        <v>0</v>
      </c>
      <c r="Q130" s="94"/>
      <c r="R130" s="75">
        <v>0</v>
      </c>
      <c r="S130" s="75">
        <v>0</v>
      </c>
      <c r="T130" s="75">
        <v>0</v>
      </c>
      <c r="U130" s="94"/>
      <c r="V130" s="622"/>
      <c r="W130" s="622"/>
      <c r="X130" s="622"/>
      <c r="Y130" s="94"/>
      <c r="Z130" s="200">
        <f t="shared" si="6"/>
        <v>22759</v>
      </c>
      <c r="AA130" s="200">
        <f t="shared" si="7"/>
        <v>22585.75</v>
      </c>
      <c r="AB130" s="200">
        <f t="shared" si="8"/>
        <v>173.25</v>
      </c>
      <c r="AD130" s="75">
        <f t="shared" si="9"/>
        <v>22759</v>
      </c>
      <c r="AE130" s="75">
        <f t="shared" si="10"/>
        <v>22585.75</v>
      </c>
      <c r="AF130" s="75">
        <f t="shared" si="11"/>
        <v>173.25</v>
      </c>
    </row>
    <row r="131" spans="1:35" x14ac:dyDescent="0.2">
      <c r="A131" s="347">
        <v>18500</v>
      </c>
      <c r="B131" s="347" t="s">
        <v>258</v>
      </c>
      <c r="C131" s="347" t="s">
        <v>126</v>
      </c>
      <c r="D131" s="375" t="s">
        <v>3</v>
      </c>
      <c r="E131" s="94"/>
      <c r="F131" s="75"/>
      <c r="G131" s="75">
        <v>0</v>
      </c>
      <c r="H131" s="75"/>
      <c r="I131" s="94"/>
      <c r="J131" s="75">
        <v>3855.4</v>
      </c>
      <c r="K131" s="75">
        <v>3855.4</v>
      </c>
      <c r="L131" s="75">
        <v>0</v>
      </c>
      <c r="M131" s="554"/>
      <c r="N131" s="75">
        <v>0</v>
      </c>
      <c r="O131" s="75">
        <v>0</v>
      </c>
      <c r="P131" s="75">
        <v>0</v>
      </c>
      <c r="Q131" s="94"/>
      <c r="R131" s="75">
        <v>0</v>
      </c>
      <c r="S131" s="75">
        <v>0</v>
      </c>
      <c r="T131" s="75">
        <v>0</v>
      </c>
      <c r="U131" s="94"/>
      <c r="V131" s="622">
        <v>0</v>
      </c>
      <c r="W131" s="622">
        <v>0</v>
      </c>
      <c r="X131" s="622">
        <v>0</v>
      </c>
      <c r="Y131" s="94"/>
      <c r="Z131" s="200">
        <f t="shared" si="6"/>
        <v>3855.4</v>
      </c>
      <c r="AA131" s="200">
        <f t="shared" si="7"/>
        <v>3855.4</v>
      </c>
      <c r="AB131" s="200">
        <f t="shared" si="8"/>
        <v>0</v>
      </c>
      <c r="AD131" s="75">
        <f t="shared" si="9"/>
        <v>3855.4</v>
      </c>
      <c r="AE131" s="75">
        <f t="shared" si="10"/>
        <v>3855.4</v>
      </c>
      <c r="AF131" s="75">
        <f t="shared" si="11"/>
        <v>0</v>
      </c>
    </row>
    <row r="132" spans="1:35" x14ac:dyDescent="0.2">
      <c r="A132" s="347">
        <v>18710</v>
      </c>
      <c r="B132" s="347" t="s">
        <v>259</v>
      </c>
      <c r="C132" s="347" t="s">
        <v>713</v>
      </c>
      <c r="D132" s="375" t="s">
        <v>1</v>
      </c>
      <c r="E132" s="94"/>
      <c r="F132" s="75"/>
      <c r="G132" s="75">
        <v>0</v>
      </c>
      <c r="H132" s="75"/>
      <c r="I132" s="94"/>
      <c r="J132" s="75"/>
      <c r="K132" s="75">
        <v>0</v>
      </c>
      <c r="L132" s="75"/>
      <c r="M132" s="554"/>
      <c r="N132" s="75">
        <v>150</v>
      </c>
      <c r="O132" s="75">
        <v>150</v>
      </c>
      <c r="P132" s="75">
        <v>0</v>
      </c>
      <c r="Q132" s="94"/>
      <c r="R132" s="75">
        <v>0</v>
      </c>
      <c r="S132" s="75">
        <v>0</v>
      </c>
      <c r="T132" s="75">
        <v>0</v>
      </c>
      <c r="U132" s="94"/>
      <c r="V132" s="622"/>
      <c r="W132" s="622"/>
      <c r="X132" s="622"/>
      <c r="Y132" s="94"/>
      <c r="Z132" s="200">
        <f>F132+J132+N132+R132+V132</f>
        <v>150</v>
      </c>
      <c r="AA132" s="200">
        <f t="shared" ref="AA132" si="12">G132+K132+O132+S132+W132</f>
        <v>150</v>
      </c>
      <c r="AB132" s="200">
        <f t="shared" ref="AB132" si="13">H132+L132+P132+T132+X132</f>
        <v>0</v>
      </c>
      <c r="AD132" s="75">
        <f t="shared" si="9"/>
        <v>0</v>
      </c>
      <c r="AE132" s="75">
        <f t="shared" si="10"/>
        <v>0</v>
      </c>
      <c r="AF132" s="75">
        <f t="shared" si="11"/>
        <v>0</v>
      </c>
    </row>
    <row r="133" spans="1:35" s="91" customFormat="1" ht="11.25" x14ac:dyDescent="0.2">
      <c r="E133" s="77"/>
      <c r="F133" s="620"/>
      <c r="G133" s="96"/>
      <c r="H133" s="96"/>
      <c r="I133" s="77"/>
      <c r="J133" s="96"/>
      <c r="K133" s="96"/>
      <c r="L133" s="96"/>
      <c r="M133" s="77"/>
      <c r="N133" s="96"/>
      <c r="O133" s="96"/>
      <c r="P133" s="96"/>
      <c r="Q133" s="77"/>
      <c r="R133" s="96"/>
      <c r="S133" s="96"/>
      <c r="T133" s="96"/>
      <c r="U133" s="77"/>
      <c r="V133" s="96"/>
      <c r="W133" s="96"/>
      <c r="X133" s="96"/>
      <c r="Y133" s="77"/>
      <c r="Z133" s="100"/>
      <c r="AA133" s="100"/>
      <c r="AB133" s="100"/>
      <c r="AD133" s="612"/>
      <c r="AE133" s="612"/>
      <c r="AF133" s="612"/>
    </row>
    <row r="134" spans="1:35" s="20" customFormat="1" ht="11.25" x14ac:dyDescent="0.2">
      <c r="A134" s="724" t="s">
        <v>0</v>
      </c>
      <c r="B134" s="724"/>
      <c r="C134" s="724"/>
      <c r="D134" s="76"/>
      <c r="E134" s="97"/>
      <c r="F134" s="227">
        <f>(F135/F142)-1</f>
        <v>5.5251475061981026E-2</v>
      </c>
      <c r="G134" s="227">
        <f>(G135/F135)-1</f>
        <v>-1.7615646655735784E-2</v>
      </c>
      <c r="H134" s="78"/>
      <c r="I134" s="97"/>
      <c r="J134" s="696"/>
      <c r="K134" s="227">
        <f>(K135/J135)-1</f>
        <v>-2.1829654494751383E-2</v>
      </c>
      <c r="L134" s="78"/>
      <c r="M134" s="97"/>
      <c r="N134" s="616"/>
      <c r="O134" s="78">
        <f>O135/N135</f>
        <v>0.97999609174653268</v>
      </c>
      <c r="P134" s="78"/>
      <c r="Q134" s="97"/>
      <c r="R134" s="616"/>
      <c r="S134" s="78">
        <f>S135/R135</f>
        <v>0.81041156628887834</v>
      </c>
      <c r="T134" s="616">
        <f>T135+X135</f>
        <v>5196.9400000000005</v>
      </c>
      <c r="U134" s="97"/>
      <c r="V134" s="78"/>
      <c r="W134" s="78"/>
      <c r="X134" s="78"/>
      <c r="Y134" s="97"/>
      <c r="Z134" s="382">
        <f>(Z135/Z142)-1</f>
        <v>0.12475221603022013</v>
      </c>
      <c r="AA134" s="200"/>
      <c r="AB134" s="382"/>
      <c r="AE134" s="20">
        <f>AE135/AD135</f>
        <v>0.98091121764550793</v>
      </c>
    </row>
    <row r="135" spans="1:35" s="20" customFormat="1" ht="15" customHeight="1" x14ac:dyDescent="0.2">
      <c r="A135" s="725" t="s">
        <v>15</v>
      </c>
      <c r="B135" s="726"/>
      <c r="C135" s="727"/>
      <c r="D135" s="76"/>
      <c r="E135" s="98"/>
      <c r="F135" s="79">
        <f>SUM(F5:F132)</f>
        <v>396536.10999999993</v>
      </c>
      <c r="G135" s="79">
        <f>SUM(G5:G132)</f>
        <v>389550.86999999994</v>
      </c>
      <c r="H135" s="79">
        <f>SUM(H5:H132)</f>
        <v>6985.2399999999989</v>
      </c>
      <c r="I135" s="98"/>
      <c r="J135" s="79">
        <f>SUM(J5:J132)</f>
        <v>213126.13999999998</v>
      </c>
      <c r="K135" s="79">
        <f>SUM(K5:K132)</f>
        <v>208473.66999999998</v>
      </c>
      <c r="L135" s="79">
        <f>SUM(L5:L132)</f>
        <v>4652.47</v>
      </c>
      <c r="M135" s="98"/>
      <c r="N135" s="79">
        <f>SUM(N5:N132)</f>
        <v>123789.31000000001</v>
      </c>
      <c r="O135" s="79">
        <f>SUM(O5:O132)</f>
        <v>121313.04</v>
      </c>
      <c r="P135" s="79">
        <f>SUM(P5:P132)</f>
        <v>2476.27</v>
      </c>
      <c r="Q135" s="98"/>
      <c r="R135" s="79">
        <f>SUM(R5:R132)</f>
        <v>16996.29</v>
      </c>
      <c r="S135" s="79">
        <f>SUM(S5:S132)</f>
        <v>13773.990000000002</v>
      </c>
      <c r="T135" s="79">
        <f>SUM(T5:T132)</f>
        <v>3222.3</v>
      </c>
      <c r="U135" s="98"/>
      <c r="V135" s="79">
        <f>SUM(V5:V132)</f>
        <v>28429.9</v>
      </c>
      <c r="W135" s="79">
        <f>SUM(W5:W132)</f>
        <v>26450</v>
      </c>
      <c r="X135" s="79">
        <f>SUM(X5:X132)</f>
        <v>1974.6399999999999</v>
      </c>
      <c r="Y135" s="98"/>
      <c r="Z135" s="113">
        <f>SUM(Z5:Z132)</f>
        <v>778877.74999999988</v>
      </c>
      <c r="AA135" s="113">
        <f>SUM(AA5:AA132)</f>
        <v>759561.57</v>
      </c>
      <c r="AB135" s="113">
        <f>SUM(AB5:AB132)</f>
        <v>19310.920000000002</v>
      </c>
      <c r="AC135" s="382"/>
      <c r="AD135" s="406">
        <f>F135+J135</f>
        <v>609662.24999999988</v>
      </c>
      <c r="AE135" s="406">
        <f>G135+K135</f>
        <v>598024.53999999992</v>
      </c>
      <c r="AF135" s="406">
        <f>H135+L135</f>
        <v>11637.71</v>
      </c>
      <c r="AG135" s="406">
        <f>AD150-AD135</f>
        <v>-45211.879999999888</v>
      </c>
      <c r="AH135" s="382">
        <f>(AD135/AD142)-1</f>
        <v>0.15622443043933965</v>
      </c>
      <c r="AI135" s="406"/>
    </row>
    <row r="136" spans="1:35" s="20" customFormat="1" ht="11.25" x14ac:dyDescent="0.2">
      <c r="B136" s="20" t="s">
        <v>752</v>
      </c>
      <c r="D136" s="76"/>
      <c r="E136" s="97"/>
      <c r="F136" s="78"/>
      <c r="G136" s="78"/>
      <c r="H136" s="227"/>
      <c r="I136" s="97"/>
      <c r="J136" s="78"/>
      <c r="K136" s="78"/>
      <c r="L136" s="78"/>
      <c r="M136" s="97"/>
      <c r="N136" s="78"/>
      <c r="O136" s="78"/>
      <c r="P136" s="78"/>
      <c r="Q136" s="97"/>
      <c r="R136" s="78"/>
      <c r="S136" s="78"/>
      <c r="T136" s="78"/>
      <c r="U136" s="97"/>
      <c r="V136" s="78"/>
      <c r="W136" s="78"/>
      <c r="X136" s="78"/>
      <c r="Y136" s="97"/>
      <c r="Z136" s="217"/>
      <c r="AA136" s="217"/>
      <c r="AB136" s="217"/>
      <c r="AI136" s="406"/>
    </row>
    <row r="137" spans="1:35" s="20" customFormat="1" ht="15" customHeight="1" x14ac:dyDescent="0.2">
      <c r="A137" s="723" t="s">
        <v>16</v>
      </c>
      <c r="B137" s="723"/>
      <c r="C137" s="723"/>
      <c r="D137" s="83"/>
      <c r="E137" s="97"/>
      <c r="F137" s="83">
        <f>SUMIF($D$5:$D$132,"S",F$5:F$132)</f>
        <v>258081.91</v>
      </c>
      <c r="G137" s="83">
        <f>SUMIF($D$5:$D$132,"S",G$5:G$132)</f>
        <v>253885.09</v>
      </c>
      <c r="H137" s="83">
        <f>SUMIF($D$5:$D$132,"S",H$5:H$132)</f>
        <v>4196.82</v>
      </c>
      <c r="I137" s="97"/>
      <c r="J137" s="83">
        <f>SUMIF($D$5:$D$132,"S",J$5:J$132)</f>
        <v>35037.4</v>
      </c>
      <c r="K137" s="83">
        <f>SUMIF($D$5:$D$132,"S",K$5:K$132)</f>
        <v>33587.4</v>
      </c>
      <c r="L137" s="83">
        <f>SUMIF($D$5:$D$132,"S",L$5:L$132)</f>
        <v>1450</v>
      </c>
      <c r="M137" s="97"/>
      <c r="N137" s="83">
        <f>SUMIF($D$5:$D$132,"S",N$5:N$132)</f>
        <v>32514</v>
      </c>
      <c r="O137" s="83">
        <f>SUMIF($D$5:$D$132,"S",O$5:O$132)</f>
        <v>32506</v>
      </c>
      <c r="P137" s="83">
        <f>SUMIF($D$5:$D$132,"S",P$5:P$132)</f>
        <v>8</v>
      </c>
      <c r="Q137" s="97"/>
      <c r="R137" s="83">
        <f>SUMIF($D$5:$D$132,"S",R$5:R$132)</f>
        <v>4613.5</v>
      </c>
      <c r="S137" s="83">
        <f>SUMIF($D$5:$D$132,"S",S$5:S$132)</f>
        <v>4341.2</v>
      </c>
      <c r="T137" s="83">
        <f>SUMIF($D$5:$D$132,"S",T$5:T$132)</f>
        <v>272.3</v>
      </c>
      <c r="U137" s="97"/>
      <c r="V137" s="83">
        <f>SUMIF($D$5:$D$132,"S",V$5:V$132)</f>
        <v>2295.4800000000005</v>
      </c>
      <c r="W137" s="83">
        <f>SUMIF($D$5:$D$132,"S",W$5:W$132)</f>
        <v>1394</v>
      </c>
      <c r="X137" s="83">
        <f>SUMIF($D$5:$D$132,"S",X$5:X$132)</f>
        <v>900.86</v>
      </c>
      <c r="Y137" s="97"/>
      <c r="Z137" s="83">
        <f>SUMIF($D$5:$D$132,"S",Z$5:Z$132)</f>
        <v>332542.29000000004</v>
      </c>
      <c r="AA137" s="83">
        <f>SUMIF($D$5:$D$132,"S",AA$5:AA$132)</f>
        <v>325713.69</v>
      </c>
      <c r="AB137" s="83">
        <f>SUMIF($D$5:$D$132,"S",AB$5:AB$132)</f>
        <v>6827.98</v>
      </c>
      <c r="AC137" s="607">
        <f>J135+N135+R135+F135</f>
        <v>750447.84999999986</v>
      </c>
      <c r="AD137" s="406">
        <f>F137+J137</f>
        <v>293119.31</v>
      </c>
      <c r="AE137" s="406">
        <f t="shared" ref="AE137:AF140" si="14">G137+K137</f>
        <v>287472.49</v>
      </c>
      <c r="AF137" s="406">
        <f t="shared" si="14"/>
        <v>5646.82</v>
      </c>
      <c r="AG137" s="697">
        <f>AF135/AD135</f>
        <v>1.9088782354492181E-2</v>
      </c>
      <c r="AI137" s="406"/>
    </row>
    <row r="138" spans="1:35" s="20" customFormat="1" ht="15" customHeight="1" x14ac:dyDescent="0.2">
      <c r="A138" s="723" t="s">
        <v>17</v>
      </c>
      <c r="B138" s="723"/>
      <c r="C138" s="723"/>
      <c r="D138" s="81"/>
      <c r="E138" s="97"/>
      <c r="F138" s="83">
        <f>SUMIF($D$5:$D$132,"E",F$5:F$132)</f>
        <v>97512.06</v>
      </c>
      <c r="G138" s="83">
        <f>SUMIF($D$5:$D$132,"E",G$5:G$132)</f>
        <v>96651.14</v>
      </c>
      <c r="H138" s="83">
        <f>SUMIF($D$5:$D$132,"E",H$5:H$132)</f>
        <v>860.92</v>
      </c>
      <c r="I138" s="97"/>
      <c r="J138" s="83">
        <f>SUMIF($D$5:$D$132,"E",J$5:J$132)</f>
        <v>51506.3</v>
      </c>
      <c r="K138" s="83">
        <f>SUMIF($D$5:$D$132,"E",K$5:K$132)</f>
        <v>50958.1</v>
      </c>
      <c r="L138" s="83">
        <f>SUMIF($D$5:$D$132,"E",L$5:L$132)</f>
        <v>548.20000000000005</v>
      </c>
      <c r="M138" s="97"/>
      <c r="N138" s="83">
        <f>SUMIF($D$5:$D$132,"E",N$5:N$132)</f>
        <v>26355.46</v>
      </c>
      <c r="O138" s="83">
        <f>SUMIF($D$5:$D$132,"E",O$5:O$132)</f>
        <v>26206.46</v>
      </c>
      <c r="P138" s="83">
        <f>SUMIF($D$5:$D$132,"E",P$5:P$132)</f>
        <v>149</v>
      </c>
      <c r="Q138" s="97"/>
      <c r="R138" s="83">
        <f>SUMIF($D$5:$D$132,"E",R$5:R$132)</f>
        <v>7942.77</v>
      </c>
      <c r="S138" s="83">
        <f>SUMIF($D$5:$D$132,"E",S$5:S$132)</f>
        <v>7942.77</v>
      </c>
      <c r="T138" s="83">
        <f>SUMIF($D$5:$D$132,"E",T$5:T$132)</f>
        <v>0</v>
      </c>
      <c r="U138" s="97"/>
      <c r="V138" s="83">
        <f>SUMIF($D$5:$D$132,"E",V$5:V$132)</f>
        <v>10175</v>
      </c>
      <c r="W138" s="83">
        <f>SUMIF($D$5:$D$132,"E",W$5:W$132)</f>
        <v>10175</v>
      </c>
      <c r="X138" s="83">
        <f>SUMIF($D$5:$D$132,"E",X$5:X$132)</f>
        <v>0</v>
      </c>
      <c r="Y138" s="97"/>
      <c r="Z138" s="83">
        <f>SUMIF($D$5:$D$132,"E",Z$5:Z$132)</f>
        <v>193491.59</v>
      </c>
      <c r="AA138" s="83">
        <f>SUMIF($D$5:$D$132,"E",AA$5:AA$132)</f>
        <v>191933.47000000003</v>
      </c>
      <c r="AB138" s="83">
        <f>SUMIF($D$5:$D$132,"E",AB$5:AB$132)</f>
        <v>1558.1200000000001</v>
      </c>
      <c r="AC138" s="607"/>
      <c r="AD138" s="406">
        <f>F138+J138</f>
        <v>149018.35999999999</v>
      </c>
      <c r="AE138" s="406">
        <f t="shared" si="14"/>
        <v>147609.24</v>
      </c>
      <c r="AF138" s="406">
        <f t="shared" si="14"/>
        <v>1409.12</v>
      </c>
      <c r="AI138" s="406"/>
    </row>
    <row r="139" spans="1:35" s="20" customFormat="1" ht="15" customHeight="1" x14ac:dyDescent="0.2">
      <c r="A139" s="723" t="s">
        <v>18</v>
      </c>
      <c r="B139" s="723"/>
      <c r="C139" s="723"/>
      <c r="D139" s="81"/>
      <c r="E139" s="97"/>
      <c r="F139" s="83">
        <f>SUMIF($D$5:$D$132,"R",F$5:F$132)</f>
        <v>26377.469999999998</v>
      </c>
      <c r="G139" s="83">
        <f>SUMIF($D$5:$D$132,"R",G$5:G$132)</f>
        <v>26116.35</v>
      </c>
      <c r="H139" s="83">
        <f>SUMIF($D$5:$D$132,"R",H$5:H$132)</f>
        <v>261.12</v>
      </c>
      <c r="I139" s="97"/>
      <c r="J139" s="83">
        <f>SUMIF($D$5:$D$132,"R",J$5:J$132)</f>
        <v>71016.37</v>
      </c>
      <c r="K139" s="83">
        <f>SUMIF($D$5:$D$132,"R",K$5:K$132)</f>
        <v>68665.63</v>
      </c>
      <c r="L139" s="83">
        <f>SUMIF($D$5:$D$132,"R",L$5:L$132)</f>
        <v>2350.7399999999998</v>
      </c>
      <c r="M139" s="97"/>
      <c r="N139" s="83">
        <f>SUMIF($D$5:$D$132,"R",N$5:N$132)</f>
        <v>20198.66</v>
      </c>
      <c r="O139" s="83">
        <f>SUMIF($D$5:$D$132,"R",O$5:O$132)</f>
        <v>20192.16</v>
      </c>
      <c r="P139" s="83">
        <f>SUMIF($D$5:$D$132,"R",P$5:P$132)</f>
        <v>6.5</v>
      </c>
      <c r="Q139" s="97"/>
      <c r="R139" s="83">
        <f>SUMIF($D$5:$D$132,"R",R$5:R$132)</f>
        <v>1439.6000000000001</v>
      </c>
      <c r="S139" s="83">
        <f>SUMIF($D$5:$D$132,"R",S$5:S$132)</f>
        <v>1439.6000000000001</v>
      </c>
      <c r="T139" s="83">
        <f>SUMIF($D$5:$D$132,"R",T$5:T$132)</f>
        <v>0</v>
      </c>
      <c r="U139" s="97"/>
      <c r="V139" s="83">
        <f>SUMIF($D$5:$D$132,"R",V$5:V$132)</f>
        <v>10958.94</v>
      </c>
      <c r="W139" s="83">
        <f>SUMIF($D$5:$D$132,"R",W$5:W$132)</f>
        <v>10958</v>
      </c>
      <c r="X139" s="83">
        <f>SUMIF($D$5:$D$132,"R",X$5:X$132)</f>
        <v>0</v>
      </c>
      <c r="Y139" s="97"/>
      <c r="Z139" s="83">
        <f>SUMIF($D$5:$D$132,"R",Z$5:Z$132)</f>
        <v>129991.03999999999</v>
      </c>
      <c r="AA139" s="83">
        <f>SUMIF($D$5:$D$132,"R",AA$5:AA$132)</f>
        <v>127371.73999999999</v>
      </c>
      <c r="AB139" s="83">
        <f>SUMIF($D$5:$D$132,"R",AB$5:AB$132)</f>
        <v>2618.36</v>
      </c>
      <c r="AC139" s="607"/>
      <c r="AD139" s="406">
        <f>F139+J139</f>
        <v>97393.84</v>
      </c>
      <c r="AE139" s="406">
        <f t="shared" si="14"/>
        <v>94781.98000000001</v>
      </c>
      <c r="AF139" s="406">
        <f t="shared" si="14"/>
        <v>2611.8599999999997</v>
      </c>
      <c r="AI139" s="406"/>
    </row>
    <row r="140" spans="1:35" s="20" customFormat="1" ht="15" customHeight="1" x14ac:dyDescent="0.2">
      <c r="A140" s="723" t="s">
        <v>19</v>
      </c>
      <c r="B140" s="723"/>
      <c r="C140" s="723"/>
      <c r="D140" s="81"/>
      <c r="E140" s="97"/>
      <c r="F140" s="83">
        <f>SUMIF($D$5:$D$132,"N",F$5:F$132)</f>
        <v>14564.67</v>
      </c>
      <c r="G140" s="83">
        <f>SUMIF($D$5:$D$132,"N",G$5:G$132)</f>
        <v>12898.29</v>
      </c>
      <c r="H140" s="83">
        <f>SUMIF($D$5:$D$132,"N",H$5:H$132)</f>
        <v>1666.3799999999997</v>
      </c>
      <c r="I140" s="97"/>
      <c r="J140" s="83">
        <f>SUMIF($D$5:$D$132,"N",J$5:J$132)</f>
        <v>55566.070000000007</v>
      </c>
      <c r="K140" s="83">
        <f>SUMIF($D$5:$D$132,"N",K$5:K$132)</f>
        <v>55262.54</v>
      </c>
      <c r="L140" s="83">
        <f>SUMIF($D$5:$D$132,"N",L$5:L$132)</f>
        <v>303.52999999999997</v>
      </c>
      <c r="M140" s="97"/>
      <c r="N140" s="83">
        <f>SUMIF($D$5:$D$132,"N",N$5:N$132)</f>
        <v>44721.19</v>
      </c>
      <c r="O140" s="83">
        <f>SUMIF($D$5:$D$132,"N",O$5:O$132)</f>
        <v>42408.42</v>
      </c>
      <c r="P140" s="83">
        <f>SUMIF($D$5:$D$132,"N",P$5:P$132)</f>
        <v>2312.77</v>
      </c>
      <c r="Q140" s="97"/>
      <c r="R140" s="83">
        <f>SUMIF($D$5:$D$132,"N",R$5:R$132)</f>
        <v>3000.42</v>
      </c>
      <c r="S140" s="83">
        <f>SUMIF($D$5:$D$132,"N",S$5:S$132)</f>
        <v>50.419999999999995</v>
      </c>
      <c r="T140" s="83">
        <f>SUMIF($D$5:$D$132,"N",T$5:T$132)</f>
        <v>2950</v>
      </c>
      <c r="U140" s="97"/>
      <c r="V140" s="83">
        <f>SUMIF($D$5:$D$132,"N",V$5:V$132)</f>
        <v>5000.4799999999996</v>
      </c>
      <c r="W140" s="83">
        <f>SUMIF($D$5:$D$132,"N",W$5:W$132)</f>
        <v>3923</v>
      </c>
      <c r="X140" s="83">
        <f>SUMIF($D$5:$D$132,"N",X$5:X$132)</f>
        <v>1073.78</v>
      </c>
      <c r="Y140" s="97"/>
      <c r="Z140" s="83">
        <f>SUMIF($D$5:$D$132,"N",Z$5:Z$132)</f>
        <v>122852.83000000002</v>
      </c>
      <c r="AA140" s="83">
        <f>SUMIF($D$5:$D$132,"N",AA$5:AA$132)</f>
        <v>114542.66999999998</v>
      </c>
      <c r="AB140" s="83">
        <f>SUMIF($D$5:$D$132,"N",AB$5:AB$132)</f>
        <v>8306.4599999999991</v>
      </c>
      <c r="AC140" s="607"/>
      <c r="AD140" s="406">
        <f>F140+J140</f>
        <v>70130.740000000005</v>
      </c>
      <c r="AE140" s="406">
        <f t="shared" si="14"/>
        <v>68160.83</v>
      </c>
      <c r="AF140" s="406">
        <f t="shared" si="14"/>
        <v>1969.9099999999996</v>
      </c>
      <c r="AI140" s="406"/>
    </row>
    <row r="141" spans="1:35" s="20" customFormat="1" ht="15" customHeight="1" x14ac:dyDescent="0.2">
      <c r="A141" s="625"/>
      <c r="B141" s="625"/>
      <c r="C141" s="625"/>
      <c r="D141" s="81"/>
      <c r="E141" s="97"/>
      <c r="F141" s="310"/>
      <c r="G141" s="310"/>
      <c r="H141" s="310"/>
      <c r="I141" s="97"/>
      <c r="J141" s="310"/>
      <c r="K141" s="310"/>
      <c r="L141" s="310"/>
      <c r="M141" s="97"/>
      <c r="N141" s="310"/>
      <c r="O141" s="310"/>
      <c r="P141" s="310"/>
      <c r="Q141" s="97"/>
      <c r="R141" s="310"/>
      <c r="S141" s="310"/>
      <c r="T141" s="310"/>
      <c r="U141" s="97"/>
      <c r="V141" s="310"/>
      <c r="W141" s="310"/>
      <c r="X141" s="310"/>
      <c r="Y141" s="97"/>
      <c r="Z141" s="310"/>
      <c r="AA141" s="310"/>
      <c r="AB141" s="310"/>
      <c r="AC141" s="607"/>
      <c r="AD141" s="406"/>
      <c r="AE141" s="406"/>
      <c r="AF141" s="406"/>
    </row>
    <row r="142" spans="1:35" s="20" customFormat="1" ht="15" customHeight="1" x14ac:dyDescent="0.2">
      <c r="A142" s="749" t="s">
        <v>15</v>
      </c>
      <c r="B142" s="750"/>
      <c r="C142" s="751"/>
      <c r="D142" s="645"/>
      <c r="E142" s="646"/>
      <c r="F142" s="647">
        <v>375774.0400000001</v>
      </c>
      <c r="G142" s="647">
        <v>365555.27000000008</v>
      </c>
      <c r="H142" s="647">
        <v>10218.77</v>
      </c>
      <c r="I142" s="646"/>
      <c r="J142" s="647">
        <v>151513.07999999999</v>
      </c>
      <c r="K142" s="647">
        <v>148184.28999999998</v>
      </c>
      <c r="L142" s="647">
        <v>3328.79</v>
      </c>
      <c r="M142" s="646"/>
      <c r="N142" s="647">
        <v>123571.99</v>
      </c>
      <c r="O142" s="647">
        <v>115476.19999999998</v>
      </c>
      <c r="P142" s="647">
        <v>8095.79</v>
      </c>
      <c r="Q142" s="646"/>
      <c r="R142" s="647">
        <v>14228.02</v>
      </c>
      <c r="S142" s="647">
        <v>13068.420000000002</v>
      </c>
      <c r="T142" s="647">
        <v>1159.5999999999999</v>
      </c>
      <c r="U142" s="646"/>
      <c r="V142" s="647">
        <v>27401.169999999995</v>
      </c>
      <c r="W142" s="647">
        <v>25215</v>
      </c>
      <c r="X142" s="647">
        <v>2178.4299999999998</v>
      </c>
      <c r="Y142" s="646"/>
      <c r="Z142" s="639">
        <v>692488.29999999993</v>
      </c>
      <c r="AA142" s="639">
        <v>667499.17999999993</v>
      </c>
      <c r="AB142" s="639">
        <v>24981.379999999994</v>
      </c>
      <c r="AC142" s="637"/>
      <c r="AD142" s="631">
        <v>527287.12000000011</v>
      </c>
      <c r="AE142" s="631">
        <v>513739.56000000006</v>
      </c>
      <c r="AF142" s="631">
        <v>13547.560000000001</v>
      </c>
      <c r="AH142" s="382">
        <f>(Z135/Z142)-1</f>
        <v>0.12475221603022013</v>
      </c>
    </row>
    <row r="143" spans="1:35" s="20" customFormat="1" ht="15" customHeight="1" x14ac:dyDescent="0.2">
      <c r="A143" s="630"/>
      <c r="B143" s="630" t="s">
        <v>762</v>
      </c>
      <c r="C143" s="630"/>
      <c r="D143" s="645"/>
      <c r="E143" s="630"/>
      <c r="F143" s="648"/>
      <c r="G143" s="648"/>
      <c r="H143" s="641"/>
      <c r="I143" s="630"/>
      <c r="J143" s="648"/>
      <c r="K143" s="648"/>
      <c r="L143" s="648"/>
      <c r="M143" s="630"/>
      <c r="N143" s="648"/>
      <c r="O143" s="648"/>
      <c r="P143" s="648"/>
      <c r="Q143" s="630"/>
      <c r="R143" s="648"/>
      <c r="S143" s="648"/>
      <c r="T143" s="648"/>
      <c r="U143" s="630"/>
      <c r="V143" s="648"/>
      <c r="W143" s="648"/>
      <c r="X143" s="648"/>
      <c r="Y143" s="630"/>
      <c r="Z143" s="634"/>
      <c r="AA143" s="634"/>
      <c r="AB143" s="634"/>
      <c r="AC143" s="630"/>
      <c r="AD143" s="630"/>
      <c r="AE143" s="630"/>
      <c r="AF143" s="630"/>
    </row>
    <row r="144" spans="1:35" s="20" customFormat="1" ht="15" customHeight="1" x14ac:dyDescent="0.2">
      <c r="A144" s="748" t="s">
        <v>16</v>
      </c>
      <c r="B144" s="748"/>
      <c r="C144" s="748"/>
      <c r="D144" s="644"/>
      <c r="E144" s="630"/>
      <c r="F144" s="644">
        <v>222361.39</v>
      </c>
      <c r="G144" s="644">
        <v>218791.74</v>
      </c>
      <c r="H144" s="644">
        <v>3569.65</v>
      </c>
      <c r="I144" s="630"/>
      <c r="J144" s="644">
        <v>30951.370000000003</v>
      </c>
      <c r="K144" s="644">
        <v>29679.910000000003</v>
      </c>
      <c r="L144" s="644">
        <v>1271.46</v>
      </c>
      <c r="M144" s="630"/>
      <c r="N144" s="644">
        <v>7339.15</v>
      </c>
      <c r="O144" s="644">
        <v>5899</v>
      </c>
      <c r="P144" s="644">
        <v>1440.15</v>
      </c>
      <c r="Q144" s="630"/>
      <c r="R144" s="644">
        <v>4923.8100000000004</v>
      </c>
      <c r="S144" s="644">
        <v>3807.21</v>
      </c>
      <c r="T144" s="644">
        <v>1116.5999999999999</v>
      </c>
      <c r="U144" s="630"/>
      <c r="V144" s="644">
        <v>6217.7699999999995</v>
      </c>
      <c r="W144" s="644">
        <v>5325</v>
      </c>
      <c r="X144" s="644">
        <v>890.7</v>
      </c>
      <c r="Y144" s="630"/>
      <c r="Z144" s="644">
        <v>271793.49</v>
      </c>
      <c r="AA144" s="644">
        <v>263502.86000000004</v>
      </c>
      <c r="AB144" s="644">
        <v>8288.5600000000013</v>
      </c>
      <c r="AC144" s="649">
        <v>665087.13000000012</v>
      </c>
      <c r="AD144" s="631">
        <v>253312.76</v>
      </c>
      <c r="AE144" s="631">
        <v>248471.65</v>
      </c>
      <c r="AF144" s="631">
        <v>4841.1100000000006</v>
      </c>
    </row>
    <row r="145" spans="1:34" s="20" customFormat="1" ht="15" customHeight="1" x14ac:dyDescent="0.2">
      <c r="A145" s="748" t="s">
        <v>17</v>
      </c>
      <c r="B145" s="748"/>
      <c r="C145" s="748"/>
      <c r="D145" s="629"/>
      <c r="E145" s="630"/>
      <c r="F145" s="644">
        <v>108969.45</v>
      </c>
      <c r="G145" s="644">
        <v>108129.53000000001</v>
      </c>
      <c r="H145" s="644">
        <v>839.92</v>
      </c>
      <c r="I145" s="630"/>
      <c r="J145" s="644">
        <v>15312.990000000002</v>
      </c>
      <c r="K145" s="644">
        <v>15159.75</v>
      </c>
      <c r="L145" s="644">
        <v>153.24</v>
      </c>
      <c r="M145" s="630"/>
      <c r="N145" s="644">
        <v>28860.93</v>
      </c>
      <c r="O145" s="644">
        <v>27762.93</v>
      </c>
      <c r="P145" s="644">
        <v>1098</v>
      </c>
      <c r="Q145" s="630"/>
      <c r="R145" s="644">
        <v>7618.42</v>
      </c>
      <c r="S145" s="644">
        <v>7618.42</v>
      </c>
      <c r="T145" s="644">
        <v>0</v>
      </c>
      <c r="U145" s="630"/>
      <c r="V145" s="644">
        <v>14320.12</v>
      </c>
      <c r="W145" s="644">
        <v>14320</v>
      </c>
      <c r="X145" s="644">
        <v>0</v>
      </c>
      <c r="Y145" s="630"/>
      <c r="Z145" s="644">
        <v>175081.91</v>
      </c>
      <c r="AA145" s="644">
        <v>172990.63</v>
      </c>
      <c r="AB145" s="644">
        <v>2091.16</v>
      </c>
      <c r="AC145" s="649"/>
      <c r="AD145" s="631">
        <v>124282.44</v>
      </c>
      <c r="AE145" s="631">
        <v>123289.28000000001</v>
      </c>
      <c r="AF145" s="631">
        <v>993.16</v>
      </c>
    </row>
    <row r="146" spans="1:34" s="20" customFormat="1" ht="15" customHeight="1" x14ac:dyDescent="0.2">
      <c r="A146" s="748" t="s">
        <v>18</v>
      </c>
      <c r="B146" s="748"/>
      <c r="C146" s="748"/>
      <c r="D146" s="629"/>
      <c r="E146" s="630"/>
      <c r="F146" s="644">
        <v>23149.210000000003</v>
      </c>
      <c r="G146" s="644">
        <v>22954.490000000005</v>
      </c>
      <c r="H146" s="644">
        <v>194.72</v>
      </c>
      <c r="I146" s="630"/>
      <c r="J146" s="644">
        <v>73694.78</v>
      </c>
      <c r="K146" s="644">
        <v>72057.45</v>
      </c>
      <c r="L146" s="644">
        <v>1637.33</v>
      </c>
      <c r="M146" s="630"/>
      <c r="N146" s="644">
        <v>34580.050000000003</v>
      </c>
      <c r="O146" s="644">
        <v>33688.26</v>
      </c>
      <c r="P146" s="644">
        <v>891.79</v>
      </c>
      <c r="Q146" s="630"/>
      <c r="R146" s="644">
        <v>1428.95</v>
      </c>
      <c r="S146" s="644">
        <v>1428.95</v>
      </c>
      <c r="T146" s="644">
        <v>0</v>
      </c>
      <c r="U146" s="630"/>
      <c r="V146" s="644">
        <v>993.03</v>
      </c>
      <c r="W146" s="644">
        <v>992</v>
      </c>
      <c r="X146" s="644">
        <v>0</v>
      </c>
      <c r="Y146" s="630"/>
      <c r="Z146" s="644">
        <v>133846.01999999999</v>
      </c>
      <c r="AA146" s="644">
        <v>131121.15</v>
      </c>
      <c r="AB146" s="644">
        <v>2723.84</v>
      </c>
      <c r="AC146" s="649"/>
      <c r="AD146" s="631">
        <v>96843.99</v>
      </c>
      <c r="AE146" s="631">
        <v>95011.94</v>
      </c>
      <c r="AF146" s="631">
        <v>1832.05</v>
      </c>
    </row>
    <row r="147" spans="1:34" s="20" customFormat="1" ht="15" customHeight="1" x14ac:dyDescent="0.2">
      <c r="A147" s="748" t="s">
        <v>19</v>
      </c>
      <c r="B147" s="748"/>
      <c r="C147" s="748"/>
      <c r="D147" s="629"/>
      <c r="E147" s="630"/>
      <c r="F147" s="644">
        <v>21293.989999999998</v>
      </c>
      <c r="G147" s="644">
        <v>15679.51</v>
      </c>
      <c r="H147" s="644">
        <v>5614.48</v>
      </c>
      <c r="I147" s="630"/>
      <c r="J147" s="644">
        <v>31553.940000000002</v>
      </c>
      <c r="K147" s="644">
        <v>31287.180000000004</v>
      </c>
      <c r="L147" s="644">
        <v>266.76</v>
      </c>
      <c r="M147" s="630"/>
      <c r="N147" s="644">
        <v>52791.859999999993</v>
      </c>
      <c r="O147" s="644">
        <v>48126.009999999995</v>
      </c>
      <c r="P147" s="644">
        <v>4665.8499999999995</v>
      </c>
      <c r="Q147" s="630"/>
      <c r="R147" s="644">
        <v>256.83999999999997</v>
      </c>
      <c r="S147" s="644">
        <v>213.83999999999997</v>
      </c>
      <c r="T147" s="644">
        <v>43</v>
      </c>
      <c r="U147" s="630"/>
      <c r="V147" s="644">
        <v>5870.2499999999991</v>
      </c>
      <c r="W147" s="644">
        <v>4578</v>
      </c>
      <c r="X147" s="644">
        <v>1287.73</v>
      </c>
      <c r="Y147" s="630"/>
      <c r="Z147" s="644">
        <v>111766.87999999998</v>
      </c>
      <c r="AA147" s="644">
        <v>99884.539999999979</v>
      </c>
      <c r="AB147" s="644">
        <v>11877.82</v>
      </c>
      <c r="AC147" s="649"/>
      <c r="AD147" s="631">
        <v>52847.93</v>
      </c>
      <c r="AE147" s="631">
        <v>46966.69</v>
      </c>
      <c r="AF147" s="631">
        <v>5881.24</v>
      </c>
    </row>
    <row r="148" spans="1:34" s="20" customFormat="1" ht="15" customHeight="1" x14ac:dyDescent="0.2">
      <c r="A148" s="625"/>
      <c r="B148" s="625"/>
      <c r="C148" s="625"/>
      <c r="D148" s="81"/>
      <c r="E148" s="97"/>
      <c r="F148" s="310"/>
      <c r="G148" s="310"/>
      <c r="H148" s="310"/>
      <c r="I148" s="97"/>
      <c r="J148" s="310"/>
      <c r="K148" s="310"/>
      <c r="L148" s="310"/>
      <c r="M148" s="97"/>
      <c r="N148" s="310"/>
      <c r="O148" s="310"/>
      <c r="P148" s="310"/>
      <c r="Q148" s="97"/>
      <c r="R148" s="310"/>
      <c r="S148" s="310"/>
      <c r="T148" s="310"/>
      <c r="U148" s="97"/>
      <c r="V148" s="310"/>
      <c r="W148" s="310"/>
      <c r="X148" s="310"/>
      <c r="Y148" s="97"/>
      <c r="Z148" s="310"/>
      <c r="AA148" s="310"/>
      <c r="AB148" s="310"/>
      <c r="AC148" s="607"/>
      <c r="AD148" s="406"/>
      <c r="AE148" s="406"/>
      <c r="AF148" s="406"/>
    </row>
    <row r="149" spans="1:34" s="20" customFormat="1" ht="15" customHeight="1" x14ac:dyDescent="0.2">
      <c r="A149" s="556"/>
      <c r="B149" s="556"/>
      <c r="C149" s="608" t="s">
        <v>724</v>
      </c>
      <c r="D149" s="81"/>
      <c r="E149" s="97"/>
      <c r="F149" s="310"/>
      <c r="G149" s="310"/>
      <c r="H149" s="310"/>
      <c r="I149" s="97"/>
      <c r="J149" s="310"/>
      <c r="K149" s="310"/>
      <c r="L149" s="310"/>
      <c r="M149" s="97"/>
      <c r="N149" s="310"/>
      <c r="O149" s="310"/>
      <c r="P149" s="310"/>
      <c r="Q149" s="97"/>
      <c r="R149" s="310"/>
      <c r="S149" s="310"/>
      <c r="T149" s="310"/>
      <c r="U149" s="97"/>
      <c r="V149" s="310"/>
      <c r="W149" s="310"/>
      <c r="X149" s="310"/>
      <c r="Y149" s="97"/>
      <c r="Z149" s="310"/>
      <c r="AA149" s="310"/>
      <c r="AB149" s="310"/>
      <c r="AC149" s="383"/>
    </row>
    <row r="150" spans="1:34" s="20" customFormat="1" ht="15" customHeight="1" x14ac:dyDescent="0.2">
      <c r="A150" s="704" t="s">
        <v>15</v>
      </c>
      <c r="B150" s="705"/>
      <c r="C150" s="706"/>
      <c r="D150" s="569"/>
      <c r="E150" s="573"/>
      <c r="F150" s="571">
        <v>425121.11000000004</v>
      </c>
      <c r="G150" s="571">
        <v>412147.82000000007</v>
      </c>
      <c r="H150" s="571">
        <v>12973.289999999999</v>
      </c>
      <c r="I150" s="572"/>
      <c r="J150" s="571">
        <v>139329.25999999998</v>
      </c>
      <c r="K150" s="571">
        <v>136090.18</v>
      </c>
      <c r="L150" s="571">
        <v>3239.0800000000004</v>
      </c>
      <c r="M150" s="572"/>
      <c r="N150" s="571">
        <v>114609.80000000002</v>
      </c>
      <c r="O150" s="571">
        <v>109169.64000000003</v>
      </c>
      <c r="P150" s="571">
        <v>5440.1599999999989</v>
      </c>
      <c r="Q150" s="573"/>
      <c r="R150" s="571">
        <v>18464.84</v>
      </c>
      <c r="S150" s="571">
        <v>13466.84</v>
      </c>
      <c r="T150" s="571">
        <v>4998</v>
      </c>
      <c r="U150" s="573"/>
      <c r="V150" s="571">
        <v>10675.01</v>
      </c>
      <c r="W150" s="571">
        <v>9157</v>
      </c>
      <c r="X150" s="571">
        <v>1513.94</v>
      </c>
      <c r="Y150" s="573"/>
      <c r="Z150" s="571">
        <f>F150+J150+N150+R150+V150</f>
        <v>708200.02</v>
      </c>
      <c r="AA150" s="571">
        <f>G150+K150+O150+S150+W150</f>
        <v>680031.48</v>
      </c>
      <c r="AB150" s="571">
        <f>H150+L150+P150+T150+X150</f>
        <v>28164.469999999998</v>
      </c>
      <c r="AC150" s="383"/>
      <c r="AD150" s="406">
        <f>F150+J150</f>
        <v>564450.37</v>
      </c>
      <c r="AE150" s="406">
        <f>G150+K150</f>
        <v>548238</v>
      </c>
      <c r="AF150" s="406">
        <f>H150+L150</f>
        <v>16212.369999999999</v>
      </c>
      <c r="AH150" s="382">
        <f>(Z135/Z150)-1</f>
        <v>9.9799107602397186E-2</v>
      </c>
    </row>
    <row r="151" spans="1:34" s="20" customFormat="1" ht="15" customHeight="1" x14ac:dyDescent="0.2">
      <c r="A151" s="573"/>
      <c r="B151" s="573" t="s">
        <v>288</v>
      </c>
      <c r="C151" s="573"/>
      <c r="D151" s="569"/>
      <c r="E151" s="573"/>
      <c r="F151" s="574"/>
      <c r="G151" s="574"/>
      <c r="H151" s="575"/>
      <c r="I151" s="573"/>
      <c r="J151" s="574"/>
      <c r="K151" s="574"/>
      <c r="L151" s="574"/>
      <c r="M151" s="573"/>
      <c r="N151" s="574"/>
      <c r="O151" s="574"/>
      <c r="P151" s="574"/>
      <c r="Q151" s="573"/>
      <c r="R151" s="574"/>
      <c r="S151" s="574"/>
      <c r="T151" s="574"/>
      <c r="U151" s="573"/>
      <c r="V151" s="574"/>
      <c r="W151" s="574"/>
      <c r="X151" s="574"/>
      <c r="Y151" s="573"/>
      <c r="Z151" s="574"/>
      <c r="AA151" s="574"/>
      <c r="AB151" s="574"/>
      <c r="AC151" s="383"/>
    </row>
    <row r="152" spans="1:34" s="20" customFormat="1" ht="15" customHeight="1" x14ac:dyDescent="0.2">
      <c r="A152" s="703" t="s">
        <v>16</v>
      </c>
      <c r="B152" s="703"/>
      <c r="C152" s="703"/>
      <c r="D152" s="576"/>
      <c r="E152" s="573"/>
      <c r="F152" s="576">
        <v>259030.77</v>
      </c>
      <c r="G152" s="576">
        <v>255082.05000000002</v>
      </c>
      <c r="H152" s="576">
        <v>3948.72</v>
      </c>
      <c r="I152" s="573"/>
      <c r="J152" s="576">
        <v>34715.96</v>
      </c>
      <c r="K152" s="576">
        <v>33218.959999999999</v>
      </c>
      <c r="L152" s="576">
        <v>1497</v>
      </c>
      <c r="M152" s="573"/>
      <c r="N152" s="576">
        <v>7127</v>
      </c>
      <c r="O152" s="576">
        <v>6708</v>
      </c>
      <c r="P152" s="576">
        <v>419</v>
      </c>
      <c r="Q152" s="573"/>
      <c r="R152" s="576">
        <v>6970.2099999999991</v>
      </c>
      <c r="S152" s="576">
        <v>5902.71</v>
      </c>
      <c r="T152" s="576">
        <v>1067.5</v>
      </c>
      <c r="U152" s="573"/>
      <c r="V152" s="576">
        <v>4636.04</v>
      </c>
      <c r="W152" s="576">
        <v>4051</v>
      </c>
      <c r="X152" s="576">
        <v>584.95999999999992</v>
      </c>
      <c r="Y152" s="573"/>
      <c r="Z152" s="576">
        <f t="shared" ref="Z152:AB155" si="15">F152+J152+N152+R152+V152</f>
        <v>312479.98</v>
      </c>
      <c r="AA152" s="576">
        <f t="shared" si="15"/>
        <v>304962.72000000003</v>
      </c>
      <c r="AB152" s="576">
        <f t="shared" si="15"/>
        <v>7517.1799999999994</v>
      </c>
      <c r="AC152" s="383"/>
      <c r="AD152" s="406">
        <f>F152+J152</f>
        <v>293746.73</v>
      </c>
      <c r="AE152" s="406">
        <f t="shared" ref="AE152:AF155" si="16">G152+K152</f>
        <v>288301.01</v>
      </c>
      <c r="AF152" s="406">
        <f t="shared" si="16"/>
        <v>5445.7199999999993</v>
      </c>
    </row>
    <row r="153" spans="1:34" s="20" customFormat="1" ht="15" customHeight="1" x14ac:dyDescent="0.2">
      <c r="A153" s="703" t="s">
        <v>17</v>
      </c>
      <c r="B153" s="703"/>
      <c r="C153" s="703"/>
      <c r="D153" s="577"/>
      <c r="E153" s="573"/>
      <c r="F153" s="576">
        <v>109517.39</v>
      </c>
      <c r="G153" s="576">
        <v>108542.29999999999</v>
      </c>
      <c r="H153" s="576">
        <v>975.09</v>
      </c>
      <c r="I153" s="573"/>
      <c r="J153" s="576">
        <v>15945.759999999998</v>
      </c>
      <c r="K153" s="576">
        <v>15817.8</v>
      </c>
      <c r="L153" s="576">
        <v>127.96</v>
      </c>
      <c r="M153" s="573"/>
      <c r="N153" s="576">
        <v>25929.84</v>
      </c>
      <c r="O153" s="576">
        <v>25902.449999999993</v>
      </c>
      <c r="P153" s="576">
        <v>27.39</v>
      </c>
      <c r="Q153" s="573"/>
      <c r="R153" s="576">
        <v>8968.8799999999992</v>
      </c>
      <c r="S153" s="576">
        <v>5058.88</v>
      </c>
      <c r="T153" s="576">
        <v>3910</v>
      </c>
      <c r="U153" s="573"/>
      <c r="V153" s="576">
        <v>709.39</v>
      </c>
      <c r="W153" s="576">
        <v>709</v>
      </c>
      <c r="X153" s="576">
        <v>0</v>
      </c>
      <c r="Y153" s="573"/>
      <c r="Z153" s="576">
        <f t="shared" si="15"/>
        <v>161071.26</v>
      </c>
      <c r="AA153" s="576">
        <f t="shared" si="15"/>
        <v>156030.43</v>
      </c>
      <c r="AB153" s="576">
        <f t="shared" si="15"/>
        <v>5040.4400000000005</v>
      </c>
      <c r="AC153" s="383"/>
      <c r="AD153" s="406">
        <f>F153+J153</f>
        <v>125463.15</v>
      </c>
      <c r="AE153" s="406">
        <f t="shared" si="16"/>
        <v>124360.09999999999</v>
      </c>
      <c r="AF153" s="406">
        <f t="shared" si="16"/>
        <v>1103.05</v>
      </c>
    </row>
    <row r="154" spans="1:34" s="20" customFormat="1" ht="15" customHeight="1" x14ac:dyDescent="0.2">
      <c r="A154" s="703" t="s">
        <v>18</v>
      </c>
      <c r="B154" s="703"/>
      <c r="C154" s="703"/>
      <c r="D154" s="577"/>
      <c r="E154" s="573"/>
      <c r="F154" s="576">
        <v>32378.280000000002</v>
      </c>
      <c r="G154" s="576">
        <v>31380.5</v>
      </c>
      <c r="H154" s="576">
        <v>997.78</v>
      </c>
      <c r="I154" s="573"/>
      <c r="J154" s="576">
        <v>57981.890000000007</v>
      </c>
      <c r="K154" s="576">
        <v>56950.210000000006</v>
      </c>
      <c r="L154" s="576">
        <v>1031.68</v>
      </c>
      <c r="M154" s="573"/>
      <c r="N154" s="576">
        <v>33079.129999999997</v>
      </c>
      <c r="O154" s="576">
        <v>32422.190000000002</v>
      </c>
      <c r="P154" s="576">
        <v>656.94</v>
      </c>
      <c r="Q154" s="573"/>
      <c r="R154" s="576">
        <v>2229.1600000000003</v>
      </c>
      <c r="S154" s="576">
        <v>2229.1600000000003</v>
      </c>
      <c r="T154" s="576">
        <v>0</v>
      </c>
      <c r="U154" s="573"/>
      <c r="V154" s="576">
        <v>698.97</v>
      </c>
      <c r="W154" s="576">
        <v>695</v>
      </c>
      <c r="X154" s="576">
        <v>2.98</v>
      </c>
      <c r="Y154" s="573"/>
      <c r="Z154" s="576">
        <f t="shared" si="15"/>
        <v>126367.43000000002</v>
      </c>
      <c r="AA154" s="576">
        <f t="shared" si="15"/>
        <v>123677.06000000001</v>
      </c>
      <c r="AB154" s="576">
        <f t="shared" si="15"/>
        <v>2689.38</v>
      </c>
      <c r="AC154" s="383"/>
      <c r="AD154" s="406">
        <f>F154+J154</f>
        <v>90360.170000000013</v>
      </c>
      <c r="AE154" s="406">
        <f t="shared" si="16"/>
        <v>88330.71</v>
      </c>
      <c r="AF154" s="406">
        <f t="shared" si="16"/>
        <v>2029.46</v>
      </c>
    </row>
    <row r="155" spans="1:34" s="20" customFormat="1" ht="15" customHeight="1" x14ac:dyDescent="0.2">
      <c r="A155" s="703" t="s">
        <v>19</v>
      </c>
      <c r="B155" s="703"/>
      <c r="C155" s="703"/>
      <c r="D155" s="577"/>
      <c r="E155" s="573"/>
      <c r="F155" s="576">
        <v>24194.670000000002</v>
      </c>
      <c r="G155" s="576">
        <v>17142.97</v>
      </c>
      <c r="H155" s="576">
        <v>7051.7</v>
      </c>
      <c r="I155" s="573"/>
      <c r="J155" s="576">
        <v>30685.649999999998</v>
      </c>
      <c r="K155" s="576">
        <v>30103.209999999992</v>
      </c>
      <c r="L155" s="576">
        <v>582.43999999999994</v>
      </c>
      <c r="M155" s="573"/>
      <c r="N155" s="576">
        <v>48473.829999999994</v>
      </c>
      <c r="O155" s="576">
        <v>44137</v>
      </c>
      <c r="P155" s="576">
        <v>4336.829999999999</v>
      </c>
      <c r="Q155" s="573"/>
      <c r="R155" s="576">
        <v>296.59000000000003</v>
      </c>
      <c r="S155" s="576">
        <v>276.09000000000003</v>
      </c>
      <c r="T155" s="576">
        <v>20.5</v>
      </c>
      <c r="U155" s="573"/>
      <c r="V155" s="576">
        <v>4630.6100000000006</v>
      </c>
      <c r="W155" s="576">
        <v>3702</v>
      </c>
      <c r="X155" s="576">
        <v>926</v>
      </c>
      <c r="Y155" s="573"/>
      <c r="Z155" s="576">
        <f t="shared" si="15"/>
        <v>108281.34999999999</v>
      </c>
      <c r="AA155" s="576">
        <f t="shared" si="15"/>
        <v>95361.26999999999</v>
      </c>
      <c r="AB155" s="576">
        <f t="shared" si="15"/>
        <v>12917.469999999998</v>
      </c>
      <c r="AC155" s="383"/>
      <c r="AD155" s="406">
        <f>F155+J155</f>
        <v>54880.32</v>
      </c>
      <c r="AE155" s="406">
        <f t="shared" si="16"/>
        <v>47246.179999999993</v>
      </c>
      <c r="AF155" s="406">
        <f t="shared" si="16"/>
        <v>7634.1399999999994</v>
      </c>
    </row>
    <row r="156" spans="1:34" s="20" customFormat="1" ht="15" customHeight="1" x14ac:dyDescent="0.2">
      <c r="A156" s="556"/>
      <c r="B156" s="556"/>
      <c r="C156" s="556"/>
      <c r="D156" s="81"/>
      <c r="F156" s="310"/>
      <c r="G156" s="310"/>
      <c r="H156" s="310"/>
      <c r="I156" s="97"/>
      <c r="J156" s="310"/>
      <c r="K156" s="310"/>
      <c r="L156" s="310"/>
      <c r="M156" s="97"/>
      <c r="N156" s="310"/>
      <c r="O156" s="310"/>
      <c r="P156" s="310"/>
      <c r="R156" s="310"/>
      <c r="S156" s="310"/>
      <c r="T156" s="310"/>
      <c r="V156" s="310"/>
      <c r="W156" s="310"/>
      <c r="X156" s="310"/>
      <c r="Z156" s="310"/>
      <c r="AA156" s="310"/>
      <c r="AB156" s="310"/>
      <c r="AC156" s="383"/>
    </row>
    <row r="157" spans="1:34" x14ac:dyDescent="0.2">
      <c r="A157" s="707" t="s">
        <v>15</v>
      </c>
      <c r="B157" s="708"/>
      <c r="C157" s="709"/>
      <c r="D157" s="416"/>
      <c r="E157" s="420"/>
      <c r="F157" s="418">
        <v>565635.31000000006</v>
      </c>
      <c r="G157" s="418">
        <v>548645.73</v>
      </c>
      <c r="H157" s="418">
        <v>16989.580000000002</v>
      </c>
      <c r="I157" s="419"/>
      <c r="J157" s="418">
        <v>120002.12000000001</v>
      </c>
      <c r="K157" s="418"/>
      <c r="L157" s="418"/>
      <c r="M157" s="419"/>
      <c r="N157" s="418">
        <v>151645.57000000004</v>
      </c>
      <c r="O157" s="418">
        <v>146626.46000000005</v>
      </c>
      <c r="P157" s="418">
        <v>5019.1099999999997</v>
      </c>
      <c r="Q157" s="420"/>
      <c r="R157" s="418">
        <v>28361.459999999995</v>
      </c>
      <c r="S157" s="418">
        <v>28286.029999999995</v>
      </c>
      <c r="T157" s="418">
        <v>75.430000000000007</v>
      </c>
      <c r="U157" s="420"/>
      <c r="V157" s="418"/>
      <c r="W157" s="418"/>
      <c r="X157" s="418"/>
      <c r="Y157" s="420"/>
      <c r="Z157" s="418">
        <v>745642.34000000008</v>
      </c>
      <c r="AA157" s="418">
        <v>723558.22</v>
      </c>
      <c r="AB157" s="418">
        <v>22084.120000000003</v>
      </c>
    </row>
    <row r="158" spans="1:34" s="20" customFormat="1" ht="15" customHeight="1" x14ac:dyDescent="0.2">
      <c r="A158" s="420"/>
      <c r="B158" s="420" t="s">
        <v>108</v>
      </c>
      <c r="C158" s="420"/>
      <c r="D158" s="416"/>
      <c r="E158" s="420"/>
      <c r="F158" s="421"/>
      <c r="G158" s="421"/>
      <c r="H158" s="422"/>
      <c r="I158" s="420"/>
      <c r="J158" s="421"/>
      <c r="K158" s="421"/>
      <c r="L158" s="421"/>
      <c r="M158" s="420"/>
      <c r="N158" s="421"/>
      <c r="O158" s="421"/>
      <c r="P158" s="421"/>
      <c r="Q158" s="420"/>
      <c r="R158" s="421"/>
      <c r="S158" s="421"/>
      <c r="T158" s="421"/>
      <c r="U158" s="420"/>
      <c r="V158" s="421"/>
      <c r="W158" s="421"/>
      <c r="X158" s="421"/>
      <c r="Y158" s="420"/>
      <c r="Z158" s="421"/>
      <c r="AA158" s="421"/>
      <c r="AB158" s="421"/>
      <c r="AC158" s="383"/>
    </row>
    <row r="159" spans="1:34" s="20" customFormat="1" ht="11.25" x14ac:dyDescent="0.2">
      <c r="A159" s="710" t="s">
        <v>16</v>
      </c>
      <c r="B159" s="710"/>
      <c r="C159" s="710"/>
      <c r="D159" s="207"/>
      <c r="E159" s="420"/>
      <c r="F159" s="207">
        <v>312668.95</v>
      </c>
      <c r="G159" s="207">
        <v>306379.7</v>
      </c>
      <c r="H159" s="207">
        <v>6289.25</v>
      </c>
      <c r="I159" s="420"/>
      <c r="J159" s="207"/>
      <c r="K159" s="207"/>
      <c r="L159" s="207"/>
      <c r="M159" s="420"/>
      <c r="N159" s="207">
        <v>16693</v>
      </c>
      <c r="O159" s="207">
        <v>16693</v>
      </c>
      <c r="P159" s="207">
        <v>0</v>
      </c>
      <c r="Q159" s="420"/>
      <c r="R159" s="207">
        <v>11509.78</v>
      </c>
      <c r="S159" s="207">
        <v>11437.53</v>
      </c>
      <c r="T159" s="207">
        <v>72.25</v>
      </c>
      <c r="U159" s="420"/>
      <c r="V159" s="207"/>
      <c r="W159" s="207"/>
      <c r="X159" s="207"/>
      <c r="Y159" s="420"/>
      <c r="Z159" s="207">
        <v>340871.73000000004</v>
      </c>
      <c r="AA159" s="207">
        <v>334510.23000000004</v>
      </c>
      <c r="AB159" s="207">
        <v>6361.5</v>
      </c>
    </row>
    <row r="160" spans="1:34" s="20" customFormat="1" ht="15" customHeight="1" x14ac:dyDescent="0.2">
      <c r="A160" s="710" t="s">
        <v>17</v>
      </c>
      <c r="B160" s="710"/>
      <c r="C160" s="710"/>
      <c r="D160" s="424"/>
      <c r="E160" s="420"/>
      <c r="F160" s="207">
        <v>123041.11</v>
      </c>
      <c r="G160" s="207">
        <v>121941.16</v>
      </c>
      <c r="H160" s="207">
        <v>1099.9499999999998</v>
      </c>
      <c r="I160" s="420"/>
      <c r="J160" s="207"/>
      <c r="K160" s="207"/>
      <c r="L160" s="207"/>
      <c r="M160" s="420"/>
      <c r="N160" s="207">
        <v>36251.42</v>
      </c>
      <c r="O160" s="207">
        <v>36251.42</v>
      </c>
      <c r="P160" s="207">
        <v>0</v>
      </c>
      <c r="Q160" s="420"/>
      <c r="R160" s="207">
        <v>11266.39</v>
      </c>
      <c r="S160" s="207">
        <v>11266.39</v>
      </c>
      <c r="T160" s="207">
        <v>0</v>
      </c>
      <c r="U160" s="420"/>
      <c r="V160" s="207"/>
      <c r="W160" s="207"/>
      <c r="X160" s="207"/>
      <c r="Y160" s="420"/>
      <c r="Z160" s="207">
        <v>170558.91999999998</v>
      </c>
      <c r="AA160" s="207">
        <v>169458.96999999997</v>
      </c>
      <c r="AB160" s="207">
        <v>1099.9499999999998</v>
      </c>
      <c r="AC160" s="383"/>
    </row>
    <row r="161" spans="1:29" s="20" customFormat="1" ht="15" customHeight="1" x14ac:dyDescent="0.2">
      <c r="A161" s="710" t="s">
        <v>18</v>
      </c>
      <c r="B161" s="710"/>
      <c r="C161" s="710"/>
      <c r="D161" s="424"/>
      <c r="E161" s="420"/>
      <c r="F161" s="207">
        <v>81888.680000000008</v>
      </c>
      <c r="G161" s="207">
        <v>80068.14</v>
      </c>
      <c r="H161" s="207">
        <v>1820.54</v>
      </c>
      <c r="I161" s="420"/>
      <c r="J161" s="207"/>
      <c r="K161" s="207"/>
      <c r="L161" s="207"/>
      <c r="M161" s="420"/>
      <c r="N161" s="207">
        <v>43097.17</v>
      </c>
      <c r="O161" s="207">
        <v>43092.75</v>
      </c>
      <c r="P161" s="207">
        <v>4.42</v>
      </c>
      <c r="Q161" s="420"/>
      <c r="R161" s="207">
        <v>4081.7</v>
      </c>
      <c r="S161" s="207">
        <v>4081.7</v>
      </c>
      <c r="T161" s="207">
        <v>0</v>
      </c>
      <c r="U161" s="420"/>
      <c r="V161" s="207"/>
      <c r="W161" s="207"/>
      <c r="X161" s="207"/>
      <c r="Y161" s="420"/>
      <c r="Z161" s="207">
        <v>129067.54999999999</v>
      </c>
      <c r="AA161" s="207">
        <v>127242.59</v>
      </c>
      <c r="AB161" s="207">
        <v>1824.96</v>
      </c>
      <c r="AC161" s="383"/>
    </row>
    <row r="162" spans="1:29" s="20" customFormat="1" ht="15" customHeight="1" x14ac:dyDescent="0.2">
      <c r="A162" s="710" t="s">
        <v>19</v>
      </c>
      <c r="B162" s="710"/>
      <c r="C162" s="710"/>
      <c r="D162" s="424"/>
      <c r="E162" s="420"/>
      <c r="F162" s="207">
        <v>48036.569999999992</v>
      </c>
      <c r="G162" s="207">
        <v>40256.729999999996</v>
      </c>
      <c r="H162" s="207">
        <v>7779.84</v>
      </c>
      <c r="I162" s="420"/>
      <c r="J162" s="207"/>
      <c r="K162" s="207"/>
      <c r="L162" s="207"/>
      <c r="M162" s="420"/>
      <c r="N162" s="207">
        <v>55603.979999999996</v>
      </c>
      <c r="O162" s="207">
        <v>50589.289999999994</v>
      </c>
      <c r="P162" s="207">
        <v>5014.6899999999996</v>
      </c>
      <c r="Q162" s="420"/>
      <c r="R162" s="207">
        <v>1503.5900000000001</v>
      </c>
      <c r="S162" s="207">
        <v>1500.41</v>
      </c>
      <c r="T162" s="207">
        <v>3.18</v>
      </c>
      <c r="U162" s="420"/>
      <c r="V162" s="207"/>
      <c r="W162" s="207"/>
      <c r="X162" s="207"/>
      <c r="Y162" s="420"/>
      <c r="Z162" s="207">
        <v>105144.14000000001</v>
      </c>
      <c r="AA162" s="207">
        <v>92346.430000000008</v>
      </c>
      <c r="AB162" s="207">
        <v>12797.71</v>
      </c>
      <c r="AC162" s="383"/>
    </row>
    <row r="163" spans="1:29" s="20" customFormat="1" ht="15" customHeight="1" x14ac:dyDescent="0.2">
      <c r="A163" s="556"/>
      <c r="B163" s="556"/>
      <c r="C163" s="556"/>
      <c r="D163" s="81"/>
      <c r="F163" s="310"/>
      <c r="G163" s="310"/>
      <c r="H163" s="310"/>
      <c r="I163" s="97"/>
      <c r="J163" s="310"/>
      <c r="K163" s="310"/>
      <c r="L163" s="310"/>
      <c r="M163" s="97"/>
      <c r="N163" s="310"/>
      <c r="O163" s="310"/>
      <c r="P163" s="310"/>
      <c r="R163" s="310"/>
      <c r="S163" s="310"/>
      <c r="T163" s="310"/>
      <c r="V163" s="310"/>
      <c r="W163" s="310"/>
      <c r="X163" s="310"/>
      <c r="Z163" s="310"/>
      <c r="AA163" s="310"/>
      <c r="AB163" s="310"/>
      <c r="AC163" s="383"/>
    </row>
    <row r="164" spans="1:29" x14ac:dyDescent="0.2">
      <c r="E164" s="72"/>
      <c r="N164" s="72"/>
      <c r="O164" s="72"/>
      <c r="P164" s="72"/>
      <c r="Q164" s="72"/>
      <c r="U164" s="72"/>
      <c r="Y164" s="72"/>
      <c r="Z164" s="72"/>
      <c r="AA164" s="72"/>
      <c r="AB164" s="72"/>
    </row>
    <row r="165" spans="1:29" x14ac:dyDescent="0.2">
      <c r="A165" s="740" t="s">
        <v>15</v>
      </c>
      <c r="B165" s="741"/>
      <c r="C165" s="742"/>
      <c r="D165" s="312"/>
      <c r="E165" s="20"/>
      <c r="F165" s="314">
        <v>535021.84999999986</v>
      </c>
      <c r="G165" s="314">
        <v>513718.90980499989</v>
      </c>
      <c r="H165" s="314">
        <v>21302.940195000003</v>
      </c>
      <c r="I165" s="315"/>
      <c r="J165" s="314">
        <v>98177.930000000008</v>
      </c>
      <c r="K165" s="314"/>
      <c r="L165" s="314"/>
      <c r="M165" s="315"/>
      <c r="N165" s="314">
        <v>183191.00199999998</v>
      </c>
      <c r="O165" s="314">
        <v>177158.80199999997</v>
      </c>
      <c r="P165" s="314">
        <v>6032.17</v>
      </c>
      <c r="Q165" s="20"/>
      <c r="R165" s="314">
        <v>35197.793999999994</v>
      </c>
      <c r="S165" s="314">
        <v>35100.563999999998</v>
      </c>
      <c r="T165" s="314">
        <v>97.22999999999999</v>
      </c>
      <c r="U165" s="20"/>
      <c r="V165" s="314"/>
      <c r="W165" s="314"/>
      <c r="X165" s="314"/>
      <c r="Y165" s="20"/>
      <c r="Z165" s="314">
        <v>753410.64599999983</v>
      </c>
      <c r="AA165" s="314">
        <v>725978.27580499987</v>
      </c>
      <c r="AB165" s="314">
        <v>27432.340195000001</v>
      </c>
      <c r="AC165" s="383"/>
    </row>
    <row r="166" spans="1:29" x14ac:dyDescent="0.2">
      <c r="A166" s="316"/>
      <c r="B166" s="316" t="s">
        <v>84</v>
      </c>
      <c r="C166" s="316"/>
      <c r="D166" s="312"/>
      <c r="E166" s="20"/>
      <c r="F166" s="317"/>
      <c r="G166" s="317"/>
      <c r="H166" s="568"/>
      <c r="I166" s="316"/>
      <c r="J166" s="317"/>
      <c r="K166" s="317"/>
      <c r="L166" s="317"/>
      <c r="M166" s="316"/>
      <c r="N166" s="317"/>
      <c r="O166" s="317"/>
      <c r="P166" s="317"/>
      <c r="Q166" s="20"/>
      <c r="R166" s="317"/>
      <c r="S166" s="317"/>
      <c r="T166" s="317"/>
      <c r="U166" s="20"/>
      <c r="V166" s="317"/>
      <c r="W166" s="317"/>
      <c r="X166" s="317"/>
      <c r="Y166" s="20"/>
      <c r="Z166" s="317"/>
      <c r="AA166" s="317"/>
      <c r="AB166" s="317"/>
    </row>
    <row r="167" spans="1:29" x14ac:dyDescent="0.2">
      <c r="A167" s="743" t="s">
        <v>16</v>
      </c>
      <c r="B167" s="743"/>
      <c r="C167" s="743"/>
      <c r="D167" s="318"/>
      <c r="E167" s="20"/>
      <c r="F167" s="318">
        <v>298638.07999999996</v>
      </c>
      <c r="G167" s="318">
        <v>283266.56339999998</v>
      </c>
      <c r="H167" s="318">
        <v>15371.516599999999</v>
      </c>
      <c r="I167" s="316"/>
      <c r="J167" s="318"/>
      <c r="K167" s="318"/>
      <c r="L167" s="318"/>
      <c r="M167" s="316"/>
      <c r="N167" s="318">
        <v>19032.879999999997</v>
      </c>
      <c r="O167" s="318">
        <v>19032.879999999997</v>
      </c>
      <c r="P167" s="318">
        <v>0</v>
      </c>
      <c r="Q167" s="20"/>
      <c r="R167" s="318">
        <v>8468.7900000000009</v>
      </c>
      <c r="S167" s="318">
        <v>8378.7900000000009</v>
      </c>
      <c r="T167" s="318">
        <v>90</v>
      </c>
      <c r="U167" s="20"/>
      <c r="V167" s="318"/>
      <c r="W167" s="318"/>
      <c r="X167" s="318"/>
      <c r="Y167" s="20"/>
      <c r="Z167" s="318">
        <v>326139.74999999994</v>
      </c>
      <c r="AA167" s="318">
        <v>310678.23339999997</v>
      </c>
      <c r="AB167" s="318">
        <v>15461.516599999999</v>
      </c>
      <c r="AC167" s="383"/>
    </row>
    <row r="168" spans="1:29" x14ac:dyDescent="0.2">
      <c r="A168" s="743" t="s">
        <v>17</v>
      </c>
      <c r="B168" s="743"/>
      <c r="C168" s="743"/>
      <c r="D168" s="319"/>
      <c r="E168" s="20"/>
      <c r="F168" s="318">
        <v>122550.7</v>
      </c>
      <c r="G168" s="318">
        <v>121061.5904</v>
      </c>
      <c r="H168" s="318">
        <v>1489.1096000000002</v>
      </c>
      <c r="I168" s="316"/>
      <c r="J168" s="318"/>
      <c r="K168" s="318"/>
      <c r="L168" s="318"/>
      <c r="M168" s="316"/>
      <c r="N168" s="318">
        <v>46657.75</v>
      </c>
      <c r="O168" s="318">
        <v>44365.72</v>
      </c>
      <c r="P168" s="318">
        <v>2292</v>
      </c>
      <c r="Q168" s="20"/>
      <c r="R168" s="318">
        <v>17901.080000000002</v>
      </c>
      <c r="S168" s="318">
        <v>17901.080000000002</v>
      </c>
      <c r="T168" s="318">
        <v>0</v>
      </c>
      <c r="U168" s="20"/>
      <c r="V168" s="318"/>
      <c r="W168" s="318"/>
      <c r="X168" s="318"/>
      <c r="Y168" s="20"/>
      <c r="Z168" s="318">
        <v>187109.53000000003</v>
      </c>
      <c r="AA168" s="318">
        <v>183328.39040000003</v>
      </c>
      <c r="AB168" s="318">
        <v>3781.1096000000002</v>
      </c>
      <c r="AC168" s="383"/>
    </row>
    <row r="169" spans="1:29" x14ac:dyDescent="0.2">
      <c r="A169" s="743" t="s">
        <v>18</v>
      </c>
      <c r="B169" s="743"/>
      <c r="C169" s="743"/>
      <c r="D169" s="319"/>
      <c r="E169" s="20"/>
      <c r="F169" s="318">
        <v>72195.210000000006</v>
      </c>
      <c r="G169" s="318">
        <v>69206.34041200002</v>
      </c>
      <c r="H169" s="318">
        <v>2988.8695879999996</v>
      </c>
      <c r="I169" s="316"/>
      <c r="J169" s="318"/>
      <c r="K169" s="318"/>
      <c r="L169" s="318"/>
      <c r="M169" s="316"/>
      <c r="N169" s="318">
        <v>47069.209999999992</v>
      </c>
      <c r="O169" s="318">
        <v>45866.899999999994</v>
      </c>
      <c r="P169" s="318">
        <v>1202.31</v>
      </c>
      <c r="Q169" s="20"/>
      <c r="R169" s="318">
        <v>3038.14</v>
      </c>
      <c r="S169" s="318">
        <v>3038.14</v>
      </c>
      <c r="T169" s="318">
        <v>0</v>
      </c>
      <c r="U169" s="20"/>
      <c r="V169" s="318"/>
      <c r="W169" s="318"/>
      <c r="X169" s="318"/>
      <c r="Y169" s="20"/>
      <c r="Z169" s="318">
        <v>122302.56</v>
      </c>
      <c r="AA169" s="318">
        <v>118111.38041200001</v>
      </c>
      <c r="AB169" s="318">
        <v>4191.1795879999991</v>
      </c>
      <c r="AC169" s="383"/>
    </row>
    <row r="170" spans="1:29" x14ac:dyDescent="0.2">
      <c r="A170" s="743" t="s">
        <v>19</v>
      </c>
      <c r="B170" s="743"/>
      <c r="C170" s="743"/>
      <c r="D170" s="319"/>
      <c r="E170" s="20"/>
      <c r="F170" s="318">
        <v>41637.860000000008</v>
      </c>
      <c r="G170" s="318">
        <v>40184.415593000005</v>
      </c>
      <c r="H170" s="318">
        <v>1453.4444069999997</v>
      </c>
      <c r="I170" s="316"/>
      <c r="J170" s="318"/>
      <c r="K170" s="318"/>
      <c r="L170" s="318"/>
      <c r="M170" s="316"/>
      <c r="N170" s="318">
        <v>70431.161999999997</v>
      </c>
      <c r="O170" s="318">
        <v>67893.301999999996</v>
      </c>
      <c r="P170" s="318">
        <v>2537.86</v>
      </c>
      <c r="Q170" s="20"/>
      <c r="R170" s="318">
        <v>5789.7840000000006</v>
      </c>
      <c r="S170" s="318">
        <v>5782.5540000000001</v>
      </c>
      <c r="T170" s="318">
        <v>7.23</v>
      </c>
      <c r="U170" s="20"/>
      <c r="V170" s="318"/>
      <c r="W170" s="318"/>
      <c r="X170" s="318"/>
      <c r="Y170" s="20"/>
      <c r="Z170" s="318">
        <v>117858.806</v>
      </c>
      <c r="AA170" s="318">
        <v>113860.27159300001</v>
      </c>
      <c r="AB170" s="318">
        <v>3998.5344069999996</v>
      </c>
      <c r="AC170" s="383"/>
    </row>
    <row r="171" spans="1:29" x14ac:dyDescent="0.2">
      <c r="E171" s="72"/>
      <c r="N171" s="72"/>
      <c r="O171" s="72"/>
      <c r="P171" s="72"/>
      <c r="Q171" s="72"/>
      <c r="U171" s="72"/>
      <c r="Y171" s="72"/>
      <c r="Z171" s="72"/>
      <c r="AA171" s="72"/>
      <c r="AB171" s="72"/>
    </row>
    <row r="172" spans="1:29" x14ac:dyDescent="0.2">
      <c r="A172" s="719" t="s">
        <v>15</v>
      </c>
      <c r="B172" s="720"/>
      <c r="C172" s="721"/>
      <c r="E172" s="72"/>
      <c r="F172" s="210">
        <v>476439.74999999994</v>
      </c>
      <c r="G172" s="210">
        <v>455905.73829999991</v>
      </c>
      <c r="H172" s="210">
        <v>20534.441699999999</v>
      </c>
      <c r="I172" s="229"/>
      <c r="J172" s="210">
        <v>86145.58</v>
      </c>
      <c r="K172" s="210"/>
      <c r="L172" s="210"/>
      <c r="M172" s="229"/>
      <c r="N172" s="210">
        <v>161046.51</v>
      </c>
      <c r="O172" s="210">
        <v>156816.43000000002</v>
      </c>
      <c r="P172" s="210">
        <v>4230.08</v>
      </c>
      <c r="Q172" s="72"/>
      <c r="R172" s="210">
        <v>23743.64</v>
      </c>
      <c r="S172" s="210">
        <v>23692.6</v>
      </c>
      <c r="T172" s="210">
        <v>51.04</v>
      </c>
      <c r="U172" s="72"/>
      <c r="V172" s="210"/>
      <c r="W172" s="210"/>
      <c r="X172" s="210"/>
      <c r="Y172" s="72"/>
      <c r="Z172" s="210">
        <v>661229.9</v>
      </c>
      <c r="AA172" s="210">
        <v>636414.76829999988</v>
      </c>
      <c r="AB172" s="210">
        <v>24815.561699999998</v>
      </c>
    </row>
    <row r="173" spans="1:29" x14ac:dyDescent="0.2">
      <c r="A173" s="213"/>
      <c r="B173" s="213" t="s">
        <v>83</v>
      </c>
      <c r="C173" s="213"/>
      <c r="E173" s="72"/>
      <c r="F173" s="72"/>
      <c r="G173" s="72"/>
      <c r="H173" s="72"/>
      <c r="I173" s="72"/>
      <c r="J173" s="72"/>
      <c r="K173" s="72"/>
      <c r="L173" s="72"/>
      <c r="M173" s="72"/>
      <c r="N173" s="72"/>
      <c r="O173" s="72"/>
      <c r="P173" s="72"/>
      <c r="Q173" s="72"/>
      <c r="U173" s="72"/>
      <c r="Y173" s="72"/>
      <c r="Z173" s="72"/>
      <c r="AA173" s="72"/>
      <c r="AB173" s="72"/>
    </row>
    <row r="174" spans="1:29" x14ac:dyDescent="0.2">
      <c r="A174" s="722" t="s">
        <v>16</v>
      </c>
      <c r="B174" s="722"/>
      <c r="C174" s="722"/>
      <c r="E174" s="72"/>
      <c r="F174" s="215">
        <v>276210.03999999998</v>
      </c>
      <c r="G174" s="215">
        <v>262014.85549999995</v>
      </c>
      <c r="H174" s="215">
        <v>14195.404500000002</v>
      </c>
      <c r="I174" s="213"/>
      <c r="J174" s="215"/>
      <c r="K174" s="215"/>
      <c r="L174" s="215"/>
      <c r="M174" s="213"/>
      <c r="N174" s="215">
        <v>14509.7</v>
      </c>
      <c r="O174" s="215">
        <v>14509.7</v>
      </c>
      <c r="P174" s="215">
        <v>0</v>
      </c>
      <c r="Q174" s="72"/>
      <c r="R174" s="215">
        <v>11657.119999999999</v>
      </c>
      <c r="S174" s="215">
        <v>11617.119999999999</v>
      </c>
      <c r="T174" s="215">
        <v>40</v>
      </c>
      <c r="U174" s="72"/>
      <c r="V174" s="215"/>
      <c r="W174" s="215"/>
      <c r="X174" s="215"/>
      <c r="Y174" s="72"/>
      <c r="Z174" s="215">
        <v>302376.86</v>
      </c>
      <c r="AA174" s="215">
        <v>288141.67549999995</v>
      </c>
      <c r="AB174" s="215">
        <v>14235.404500000002</v>
      </c>
    </row>
    <row r="175" spans="1:29" x14ac:dyDescent="0.2">
      <c r="A175" s="722" t="s">
        <v>17</v>
      </c>
      <c r="B175" s="722"/>
      <c r="C175" s="722"/>
      <c r="E175" s="72"/>
      <c r="F175" s="215">
        <v>104009.75</v>
      </c>
      <c r="G175" s="215">
        <v>102915.16</v>
      </c>
      <c r="H175" s="215">
        <v>1094.6100000000001</v>
      </c>
      <c r="I175" s="213"/>
      <c r="J175" s="215"/>
      <c r="K175" s="215"/>
      <c r="L175" s="215"/>
      <c r="M175" s="213"/>
      <c r="N175" s="215">
        <v>41402.400000000001</v>
      </c>
      <c r="O175" s="215">
        <v>41402.400000000001</v>
      </c>
      <c r="P175" s="215">
        <v>0</v>
      </c>
      <c r="Q175" s="72"/>
      <c r="R175" s="215">
        <v>8813.7000000000007</v>
      </c>
      <c r="S175" s="215">
        <v>8813.7000000000007</v>
      </c>
      <c r="T175" s="215">
        <v>0</v>
      </c>
      <c r="U175" s="72"/>
      <c r="V175" s="215"/>
      <c r="W175" s="215"/>
      <c r="X175" s="215"/>
      <c r="Y175" s="72"/>
      <c r="Z175" s="215">
        <v>154225.85</v>
      </c>
      <c r="AA175" s="215">
        <v>153131.26</v>
      </c>
      <c r="AB175" s="215">
        <v>1094.6100000000001</v>
      </c>
    </row>
    <row r="176" spans="1:29" x14ac:dyDescent="0.2">
      <c r="A176" s="722" t="s">
        <v>18</v>
      </c>
      <c r="B176" s="722"/>
      <c r="C176" s="722"/>
      <c r="E176" s="72"/>
      <c r="F176" s="215">
        <v>63537.630000000005</v>
      </c>
      <c r="G176" s="215">
        <v>61119.892800000001</v>
      </c>
      <c r="H176" s="215">
        <v>2417.7972</v>
      </c>
      <c r="I176" s="213"/>
      <c r="J176" s="215"/>
      <c r="K176" s="215"/>
      <c r="L176" s="215"/>
      <c r="M176" s="213"/>
      <c r="N176" s="215">
        <v>45025.5</v>
      </c>
      <c r="O176" s="215">
        <v>43737.16</v>
      </c>
      <c r="P176" s="215">
        <v>1288.3400000000001</v>
      </c>
      <c r="Q176" s="72"/>
      <c r="R176" s="215">
        <v>2762.86</v>
      </c>
      <c r="S176" s="215">
        <v>2762.86</v>
      </c>
      <c r="T176" s="215">
        <v>0</v>
      </c>
      <c r="U176" s="72"/>
      <c r="V176" s="215"/>
      <c r="W176" s="215"/>
      <c r="X176" s="215"/>
      <c r="Y176" s="72"/>
      <c r="Z176" s="215">
        <v>111325.99</v>
      </c>
      <c r="AA176" s="215">
        <v>107619.91280000001</v>
      </c>
      <c r="AB176" s="215">
        <v>3706.1372000000001</v>
      </c>
    </row>
    <row r="177" spans="1:28" x14ac:dyDescent="0.2">
      <c r="A177" s="722" t="s">
        <v>19</v>
      </c>
      <c r="B177" s="722"/>
      <c r="C177" s="722"/>
      <c r="E177" s="72"/>
      <c r="F177" s="215">
        <v>32682.329999999998</v>
      </c>
      <c r="G177" s="215">
        <v>29855.83</v>
      </c>
      <c r="H177" s="215">
        <v>2826.63</v>
      </c>
      <c r="I177" s="213"/>
      <c r="J177" s="215"/>
      <c r="K177" s="215"/>
      <c r="L177" s="215"/>
      <c r="M177" s="213"/>
      <c r="N177" s="215">
        <v>60108.91</v>
      </c>
      <c r="O177" s="215">
        <v>57167.17</v>
      </c>
      <c r="P177" s="215">
        <v>2941.74</v>
      </c>
      <c r="Q177" s="72"/>
      <c r="R177" s="215">
        <v>509.96</v>
      </c>
      <c r="S177" s="215">
        <v>498.92</v>
      </c>
      <c r="T177" s="215">
        <v>11.04</v>
      </c>
      <c r="U177" s="72"/>
      <c r="V177" s="215"/>
      <c r="W177" s="215"/>
      <c r="X177" s="215"/>
      <c r="Y177" s="72"/>
      <c r="Z177" s="215">
        <v>93301.200000000012</v>
      </c>
      <c r="AA177" s="215">
        <v>87521.919999999998</v>
      </c>
      <c r="AB177" s="215">
        <v>5779.41</v>
      </c>
    </row>
    <row r="179" spans="1:28" x14ac:dyDescent="0.2">
      <c r="F179" s="619"/>
      <c r="J179" s="619"/>
    </row>
  </sheetData>
  <mergeCells count="38">
    <mergeCell ref="Z3:AB3"/>
    <mergeCell ref="A135:C135"/>
    <mergeCell ref="A1:AB1"/>
    <mergeCell ref="F3:H3"/>
    <mergeCell ref="N3:P3"/>
    <mergeCell ref="V3:X3"/>
    <mergeCell ref="A155:C155"/>
    <mergeCell ref="A169:C169"/>
    <mergeCell ref="A150:C150"/>
    <mergeCell ref="A152:C152"/>
    <mergeCell ref="R3:T3"/>
    <mergeCell ref="A168:C168"/>
    <mergeCell ref="A138:C138"/>
    <mergeCell ref="A139:C139"/>
    <mergeCell ref="A140:C140"/>
    <mergeCell ref="A153:C153"/>
    <mergeCell ref="A154:C154"/>
    <mergeCell ref="A142:C142"/>
    <mergeCell ref="A144:C144"/>
    <mergeCell ref="A145:C145"/>
    <mergeCell ref="A146:C146"/>
    <mergeCell ref="A147:C147"/>
    <mergeCell ref="A177:C177"/>
    <mergeCell ref="A174:C174"/>
    <mergeCell ref="A175:C175"/>
    <mergeCell ref="A159:C159"/>
    <mergeCell ref="J3:L3"/>
    <mergeCell ref="A134:C134"/>
    <mergeCell ref="A170:C170"/>
    <mergeCell ref="A160:C160"/>
    <mergeCell ref="A161:C161"/>
    <mergeCell ref="A162:C162"/>
    <mergeCell ref="A165:C165"/>
    <mergeCell ref="A167:C167"/>
    <mergeCell ref="A176:C176"/>
    <mergeCell ref="A157:C157"/>
    <mergeCell ref="A172:C172"/>
    <mergeCell ref="A137:C137"/>
  </mergeCells>
  <hyperlinks>
    <hyperlink ref="D62" location="'2009-10'!A160" display="Bottom" xr:uid="{00000000-0004-0000-0400-000000000000}"/>
    <hyperlink ref="C149" r:id="rId1" xr:uid="{ADF8383E-1DD5-4B19-ACBF-10678D1EF632}"/>
  </hyperlinks>
  <printOptions horizontalCentered="1"/>
  <pageMargins left="0.25" right="0.25" top="0.75" bottom="0.75" header="0.3" footer="0.3"/>
  <pageSetup paperSize="9" scale="63" fitToHeight="0" orientation="portrait" r:id="rId2"/>
  <headerFooter alignWithMargins="0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M187"/>
  <sheetViews>
    <sheetView zoomScaleNormal="100" zoomScaleSheetLayoutView="100" workbookViewId="0">
      <pane xSplit="4" ySplit="4" topLeftCell="E125" activePane="bottomRight" state="frozen"/>
      <selection activeCell="F5" sqref="F5:P132"/>
      <selection pane="topRight" activeCell="F5" sqref="F5:P132"/>
      <selection pane="bottomLeft" activeCell="F5" sqref="F5:P132"/>
      <selection pane="bottomRight" activeCell="G141" sqref="G141"/>
    </sheetView>
  </sheetViews>
  <sheetFormatPr defaultRowHeight="12.75" x14ac:dyDescent="0.2"/>
  <cols>
    <col min="1" max="1" width="5.28515625" bestFit="1" customWidth="1"/>
    <col min="2" max="2" width="26" bestFit="1" customWidth="1"/>
    <col min="3" max="3" width="13.5703125" bestFit="1" customWidth="1"/>
    <col min="4" max="4" width="3" style="3" bestFit="1" customWidth="1"/>
    <col min="5" max="5" width="0.85546875" style="5" customWidth="1"/>
    <col min="6" max="6" width="10.42578125" style="1" bestFit="1" customWidth="1"/>
    <col min="7" max="7" width="10.5703125" style="1" bestFit="1" customWidth="1"/>
    <col min="8" max="8" width="11.42578125" style="1" bestFit="1" customWidth="1"/>
    <col min="9" max="9" width="0.85546875" style="2" customWidth="1"/>
    <col min="10" max="10" width="8.42578125" style="2" bestFit="1" customWidth="1"/>
    <col min="11" max="11" width="9.7109375" style="2" bestFit="1" customWidth="1"/>
    <col min="12" max="12" width="0.85546875" style="2" customWidth="1"/>
    <col min="13" max="14" width="8.42578125" style="1" bestFit="1" customWidth="1"/>
    <col min="15" max="15" width="0.85546875" style="2" customWidth="1"/>
    <col min="16" max="17" width="8.42578125" style="1" customWidth="1"/>
    <col min="18" max="18" width="8.42578125" style="1" bestFit="1" customWidth="1"/>
    <col min="19" max="19" width="0.85546875" style="2" customWidth="1"/>
    <col min="20" max="21" width="8.42578125" bestFit="1" customWidth="1"/>
    <col min="22" max="22" width="0.85546875" style="2" customWidth="1"/>
    <col min="23" max="24" width="8.42578125" customWidth="1"/>
    <col min="25" max="25" width="8.7109375" bestFit="1" customWidth="1"/>
    <col min="26" max="26" width="0.85546875" style="2" customWidth="1"/>
    <col min="27" max="27" width="9.5703125" style="2" customWidth="1"/>
    <col min="28" max="28" width="0.85546875" style="2" customWidth="1"/>
    <col min="29" max="29" width="9.5703125" bestFit="1" customWidth="1"/>
    <col min="30" max="30" width="8.28515625" bestFit="1" customWidth="1"/>
    <col min="31" max="31" width="9" bestFit="1" customWidth="1"/>
    <col min="32" max="33" width="8.42578125" bestFit="1" customWidth="1"/>
    <col min="37" max="37" width="10.28515625" bestFit="1" customWidth="1"/>
  </cols>
  <sheetData>
    <row r="1" spans="1:36" s="18" customFormat="1" ht="15.75" x14ac:dyDescent="0.25">
      <c r="A1" s="758" t="s">
        <v>755</v>
      </c>
      <c r="B1" s="758"/>
      <c r="C1" s="758"/>
      <c r="D1" s="758"/>
      <c r="E1" s="758"/>
      <c r="F1" s="758"/>
      <c r="G1" s="758"/>
      <c r="H1" s="758"/>
      <c r="I1" s="758"/>
      <c r="J1" s="758"/>
      <c r="K1" s="758"/>
      <c r="L1" s="758"/>
      <c r="M1" s="758"/>
      <c r="N1" s="758"/>
      <c r="O1" s="758"/>
      <c r="P1" s="758"/>
      <c r="Q1" s="758"/>
      <c r="R1" s="758"/>
      <c r="S1" s="758"/>
      <c r="T1" s="758"/>
      <c r="U1" s="758"/>
      <c r="V1" s="758"/>
      <c r="W1" s="758"/>
      <c r="X1" s="758"/>
      <c r="Y1" s="758"/>
      <c r="Z1" s="758"/>
      <c r="AA1" s="758"/>
      <c r="AB1" s="758"/>
      <c r="AC1" s="758"/>
      <c r="AD1" s="758"/>
      <c r="AE1" s="758"/>
      <c r="AF1" s="758"/>
      <c r="AG1" s="759"/>
    </row>
    <row r="2" spans="1:36" s="15" customFormat="1" ht="15.75" x14ac:dyDescent="0.25">
      <c r="A2" s="118"/>
      <c r="B2" s="118"/>
      <c r="C2" s="118"/>
      <c r="D2" s="118"/>
      <c r="E2" s="118"/>
      <c r="F2" s="118"/>
      <c r="G2" s="118"/>
      <c r="H2" s="118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</row>
    <row r="3" spans="1:36" s="4" customFormat="1" ht="15.75" customHeight="1" x14ac:dyDescent="0.25">
      <c r="A3" s="118"/>
      <c r="B3" s="118"/>
      <c r="C3" s="118"/>
      <c r="D3" s="118"/>
      <c r="E3" s="119"/>
      <c r="F3" s="755" t="s">
        <v>52</v>
      </c>
      <c r="G3" s="756"/>
      <c r="H3" s="756"/>
      <c r="I3" s="103"/>
      <c r="J3" s="767" t="s">
        <v>30</v>
      </c>
      <c r="K3" s="781"/>
      <c r="L3" s="103"/>
      <c r="M3" s="767" t="s">
        <v>32</v>
      </c>
      <c r="N3" s="768"/>
      <c r="O3" s="768"/>
      <c r="P3" s="768"/>
      <c r="Q3" s="768"/>
      <c r="R3" s="768"/>
      <c r="S3" s="103"/>
      <c r="T3" s="767" t="s">
        <v>33</v>
      </c>
      <c r="U3" s="768"/>
      <c r="V3" s="768"/>
      <c r="W3" s="768"/>
      <c r="X3" s="768"/>
      <c r="Y3" s="768"/>
      <c r="Z3" s="103"/>
      <c r="AA3" s="774" t="s">
        <v>53</v>
      </c>
      <c r="AB3" s="103"/>
      <c r="AC3" s="755" t="s">
        <v>114</v>
      </c>
      <c r="AD3" s="756"/>
      <c r="AE3" s="756"/>
    </row>
    <row r="4" spans="1:36" ht="40.5" x14ac:dyDescent="0.25">
      <c r="A4" s="335" t="s">
        <v>284</v>
      </c>
      <c r="B4" s="413" t="s">
        <v>285</v>
      </c>
      <c r="C4" s="412" t="s">
        <v>106</v>
      </c>
      <c r="D4" s="414" t="s">
        <v>9</v>
      </c>
      <c r="E4" s="104"/>
      <c r="F4" s="105" t="s">
        <v>21</v>
      </c>
      <c r="G4" s="106" t="s">
        <v>54</v>
      </c>
      <c r="H4" s="106" t="s">
        <v>23</v>
      </c>
      <c r="I4" s="118"/>
      <c r="J4" s="106" t="s">
        <v>55</v>
      </c>
      <c r="K4" s="106" t="s">
        <v>56</v>
      </c>
      <c r="L4" s="118"/>
      <c r="M4" s="106" t="s">
        <v>57</v>
      </c>
      <c r="N4" s="106" t="s">
        <v>58</v>
      </c>
      <c r="O4" s="13"/>
      <c r="P4" s="106" t="s">
        <v>85</v>
      </c>
      <c r="Q4" s="106" t="s">
        <v>86</v>
      </c>
      <c r="R4" s="106" t="s">
        <v>59</v>
      </c>
      <c r="S4" s="13"/>
      <c r="T4" s="106" t="s">
        <v>57</v>
      </c>
      <c r="U4" s="106" t="s">
        <v>58</v>
      </c>
      <c r="V4" s="118"/>
      <c r="W4" s="106" t="s">
        <v>85</v>
      </c>
      <c r="X4" s="106" t="s">
        <v>86</v>
      </c>
      <c r="Y4" s="106" t="s">
        <v>59</v>
      </c>
      <c r="Z4" s="118"/>
      <c r="AA4" s="775"/>
      <c r="AB4" s="13"/>
      <c r="AC4" s="105" t="s">
        <v>21</v>
      </c>
      <c r="AD4" s="71" t="s">
        <v>87</v>
      </c>
      <c r="AE4" s="106" t="s">
        <v>59</v>
      </c>
      <c r="AF4" s="106" t="s">
        <v>88</v>
      </c>
      <c r="AG4" s="106" t="s">
        <v>58</v>
      </c>
      <c r="AH4" s="106"/>
    </row>
    <row r="5" spans="1:36" x14ac:dyDescent="0.2">
      <c r="A5" s="348">
        <v>10050</v>
      </c>
      <c r="B5" s="348" t="s">
        <v>123</v>
      </c>
      <c r="C5" s="348" t="s">
        <v>711</v>
      </c>
      <c r="D5" s="375" t="s">
        <v>1</v>
      </c>
      <c r="E5" s="107"/>
      <c r="F5" s="75">
        <v>6436</v>
      </c>
      <c r="G5" s="75">
        <v>0</v>
      </c>
      <c r="H5" s="75">
        <v>6436</v>
      </c>
      <c r="I5" s="10"/>
      <c r="J5" s="75">
        <f>'App 4-Recyclables'!H5</f>
        <v>364</v>
      </c>
      <c r="K5" s="75">
        <f>'App 5-Organics'!H5+'App 5-Organics'!L5</f>
        <v>4.5</v>
      </c>
      <c r="L5" s="120"/>
      <c r="M5" s="75">
        <v>0</v>
      </c>
      <c r="N5" s="75">
        <f>'App 5-Organics'!P5</f>
        <v>0</v>
      </c>
      <c r="O5" s="10"/>
      <c r="P5" s="75">
        <v>5685.48</v>
      </c>
      <c r="Q5" s="75">
        <v>0</v>
      </c>
      <c r="R5" s="75">
        <v>5685.48</v>
      </c>
      <c r="S5" s="10"/>
      <c r="T5" s="75">
        <f>'App 4-Recyclables'!T5+'App 4-Recyclables'!AB5</f>
        <v>25.72</v>
      </c>
      <c r="U5" s="75">
        <f>'App 5-Organics'!T5+'App 5-Organics'!X5</f>
        <v>0</v>
      </c>
      <c r="V5" s="10"/>
      <c r="W5" s="75">
        <v>0</v>
      </c>
      <c r="X5" s="75">
        <v>0</v>
      </c>
      <c r="Y5" s="75">
        <v>0</v>
      </c>
      <c r="Z5" s="10"/>
      <c r="AA5" s="551">
        <f>H5+J5+K5+M5+N5+R5+T5+U5+Y5</f>
        <v>12515.699999999999</v>
      </c>
      <c r="AB5" s="10"/>
      <c r="AC5" s="552">
        <f t="shared" ref="AC5:AC68" si="0">F5+P5+W5</f>
        <v>12121.48</v>
      </c>
      <c r="AD5" s="552">
        <f t="shared" ref="AD5:AD68" si="1">G5+Q5+X5</f>
        <v>0</v>
      </c>
      <c r="AE5" s="552">
        <f t="shared" ref="AE5:AE68" si="2">H5+R5+Y5</f>
        <v>12121.48</v>
      </c>
      <c r="AF5" s="552">
        <f t="shared" ref="AF5:AF68" si="3">J5+M5+T5</f>
        <v>389.72</v>
      </c>
      <c r="AG5" s="552">
        <f t="shared" ref="AG5:AG68" si="4">K5+N5+U5</f>
        <v>4.5</v>
      </c>
      <c r="AH5" s="200"/>
      <c r="AI5" s="200"/>
      <c r="AJ5" s="200"/>
    </row>
    <row r="6" spans="1:36" x14ac:dyDescent="0.2">
      <c r="A6" s="347">
        <v>10130</v>
      </c>
      <c r="B6" s="347" t="s">
        <v>125</v>
      </c>
      <c r="C6" s="347" t="s">
        <v>124</v>
      </c>
      <c r="D6" s="375" t="s">
        <v>1</v>
      </c>
      <c r="E6" s="107"/>
      <c r="F6" s="75">
        <v>4665.6499999999996</v>
      </c>
      <c r="G6" s="75">
        <v>0</v>
      </c>
      <c r="H6" s="75">
        <v>4665.6499999999996</v>
      </c>
      <c r="I6" s="10"/>
      <c r="J6" s="75">
        <f>'App 4-Recyclables'!H6</f>
        <v>102</v>
      </c>
      <c r="K6" s="75">
        <f>'App 5-Organics'!H6+'App 5-Organics'!L6</f>
        <v>20</v>
      </c>
      <c r="L6" s="120"/>
      <c r="M6" s="75">
        <v>19</v>
      </c>
      <c r="N6" s="75">
        <f>'App 5-Organics'!P6</f>
        <v>0</v>
      </c>
      <c r="O6" s="10"/>
      <c r="P6" s="75">
        <v>1932</v>
      </c>
      <c r="Q6" s="75">
        <v>0</v>
      </c>
      <c r="R6" s="75">
        <v>1932</v>
      </c>
      <c r="S6" s="10"/>
      <c r="T6" s="75">
        <f>'App 4-Recyclables'!T6+'App 4-Recyclables'!AB6</f>
        <v>0</v>
      </c>
      <c r="U6" s="75">
        <f>'App 5-Organics'!T6+'App 5-Organics'!X6</f>
        <v>312.10000000000002</v>
      </c>
      <c r="V6" s="10"/>
      <c r="W6" s="75">
        <v>0</v>
      </c>
      <c r="X6" s="75">
        <v>0</v>
      </c>
      <c r="Y6" s="75">
        <v>0</v>
      </c>
      <c r="Z6" s="10"/>
      <c r="AA6" s="551">
        <f t="shared" ref="AA6:AA69" si="5">H6+J6+K6+M6+N6+R6+T6+U6+Y6</f>
        <v>7050.75</v>
      </c>
      <c r="AB6" s="10"/>
      <c r="AC6" s="552">
        <f t="shared" si="0"/>
        <v>6597.65</v>
      </c>
      <c r="AD6" s="552">
        <f t="shared" si="1"/>
        <v>0</v>
      </c>
      <c r="AE6" s="552">
        <f t="shared" si="2"/>
        <v>6597.65</v>
      </c>
      <c r="AF6" s="552">
        <f t="shared" si="3"/>
        <v>121</v>
      </c>
      <c r="AG6" s="552">
        <f t="shared" si="4"/>
        <v>332.1</v>
      </c>
      <c r="AH6" s="200"/>
      <c r="AI6" s="200"/>
      <c r="AJ6" s="200"/>
    </row>
    <row r="7" spans="1:36" x14ac:dyDescent="0.2">
      <c r="A7" s="347">
        <v>10250</v>
      </c>
      <c r="B7" s="347" t="s">
        <v>131</v>
      </c>
      <c r="C7" s="347" t="s">
        <v>130</v>
      </c>
      <c r="D7" s="375" t="s">
        <v>4</v>
      </c>
      <c r="E7" s="107"/>
      <c r="F7" s="75">
        <v>6921.32</v>
      </c>
      <c r="G7" s="75">
        <v>0</v>
      </c>
      <c r="H7" s="75">
        <v>6921.32</v>
      </c>
      <c r="I7" s="10"/>
      <c r="J7" s="75">
        <f>'App 4-Recyclables'!H7</f>
        <v>179.5</v>
      </c>
      <c r="K7" s="75">
        <f>'App 5-Organics'!H7+'App 5-Organics'!L7</f>
        <v>0</v>
      </c>
      <c r="L7" s="120"/>
      <c r="M7" s="75">
        <v>0</v>
      </c>
      <c r="N7" s="75">
        <f>'App 5-Organics'!P7</f>
        <v>0</v>
      </c>
      <c r="O7" s="10"/>
      <c r="P7" s="75">
        <v>0</v>
      </c>
      <c r="Q7" s="75">
        <v>0</v>
      </c>
      <c r="R7" s="75">
        <v>0</v>
      </c>
      <c r="S7" s="10"/>
      <c r="T7" s="75">
        <f>'App 4-Recyclables'!T7+'App 4-Recyclables'!AB7</f>
        <v>0</v>
      </c>
      <c r="U7" s="75">
        <f>'App 5-Organics'!T7+'App 5-Organics'!X7</f>
        <v>0</v>
      </c>
      <c r="V7" s="10"/>
      <c r="W7" s="75">
        <v>0</v>
      </c>
      <c r="X7" s="75">
        <v>0</v>
      </c>
      <c r="Y7" s="75">
        <v>0</v>
      </c>
      <c r="Z7" s="10"/>
      <c r="AA7" s="551">
        <f t="shared" si="5"/>
        <v>7100.82</v>
      </c>
      <c r="AB7" s="10"/>
      <c r="AC7" s="552">
        <f t="shared" si="0"/>
        <v>6921.32</v>
      </c>
      <c r="AD7" s="552">
        <f t="shared" si="1"/>
        <v>0</v>
      </c>
      <c r="AE7" s="552">
        <f t="shared" si="2"/>
        <v>6921.32</v>
      </c>
      <c r="AF7" s="552">
        <f t="shared" si="3"/>
        <v>179.5</v>
      </c>
      <c r="AG7" s="552">
        <f t="shared" si="4"/>
        <v>0</v>
      </c>
      <c r="AH7" s="200"/>
      <c r="AI7" s="200"/>
      <c r="AJ7" s="200"/>
    </row>
    <row r="8" spans="1:36" x14ac:dyDescent="0.2">
      <c r="A8" s="347">
        <v>10300</v>
      </c>
      <c r="B8" s="347" t="s">
        <v>132</v>
      </c>
      <c r="C8" s="347" t="s">
        <v>711</v>
      </c>
      <c r="D8" s="375" t="s">
        <v>1</v>
      </c>
      <c r="E8" s="107"/>
      <c r="F8" s="75">
        <v>676</v>
      </c>
      <c r="G8" s="75">
        <v>0</v>
      </c>
      <c r="H8" s="75">
        <v>676</v>
      </c>
      <c r="I8" s="10"/>
      <c r="J8" s="75">
        <f>'App 4-Recyclables'!H8</f>
        <v>0</v>
      </c>
      <c r="K8" s="75">
        <f>'App 5-Organics'!H8+'App 5-Organics'!L8</f>
        <v>0</v>
      </c>
      <c r="L8" s="120"/>
      <c r="M8" s="75">
        <v>0</v>
      </c>
      <c r="N8" s="75">
        <f>'App 5-Organics'!P8</f>
        <v>0</v>
      </c>
      <c r="O8" s="10"/>
      <c r="P8" s="75">
        <v>100</v>
      </c>
      <c r="Q8" s="75">
        <v>0</v>
      </c>
      <c r="R8" s="75">
        <v>100</v>
      </c>
      <c r="S8" s="10"/>
      <c r="T8" s="75">
        <f>'App 4-Recyclables'!T8+'App 4-Recyclables'!AB8</f>
        <v>0</v>
      </c>
      <c r="U8" s="75">
        <f>'App 5-Organics'!T8+'App 5-Organics'!X8</f>
        <v>0</v>
      </c>
      <c r="V8" s="10"/>
      <c r="W8" s="75">
        <v>25</v>
      </c>
      <c r="X8" s="75">
        <v>0</v>
      </c>
      <c r="Y8" s="75">
        <v>25</v>
      </c>
      <c r="Z8" s="10"/>
      <c r="AA8" s="551">
        <f t="shared" si="5"/>
        <v>801</v>
      </c>
      <c r="AB8" s="10"/>
      <c r="AC8" s="552">
        <f t="shared" si="0"/>
        <v>801</v>
      </c>
      <c r="AD8" s="552">
        <f t="shared" si="1"/>
        <v>0</v>
      </c>
      <c r="AE8" s="552">
        <f t="shared" si="2"/>
        <v>801</v>
      </c>
      <c r="AF8" s="552">
        <f t="shared" si="3"/>
        <v>0</v>
      </c>
      <c r="AG8" s="552">
        <f t="shared" si="4"/>
        <v>0</v>
      </c>
      <c r="AH8" s="200"/>
      <c r="AI8" s="200"/>
      <c r="AJ8" s="200"/>
    </row>
    <row r="9" spans="1:36" x14ac:dyDescent="0.2">
      <c r="A9" s="347">
        <v>10470</v>
      </c>
      <c r="B9" s="347" t="s">
        <v>134</v>
      </c>
      <c r="C9" s="347" t="s">
        <v>289</v>
      </c>
      <c r="D9" s="375" t="s">
        <v>1</v>
      </c>
      <c r="E9" s="107"/>
      <c r="F9" s="75">
        <v>8108.56</v>
      </c>
      <c r="G9" s="75">
        <v>0</v>
      </c>
      <c r="H9" s="75">
        <v>8108.56</v>
      </c>
      <c r="I9" s="10"/>
      <c r="J9" s="75">
        <f>'App 4-Recyclables'!H9</f>
        <v>167.56</v>
      </c>
      <c r="K9" s="75">
        <f>'App 5-Organics'!H9+'App 5-Organics'!L9</f>
        <v>79.540000000000006</v>
      </c>
      <c r="L9" s="120"/>
      <c r="M9" s="75">
        <v>0</v>
      </c>
      <c r="N9" s="75">
        <f>'App 5-Organics'!P9</f>
        <v>0</v>
      </c>
      <c r="O9" s="10"/>
      <c r="P9" s="75">
        <v>6957.66</v>
      </c>
      <c r="Q9" s="75">
        <v>43.760000000000218</v>
      </c>
      <c r="R9" s="75">
        <v>6913.9</v>
      </c>
      <c r="S9" s="10"/>
      <c r="T9" s="75">
        <f>'App 4-Recyclables'!T9+'App 4-Recyclables'!AB9</f>
        <v>0</v>
      </c>
      <c r="U9" s="75">
        <f>'App 5-Organics'!T9+'App 5-Organics'!X9</f>
        <v>0</v>
      </c>
      <c r="V9" s="10"/>
      <c r="W9" s="75">
        <v>0</v>
      </c>
      <c r="X9" s="75">
        <v>0</v>
      </c>
      <c r="Y9" s="75">
        <v>0</v>
      </c>
      <c r="Z9" s="10"/>
      <c r="AA9" s="551">
        <f t="shared" si="5"/>
        <v>15269.560000000001</v>
      </c>
      <c r="AB9" s="10"/>
      <c r="AC9" s="552">
        <f t="shared" si="0"/>
        <v>15066.220000000001</v>
      </c>
      <c r="AD9" s="552">
        <f t="shared" si="1"/>
        <v>43.760000000000218</v>
      </c>
      <c r="AE9" s="552">
        <f t="shared" si="2"/>
        <v>15022.46</v>
      </c>
      <c r="AF9" s="552">
        <f t="shared" si="3"/>
        <v>167.56</v>
      </c>
      <c r="AG9" s="552">
        <f t="shared" si="4"/>
        <v>79.540000000000006</v>
      </c>
      <c r="AH9" s="200"/>
      <c r="AI9" s="200"/>
      <c r="AJ9" s="200"/>
    </row>
    <row r="10" spans="1:36" x14ac:dyDescent="0.2">
      <c r="A10" s="347">
        <v>10500</v>
      </c>
      <c r="B10" s="347" t="s">
        <v>148</v>
      </c>
      <c r="C10" s="347" t="s">
        <v>126</v>
      </c>
      <c r="D10" s="375" t="s">
        <v>3</v>
      </c>
      <c r="E10" s="107"/>
      <c r="F10" s="75">
        <v>41637</v>
      </c>
      <c r="G10" s="75">
        <v>7264</v>
      </c>
      <c r="H10" s="75">
        <v>34373</v>
      </c>
      <c r="I10" s="10"/>
      <c r="J10" s="75">
        <f>'App 4-Recyclables'!H10</f>
        <v>1229</v>
      </c>
      <c r="K10" s="75">
        <f>'App 5-Organics'!H10+'App 5-Organics'!L10</f>
        <v>29</v>
      </c>
      <c r="L10" s="120"/>
      <c r="M10" s="75">
        <v>18.2</v>
      </c>
      <c r="N10" s="75">
        <f>'App 5-Organics'!P10</f>
        <v>0</v>
      </c>
      <c r="O10" s="10"/>
      <c r="P10" s="75">
        <v>2.41</v>
      </c>
      <c r="Q10" s="75">
        <v>1.9400000000000002</v>
      </c>
      <c r="R10" s="75">
        <v>0.47</v>
      </c>
      <c r="S10" s="10"/>
      <c r="T10" s="75">
        <f>'App 4-Recyclables'!T10+'App 4-Recyclables'!AB10</f>
        <v>59</v>
      </c>
      <c r="U10" s="75">
        <f>'App 5-Organics'!T10+'App 5-Organics'!X10</f>
        <v>0</v>
      </c>
      <c r="V10" s="10"/>
      <c r="W10" s="75">
        <v>7338</v>
      </c>
      <c r="X10" s="75">
        <v>3383</v>
      </c>
      <c r="Y10" s="75">
        <v>3955</v>
      </c>
      <c r="Z10" s="10"/>
      <c r="AA10" s="551">
        <f t="shared" si="5"/>
        <v>39663.67</v>
      </c>
      <c r="AB10" s="10"/>
      <c r="AC10" s="552">
        <f t="shared" si="0"/>
        <v>48977.41</v>
      </c>
      <c r="AD10" s="552">
        <f t="shared" si="1"/>
        <v>10648.939999999999</v>
      </c>
      <c r="AE10" s="552">
        <f t="shared" si="2"/>
        <v>38328.47</v>
      </c>
      <c r="AF10" s="552">
        <f t="shared" si="3"/>
        <v>1306.2</v>
      </c>
      <c r="AG10" s="552">
        <f t="shared" si="4"/>
        <v>29</v>
      </c>
      <c r="AH10" s="200"/>
      <c r="AI10" s="200"/>
      <c r="AJ10" s="200"/>
    </row>
    <row r="11" spans="1:36" x14ac:dyDescent="0.2">
      <c r="A11" s="347">
        <v>10550</v>
      </c>
      <c r="B11" s="347" t="s">
        <v>137</v>
      </c>
      <c r="C11" s="347" t="s">
        <v>713</v>
      </c>
      <c r="D11" s="375" t="s">
        <v>1</v>
      </c>
      <c r="E11" s="107"/>
      <c r="F11" s="75">
        <v>7203</v>
      </c>
      <c r="G11" s="75">
        <v>0</v>
      </c>
      <c r="H11" s="75">
        <v>7203</v>
      </c>
      <c r="I11" s="10"/>
      <c r="J11" s="75">
        <f>'App 4-Recyclables'!H11</f>
        <v>360</v>
      </c>
      <c r="K11" s="75">
        <f>'App 5-Organics'!H11+'App 5-Organics'!L11</f>
        <v>25</v>
      </c>
      <c r="L11" s="120"/>
      <c r="M11" s="75">
        <v>70</v>
      </c>
      <c r="N11" s="75">
        <f>'App 5-Organics'!P11</f>
        <v>0</v>
      </c>
      <c r="O11" s="10"/>
      <c r="P11" s="75">
        <v>4169</v>
      </c>
      <c r="Q11" s="75">
        <v>0</v>
      </c>
      <c r="R11" s="75">
        <v>4169</v>
      </c>
      <c r="S11" s="10"/>
      <c r="T11" s="75">
        <f>'App 4-Recyclables'!T11+'App 4-Recyclables'!AB11</f>
        <v>0</v>
      </c>
      <c r="U11" s="75">
        <f>'App 5-Organics'!T11+'App 5-Organics'!X11</f>
        <v>0</v>
      </c>
      <c r="V11" s="10"/>
      <c r="W11" s="75">
        <v>0</v>
      </c>
      <c r="X11" s="75">
        <v>0</v>
      </c>
      <c r="Y11" s="75">
        <v>0</v>
      </c>
      <c r="Z11" s="10"/>
      <c r="AA11" s="551">
        <f t="shared" si="5"/>
        <v>11827</v>
      </c>
      <c r="AB11" s="10"/>
      <c r="AC11" s="552">
        <f t="shared" si="0"/>
        <v>11372</v>
      </c>
      <c r="AD11" s="552">
        <f t="shared" si="1"/>
        <v>0</v>
      </c>
      <c r="AE11" s="552">
        <f t="shared" si="2"/>
        <v>11372</v>
      </c>
      <c r="AF11" s="552">
        <f t="shared" si="3"/>
        <v>430</v>
      </c>
      <c r="AG11" s="552">
        <f t="shared" si="4"/>
        <v>25</v>
      </c>
      <c r="AH11" s="200"/>
      <c r="AI11" s="200"/>
      <c r="AJ11" s="200"/>
    </row>
    <row r="12" spans="1:36" x14ac:dyDescent="0.2">
      <c r="A12" s="347">
        <v>10600</v>
      </c>
      <c r="B12" s="347" t="s">
        <v>138</v>
      </c>
      <c r="C12" s="347" t="s">
        <v>290</v>
      </c>
      <c r="D12" s="375" t="s">
        <v>4</v>
      </c>
      <c r="E12" s="107"/>
      <c r="F12" s="75">
        <v>1387.86</v>
      </c>
      <c r="G12" s="75">
        <v>748.3599999999999</v>
      </c>
      <c r="H12" s="75">
        <v>639.5</v>
      </c>
      <c r="I12" s="10"/>
      <c r="J12" s="75">
        <f>'App 4-Recyclables'!H12</f>
        <v>72.31</v>
      </c>
      <c r="K12" s="75">
        <f>'App 5-Organics'!H12+'App 5-Organics'!L12</f>
        <v>30.5</v>
      </c>
      <c r="L12" s="120"/>
      <c r="M12" s="75">
        <v>0</v>
      </c>
      <c r="N12" s="75">
        <f>'App 5-Organics'!P12</f>
        <v>0</v>
      </c>
      <c r="O12" s="10"/>
      <c r="P12" s="75">
        <v>0</v>
      </c>
      <c r="Q12" s="75">
        <v>0</v>
      </c>
      <c r="R12" s="75">
        <v>0</v>
      </c>
      <c r="S12" s="10"/>
      <c r="T12" s="75">
        <f>'App 4-Recyclables'!T12+'App 4-Recyclables'!AB12</f>
        <v>0</v>
      </c>
      <c r="U12" s="75">
        <f>'App 5-Organics'!T12+'App 5-Organics'!X12</f>
        <v>0</v>
      </c>
      <c r="V12" s="10"/>
      <c r="W12" s="75">
        <v>111.4</v>
      </c>
      <c r="X12" s="75">
        <v>0</v>
      </c>
      <c r="Y12" s="75">
        <v>111.4</v>
      </c>
      <c r="Z12" s="10"/>
      <c r="AA12" s="551">
        <f t="shared" si="5"/>
        <v>853.70999999999992</v>
      </c>
      <c r="AB12" s="10"/>
      <c r="AC12" s="552">
        <f t="shared" si="0"/>
        <v>1499.26</v>
      </c>
      <c r="AD12" s="552">
        <f t="shared" si="1"/>
        <v>748.3599999999999</v>
      </c>
      <c r="AE12" s="552">
        <f t="shared" si="2"/>
        <v>750.9</v>
      </c>
      <c r="AF12" s="552">
        <f t="shared" si="3"/>
        <v>72.31</v>
      </c>
      <c r="AG12" s="552">
        <f t="shared" si="4"/>
        <v>30.5</v>
      </c>
      <c r="AH12" s="200"/>
      <c r="AI12" s="200"/>
      <c r="AJ12" s="200"/>
    </row>
    <row r="13" spans="1:36" x14ac:dyDescent="0.2">
      <c r="A13" s="347">
        <v>10650</v>
      </c>
      <c r="B13" s="347" t="s">
        <v>139</v>
      </c>
      <c r="C13" s="347" t="s">
        <v>711</v>
      </c>
      <c r="D13" s="375" t="s">
        <v>1</v>
      </c>
      <c r="E13" s="107"/>
      <c r="F13" s="75">
        <v>739</v>
      </c>
      <c r="G13" s="75">
        <v>0</v>
      </c>
      <c r="H13" s="75">
        <v>739</v>
      </c>
      <c r="I13" s="10"/>
      <c r="J13" s="75">
        <f>'App 4-Recyclables'!H13</f>
        <v>26.59</v>
      </c>
      <c r="K13" s="75">
        <f>'App 5-Organics'!H13+'App 5-Organics'!L13</f>
        <v>0</v>
      </c>
      <c r="L13" s="120"/>
      <c r="M13" s="75">
        <v>0</v>
      </c>
      <c r="N13" s="75">
        <f>'App 5-Organics'!P13</f>
        <v>0</v>
      </c>
      <c r="O13" s="10"/>
      <c r="P13" s="75">
        <v>1723.13</v>
      </c>
      <c r="Q13" s="75">
        <v>786.13000000000011</v>
      </c>
      <c r="R13" s="75">
        <v>937</v>
      </c>
      <c r="S13" s="10"/>
      <c r="T13" s="75">
        <f>'App 4-Recyclables'!T13+'App 4-Recyclables'!AB13</f>
        <v>0</v>
      </c>
      <c r="U13" s="75">
        <f>'App 5-Organics'!T13+'App 5-Organics'!X13</f>
        <v>0</v>
      </c>
      <c r="V13" s="10"/>
      <c r="W13" s="75">
        <v>0</v>
      </c>
      <c r="X13" s="75">
        <v>0</v>
      </c>
      <c r="Y13" s="75">
        <v>0</v>
      </c>
      <c r="Z13" s="10"/>
      <c r="AA13" s="551">
        <f t="shared" si="5"/>
        <v>1702.5900000000001</v>
      </c>
      <c r="AB13" s="10"/>
      <c r="AC13" s="552">
        <f t="shared" si="0"/>
        <v>2462.13</v>
      </c>
      <c r="AD13" s="552">
        <f t="shared" si="1"/>
        <v>786.13000000000011</v>
      </c>
      <c r="AE13" s="552">
        <f t="shared" si="2"/>
        <v>1676</v>
      </c>
      <c r="AF13" s="552">
        <f t="shared" si="3"/>
        <v>26.59</v>
      </c>
      <c r="AG13" s="552">
        <f t="shared" si="4"/>
        <v>0</v>
      </c>
      <c r="AH13" s="200"/>
      <c r="AI13" s="200"/>
      <c r="AJ13" s="200"/>
    </row>
    <row r="14" spans="1:36" x14ac:dyDescent="0.2">
      <c r="A14" s="347">
        <v>10750</v>
      </c>
      <c r="B14" s="347" t="s">
        <v>140</v>
      </c>
      <c r="C14" s="347" t="s">
        <v>128</v>
      </c>
      <c r="D14" s="375" t="s">
        <v>3</v>
      </c>
      <c r="E14" s="107"/>
      <c r="F14" s="75">
        <v>105001</v>
      </c>
      <c r="G14" s="75">
        <v>28898</v>
      </c>
      <c r="H14" s="75">
        <v>76103</v>
      </c>
      <c r="I14" s="10"/>
      <c r="J14" s="75">
        <f>'App 4-Recyclables'!H14</f>
        <v>1505.91</v>
      </c>
      <c r="K14" s="75">
        <f>'App 5-Organics'!H14+'App 5-Organics'!L14</f>
        <v>0</v>
      </c>
      <c r="L14" s="120"/>
      <c r="M14" s="75">
        <v>0</v>
      </c>
      <c r="N14" s="75">
        <f>'App 5-Organics'!P14</f>
        <v>0</v>
      </c>
      <c r="O14" s="10"/>
      <c r="P14" s="75">
        <v>0</v>
      </c>
      <c r="Q14" s="75">
        <v>0</v>
      </c>
      <c r="R14" s="75">
        <v>0</v>
      </c>
      <c r="S14" s="10"/>
      <c r="T14" s="75">
        <f>'App 4-Recyclables'!T14+'App 4-Recyclables'!AB14</f>
        <v>0</v>
      </c>
      <c r="U14" s="75">
        <f>'App 5-Organics'!T14+'App 5-Organics'!X14</f>
        <v>0</v>
      </c>
      <c r="V14" s="10"/>
      <c r="W14" s="75">
        <v>12495</v>
      </c>
      <c r="X14" s="75">
        <v>0</v>
      </c>
      <c r="Y14" s="75">
        <v>12495</v>
      </c>
      <c r="Z14" s="10"/>
      <c r="AA14" s="551">
        <f t="shared" si="5"/>
        <v>90103.91</v>
      </c>
      <c r="AB14" s="10"/>
      <c r="AC14" s="552">
        <f t="shared" si="0"/>
        <v>117496</v>
      </c>
      <c r="AD14" s="552">
        <f t="shared" si="1"/>
        <v>28898</v>
      </c>
      <c r="AE14" s="552">
        <f t="shared" si="2"/>
        <v>88598</v>
      </c>
      <c r="AF14" s="552">
        <f t="shared" si="3"/>
        <v>1505.91</v>
      </c>
      <c r="AG14" s="552">
        <f t="shared" si="4"/>
        <v>0</v>
      </c>
      <c r="AH14" s="200"/>
      <c r="AI14" s="200"/>
      <c r="AJ14" s="200"/>
    </row>
    <row r="15" spans="1:36" x14ac:dyDescent="0.2">
      <c r="A15" s="347">
        <v>10800</v>
      </c>
      <c r="B15" s="347" t="s">
        <v>142</v>
      </c>
      <c r="C15" s="347" t="s">
        <v>141</v>
      </c>
      <c r="D15" s="375" t="s">
        <v>1</v>
      </c>
      <c r="E15" s="107"/>
      <c r="F15" s="75">
        <v>617.4</v>
      </c>
      <c r="G15" s="75">
        <v>0</v>
      </c>
      <c r="H15" s="75">
        <v>617.4</v>
      </c>
      <c r="I15" s="10"/>
      <c r="J15" s="75">
        <f>'App 4-Recyclables'!H15</f>
        <v>0</v>
      </c>
      <c r="K15" s="75">
        <f>'App 5-Organics'!H15+'App 5-Organics'!L15</f>
        <v>0</v>
      </c>
      <c r="L15" s="120"/>
      <c r="M15" s="75">
        <v>0</v>
      </c>
      <c r="N15" s="75">
        <f>'App 5-Organics'!P15</f>
        <v>0</v>
      </c>
      <c r="O15" s="10"/>
      <c r="P15" s="75">
        <v>143.86000000000001</v>
      </c>
      <c r="Q15" s="75">
        <v>1</v>
      </c>
      <c r="R15" s="75">
        <v>142.86000000000001</v>
      </c>
      <c r="S15" s="10"/>
      <c r="T15" s="75">
        <f>'App 4-Recyclables'!T15+'App 4-Recyclables'!AB15</f>
        <v>0</v>
      </c>
      <c r="U15" s="75">
        <f>'App 5-Organics'!T15+'App 5-Organics'!X15</f>
        <v>0</v>
      </c>
      <c r="V15" s="10"/>
      <c r="W15" s="75">
        <v>0</v>
      </c>
      <c r="X15" s="75">
        <v>0</v>
      </c>
      <c r="Y15" s="75">
        <v>0</v>
      </c>
      <c r="Z15" s="10"/>
      <c r="AA15" s="551">
        <f t="shared" si="5"/>
        <v>760.26</v>
      </c>
      <c r="AB15" s="10"/>
      <c r="AC15" s="552">
        <f t="shared" si="0"/>
        <v>761.26</v>
      </c>
      <c r="AD15" s="552">
        <f t="shared" si="1"/>
        <v>1</v>
      </c>
      <c r="AE15" s="552">
        <f t="shared" si="2"/>
        <v>760.26</v>
      </c>
      <c r="AF15" s="552">
        <f t="shared" si="3"/>
        <v>0</v>
      </c>
      <c r="AG15" s="552">
        <f t="shared" si="4"/>
        <v>0</v>
      </c>
      <c r="AH15" s="200"/>
      <c r="AI15" s="200"/>
      <c r="AJ15" s="200"/>
    </row>
    <row r="16" spans="1:36" x14ac:dyDescent="0.2">
      <c r="A16" s="347">
        <v>10850</v>
      </c>
      <c r="B16" s="347" t="s">
        <v>143</v>
      </c>
      <c r="C16" s="347" t="s">
        <v>289</v>
      </c>
      <c r="D16" s="375" t="s">
        <v>1</v>
      </c>
      <c r="E16" s="107"/>
      <c r="F16" s="75">
        <v>1838.85</v>
      </c>
      <c r="G16" s="75">
        <v>0</v>
      </c>
      <c r="H16" s="75">
        <v>1838.85</v>
      </c>
      <c r="I16" s="10"/>
      <c r="J16" s="75">
        <f>'App 4-Recyclables'!H16</f>
        <v>33.700000000000003</v>
      </c>
      <c r="K16" s="75">
        <f>'App 5-Organics'!H16+'App 5-Organics'!L16</f>
        <v>0</v>
      </c>
      <c r="L16" s="120"/>
      <c r="M16" s="75">
        <v>0</v>
      </c>
      <c r="N16" s="75">
        <f>'App 5-Organics'!P16</f>
        <v>0</v>
      </c>
      <c r="O16" s="10"/>
      <c r="P16" s="75">
        <v>0</v>
      </c>
      <c r="Q16" s="75">
        <v>0</v>
      </c>
      <c r="R16" s="75">
        <v>0</v>
      </c>
      <c r="S16" s="10"/>
      <c r="T16" s="75">
        <f>'App 4-Recyclables'!T16+'App 4-Recyclables'!AB16</f>
        <v>0</v>
      </c>
      <c r="U16" s="75">
        <f>'App 5-Organics'!T16+'App 5-Organics'!X16</f>
        <v>0</v>
      </c>
      <c r="V16" s="10"/>
      <c r="W16" s="75">
        <v>92</v>
      </c>
      <c r="X16" s="75">
        <v>0</v>
      </c>
      <c r="Y16" s="75">
        <v>92</v>
      </c>
      <c r="Z16" s="10"/>
      <c r="AA16" s="551">
        <f t="shared" si="5"/>
        <v>1964.55</v>
      </c>
      <c r="AB16" s="10"/>
      <c r="AC16" s="552">
        <f t="shared" si="0"/>
        <v>1930.85</v>
      </c>
      <c r="AD16" s="552">
        <f t="shared" si="1"/>
        <v>0</v>
      </c>
      <c r="AE16" s="552">
        <f t="shared" si="2"/>
        <v>1930.85</v>
      </c>
      <c r="AF16" s="552">
        <f t="shared" si="3"/>
        <v>33.700000000000003</v>
      </c>
      <c r="AG16" s="552">
        <f t="shared" si="4"/>
        <v>0</v>
      </c>
      <c r="AH16" s="200"/>
      <c r="AI16" s="200"/>
      <c r="AJ16" s="200"/>
    </row>
    <row r="17" spans="1:36" x14ac:dyDescent="0.2">
      <c r="A17" s="347">
        <v>10900</v>
      </c>
      <c r="B17" s="347" t="s">
        <v>144</v>
      </c>
      <c r="C17" s="347" t="s">
        <v>128</v>
      </c>
      <c r="D17" s="375" t="s">
        <v>4</v>
      </c>
      <c r="E17" s="107"/>
      <c r="F17" s="75">
        <v>16597.599999999999</v>
      </c>
      <c r="G17" s="75">
        <v>0</v>
      </c>
      <c r="H17" s="75">
        <v>16597.599999999999</v>
      </c>
      <c r="I17" s="10"/>
      <c r="J17" s="75">
        <f>'App 4-Recyclables'!H17</f>
        <v>868</v>
      </c>
      <c r="K17" s="75">
        <f>'App 5-Organics'!H17+'App 5-Organics'!L17</f>
        <v>186</v>
      </c>
      <c r="L17" s="120"/>
      <c r="M17" s="75">
        <v>0</v>
      </c>
      <c r="N17" s="75">
        <f>'App 5-Organics'!P17</f>
        <v>0</v>
      </c>
      <c r="O17" s="10"/>
      <c r="P17" s="75">
        <v>2162.69</v>
      </c>
      <c r="Q17" s="75">
        <v>108.59000000000015</v>
      </c>
      <c r="R17" s="75">
        <v>2054.1</v>
      </c>
      <c r="S17" s="10"/>
      <c r="T17" s="75">
        <f>'App 4-Recyclables'!T17+'App 4-Recyclables'!AB17</f>
        <v>0</v>
      </c>
      <c r="U17" s="75">
        <f>'App 5-Organics'!T17+'App 5-Organics'!X17</f>
        <v>0</v>
      </c>
      <c r="V17" s="10"/>
      <c r="W17" s="75">
        <v>1561.98</v>
      </c>
      <c r="X17" s="75">
        <v>543.24</v>
      </c>
      <c r="Y17" s="75">
        <v>1018.74</v>
      </c>
      <c r="Z17" s="10"/>
      <c r="AA17" s="551">
        <f t="shared" si="5"/>
        <v>20724.439999999999</v>
      </c>
      <c r="AB17" s="10"/>
      <c r="AC17" s="552">
        <f t="shared" si="0"/>
        <v>20322.269999999997</v>
      </c>
      <c r="AD17" s="552">
        <f t="shared" si="1"/>
        <v>651.83000000000015</v>
      </c>
      <c r="AE17" s="552">
        <f t="shared" si="2"/>
        <v>19670.439999999999</v>
      </c>
      <c r="AF17" s="552">
        <f t="shared" si="3"/>
        <v>868</v>
      </c>
      <c r="AG17" s="552">
        <f t="shared" si="4"/>
        <v>186</v>
      </c>
      <c r="AH17" s="200"/>
      <c r="AI17" s="200"/>
      <c r="AJ17" s="200"/>
    </row>
    <row r="18" spans="1:36" x14ac:dyDescent="0.2">
      <c r="A18" s="347">
        <v>10950</v>
      </c>
      <c r="B18" s="347" t="s">
        <v>145</v>
      </c>
      <c r="C18" s="347" t="s">
        <v>289</v>
      </c>
      <c r="D18" s="375" t="s">
        <v>1</v>
      </c>
      <c r="E18" s="107"/>
      <c r="F18" s="75">
        <v>947.8</v>
      </c>
      <c r="G18" s="75">
        <v>0</v>
      </c>
      <c r="H18" s="75">
        <v>947.8</v>
      </c>
      <c r="I18" s="10"/>
      <c r="J18" s="75">
        <f>'App 4-Recyclables'!H18</f>
        <v>40</v>
      </c>
      <c r="K18" s="75">
        <f>'App 5-Organics'!H18+'App 5-Organics'!L18</f>
        <v>0</v>
      </c>
      <c r="L18" s="120"/>
      <c r="M18" s="75">
        <v>0</v>
      </c>
      <c r="N18" s="75">
        <f>'App 5-Organics'!P18</f>
        <v>0</v>
      </c>
      <c r="O18" s="10"/>
      <c r="P18" s="75">
        <v>1130</v>
      </c>
      <c r="Q18" s="75">
        <v>530</v>
      </c>
      <c r="R18" s="75">
        <v>600</v>
      </c>
      <c r="S18" s="10"/>
      <c r="T18" s="75">
        <f>'App 4-Recyclables'!T18+'App 4-Recyclables'!AB18</f>
        <v>0</v>
      </c>
      <c r="U18" s="75">
        <f>'App 5-Organics'!T18+'App 5-Organics'!X18</f>
        <v>0</v>
      </c>
      <c r="V18" s="10"/>
      <c r="W18" s="75">
        <v>0</v>
      </c>
      <c r="X18" s="75">
        <v>0</v>
      </c>
      <c r="Y18" s="75">
        <v>0</v>
      </c>
      <c r="Z18" s="10"/>
      <c r="AA18" s="551">
        <f t="shared" si="5"/>
        <v>1587.8</v>
      </c>
      <c r="AB18" s="10"/>
      <c r="AC18" s="552">
        <f t="shared" si="0"/>
        <v>2077.8000000000002</v>
      </c>
      <c r="AD18" s="552">
        <f t="shared" si="1"/>
        <v>530</v>
      </c>
      <c r="AE18" s="552">
        <f t="shared" si="2"/>
        <v>1547.8</v>
      </c>
      <c r="AF18" s="552">
        <f t="shared" si="3"/>
        <v>40</v>
      </c>
      <c r="AG18" s="552">
        <f t="shared" si="4"/>
        <v>0</v>
      </c>
      <c r="AH18" s="200"/>
      <c r="AI18" s="200"/>
      <c r="AJ18" s="200"/>
    </row>
    <row r="19" spans="1:36" x14ac:dyDescent="0.2">
      <c r="A19" s="347">
        <v>11150</v>
      </c>
      <c r="B19" s="347" t="s">
        <v>149</v>
      </c>
      <c r="C19" s="347" t="s">
        <v>289</v>
      </c>
      <c r="D19" s="375" t="s">
        <v>1</v>
      </c>
      <c r="E19" s="107"/>
      <c r="F19" s="75">
        <v>549.5</v>
      </c>
      <c r="G19" s="75">
        <v>0</v>
      </c>
      <c r="H19" s="75">
        <v>549.5</v>
      </c>
      <c r="I19" s="10"/>
      <c r="J19" s="75">
        <f>'App 4-Recyclables'!H19</f>
        <v>0</v>
      </c>
      <c r="K19" s="75">
        <f>'App 5-Organics'!H19+'App 5-Organics'!L19</f>
        <v>0</v>
      </c>
      <c r="L19" s="120"/>
      <c r="M19" s="75">
        <v>0</v>
      </c>
      <c r="N19" s="75">
        <f>'App 5-Organics'!P19</f>
        <v>0</v>
      </c>
      <c r="O19" s="10"/>
      <c r="P19" s="75">
        <v>0</v>
      </c>
      <c r="Q19" s="75">
        <v>0</v>
      </c>
      <c r="R19" s="75">
        <v>0</v>
      </c>
      <c r="S19" s="10"/>
      <c r="T19" s="75">
        <f>'App 4-Recyclables'!T19+'App 4-Recyclables'!AB19</f>
        <v>0</v>
      </c>
      <c r="U19" s="75">
        <f>'App 5-Organics'!T19+'App 5-Organics'!X19</f>
        <v>0</v>
      </c>
      <c r="V19" s="10"/>
      <c r="W19" s="75">
        <v>0</v>
      </c>
      <c r="X19" s="75">
        <v>0</v>
      </c>
      <c r="Y19" s="75">
        <v>0</v>
      </c>
      <c r="Z19" s="10"/>
      <c r="AA19" s="551">
        <f t="shared" si="5"/>
        <v>549.5</v>
      </c>
      <c r="AB19" s="10"/>
      <c r="AC19" s="552">
        <f t="shared" si="0"/>
        <v>549.5</v>
      </c>
      <c r="AD19" s="552">
        <f t="shared" si="1"/>
        <v>0</v>
      </c>
      <c r="AE19" s="552">
        <f t="shared" si="2"/>
        <v>549.5</v>
      </c>
      <c r="AF19" s="552">
        <f t="shared" si="3"/>
        <v>0</v>
      </c>
      <c r="AG19" s="552">
        <f t="shared" si="4"/>
        <v>0</v>
      </c>
      <c r="AH19" s="200"/>
      <c r="AI19" s="200"/>
      <c r="AJ19" s="200"/>
    </row>
    <row r="20" spans="1:36" x14ac:dyDescent="0.2">
      <c r="A20" s="347">
        <v>11200</v>
      </c>
      <c r="B20" s="347" t="s">
        <v>150</v>
      </c>
      <c r="C20" s="347" t="s">
        <v>289</v>
      </c>
      <c r="D20" s="375" t="s">
        <v>1</v>
      </c>
      <c r="E20" s="107"/>
      <c r="F20" s="75">
        <v>500</v>
      </c>
      <c r="G20" s="75">
        <v>0</v>
      </c>
      <c r="H20" s="75">
        <v>500</v>
      </c>
      <c r="I20" s="10"/>
      <c r="J20" s="75">
        <f>'App 4-Recyclables'!H20</f>
        <v>0</v>
      </c>
      <c r="K20" s="75">
        <f>'App 5-Organics'!H20+'App 5-Organics'!L20</f>
        <v>0</v>
      </c>
      <c r="L20" s="120"/>
      <c r="M20" s="75">
        <v>0</v>
      </c>
      <c r="N20" s="75">
        <f>'App 5-Organics'!P20</f>
        <v>0</v>
      </c>
      <c r="O20" s="10"/>
      <c r="P20" s="75">
        <v>730.5</v>
      </c>
      <c r="Q20" s="75">
        <v>0.5</v>
      </c>
      <c r="R20" s="75">
        <v>730</v>
      </c>
      <c r="S20" s="10"/>
      <c r="T20" s="75">
        <f>'App 4-Recyclables'!T20+'App 4-Recyclables'!AB20</f>
        <v>0</v>
      </c>
      <c r="U20" s="75">
        <f>'App 5-Organics'!T20+'App 5-Organics'!X20</f>
        <v>0</v>
      </c>
      <c r="V20" s="10"/>
      <c r="W20" s="75">
        <v>0</v>
      </c>
      <c r="X20" s="75">
        <v>0</v>
      </c>
      <c r="Y20" s="75">
        <v>0</v>
      </c>
      <c r="Z20" s="10"/>
      <c r="AA20" s="551">
        <f t="shared" si="5"/>
        <v>1230</v>
      </c>
      <c r="AB20" s="10"/>
      <c r="AC20" s="552">
        <f t="shared" si="0"/>
        <v>1230.5</v>
      </c>
      <c r="AD20" s="552">
        <f t="shared" si="1"/>
        <v>0.5</v>
      </c>
      <c r="AE20" s="552">
        <f t="shared" si="2"/>
        <v>1230</v>
      </c>
      <c r="AF20" s="552">
        <f t="shared" si="3"/>
        <v>0</v>
      </c>
      <c r="AG20" s="552">
        <f t="shared" si="4"/>
        <v>0</v>
      </c>
      <c r="AH20" s="200"/>
      <c r="AI20" s="200"/>
      <c r="AJ20" s="200"/>
    </row>
    <row r="21" spans="1:36" x14ac:dyDescent="0.2">
      <c r="A21" s="347">
        <v>11250</v>
      </c>
      <c r="B21" s="347" t="s">
        <v>151</v>
      </c>
      <c r="C21" s="347" t="s">
        <v>289</v>
      </c>
      <c r="D21" s="375" t="s">
        <v>1</v>
      </c>
      <c r="E21" s="107"/>
      <c r="F21" s="75">
        <v>10000</v>
      </c>
      <c r="G21" s="75">
        <v>0</v>
      </c>
      <c r="H21" s="75">
        <v>10000</v>
      </c>
      <c r="I21" s="10"/>
      <c r="J21" s="75">
        <f>'App 4-Recyclables'!H21</f>
        <v>0</v>
      </c>
      <c r="K21" s="75">
        <f>'App 5-Organics'!H21+'App 5-Organics'!L21</f>
        <v>0</v>
      </c>
      <c r="L21" s="120"/>
      <c r="M21" s="75">
        <v>0</v>
      </c>
      <c r="N21" s="75">
        <f>'App 5-Organics'!P21</f>
        <v>0</v>
      </c>
      <c r="O21" s="10"/>
      <c r="P21" s="75">
        <v>0</v>
      </c>
      <c r="Q21" s="75">
        <v>0</v>
      </c>
      <c r="R21" s="75">
        <v>0</v>
      </c>
      <c r="S21" s="10"/>
      <c r="T21" s="75">
        <f>'App 4-Recyclables'!T21+'App 4-Recyclables'!AB21</f>
        <v>0</v>
      </c>
      <c r="U21" s="75">
        <f>'App 5-Organics'!T21+'App 5-Organics'!X21</f>
        <v>0</v>
      </c>
      <c r="V21" s="10"/>
      <c r="W21" s="75">
        <v>0</v>
      </c>
      <c r="X21" s="75">
        <v>0</v>
      </c>
      <c r="Y21" s="75">
        <v>0</v>
      </c>
      <c r="Z21" s="10"/>
      <c r="AA21" s="551">
        <f t="shared" si="5"/>
        <v>10000</v>
      </c>
      <c r="AB21" s="10"/>
      <c r="AC21" s="552">
        <f t="shared" si="0"/>
        <v>10000</v>
      </c>
      <c r="AD21" s="552">
        <f t="shared" si="1"/>
        <v>0</v>
      </c>
      <c r="AE21" s="552">
        <f t="shared" si="2"/>
        <v>10000</v>
      </c>
      <c r="AF21" s="552">
        <f t="shared" si="3"/>
        <v>0</v>
      </c>
      <c r="AG21" s="552">
        <f t="shared" si="4"/>
        <v>0</v>
      </c>
      <c r="AH21" s="200"/>
      <c r="AI21" s="200"/>
      <c r="AJ21" s="200"/>
    </row>
    <row r="22" spans="1:36" x14ac:dyDescent="0.2">
      <c r="A22" s="347">
        <v>11300</v>
      </c>
      <c r="B22" s="347" t="s">
        <v>152</v>
      </c>
      <c r="C22" s="347" t="s">
        <v>126</v>
      </c>
      <c r="D22" s="375" t="s">
        <v>3</v>
      </c>
      <c r="E22" s="107"/>
      <c r="F22" s="75">
        <v>7710.8</v>
      </c>
      <c r="G22" s="75">
        <v>0</v>
      </c>
      <c r="H22" s="555">
        <v>7710.8</v>
      </c>
      <c r="I22" s="10"/>
      <c r="J22" s="75">
        <f>'App 4-Recyclables'!H22</f>
        <v>240.58</v>
      </c>
      <c r="K22" s="75">
        <f>'App 5-Organics'!H22+'App 5-Organics'!L22</f>
        <v>0</v>
      </c>
      <c r="L22" s="120"/>
      <c r="M22" s="75">
        <v>0</v>
      </c>
      <c r="N22" s="75">
        <f>'App 5-Organics'!P22</f>
        <v>0</v>
      </c>
      <c r="O22" s="10"/>
      <c r="P22" s="75">
        <v>0</v>
      </c>
      <c r="Q22" s="75">
        <v>0</v>
      </c>
      <c r="R22" s="75">
        <v>0</v>
      </c>
      <c r="S22" s="10"/>
      <c r="T22" s="75">
        <f>'App 4-Recyclables'!T22+'App 4-Recyclables'!AB22</f>
        <v>0</v>
      </c>
      <c r="U22" s="75">
        <f>'App 5-Organics'!T22+'App 5-Organics'!X22</f>
        <v>0</v>
      </c>
      <c r="V22" s="10"/>
      <c r="W22" s="75">
        <v>904.46</v>
      </c>
      <c r="X22" s="75">
        <v>0</v>
      </c>
      <c r="Y22" s="75">
        <v>904.46</v>
      </c>
      <c r="Z22" s="10"/>
      <c r="AA22" s="551">
        <f t="shared" si="5"/>
        <v>8855.84</v>
      </c>
      <c r="AB22" s="10"/>
      <c r="AC22" s="552">
        <f t="shared" si="0"/>
        <v>8615.26</v>
      </c>
      <c r="AD22" s="552">
        <f t="shared" si="1"/>
        <v>0</v>
      </c>
      <c r="AE22" s="552">
        <f t="shared" si="2"/>
        <v>8615.26</v>
      </c>
      <c r="AF22" s="552">
        <f t="shared" si="3"/>
        <v>240.58</v>
      </c>
      <c r="AG22" s="552">
        <f t="shared" si="4"/>
        <v>0</v>
      </c>
      <c r="AH22" s="200"/>
      <c r="AI22" s="200"/>
      <c r="AJ22" s="200"/>
    </row>
    <row r="23" spans="1:36" x14ac:dyDescent="0.2">
      <c r="A23" s="347">
        <v>11350</v>
      </c>
      <c r="B23" s="347" t="s">
        <v>153</v>
      </c>
      <c r="C23" s="347" t="s">
        <v>130</v>
      </c>
      <c r="D23" s="375" t="s">
        <v>4</v>
      </c>
      <c r="E23" s="107"/>
      <c r="F23" s="75">
        <v>5416.38</v>
      </c>
      <c r="G23" s="75">
        <v>0</v>
      </c>
      <c r="H23" s="75">
        <v>5416.38</v>
      </c>
      <c r="I23" s="10"/>
      <c r="J23" s="75">
        <f>'App 4-Recyclables'!H23</f>
        <v>4.5599999999999996</v>
      </c>
      <c r="K23" s="75">
        <f>'App 5-Organics'!H23+'App 5-Organics'!L23</f>
        <v>1.78</v>
      </c>
      <c r="L23" s="120"/>
      <c r="M23" s="75">
        <v>0</v>
      </c>
      <c r="N23" s="75">
        <f>'App 5-Organics'!P23</f>
        <v>0</v>
      </c>
      <c r="O23" s="10"/>
      <c r="P23" s="75">
        <v>4523.55</v>
      </c>
      <c r="Q23" s="75">
        <v>0</v>
      </c>
      <c r="R23" s="75">
        <v>4523.55</v>
      </c>
      <c r="S23" s="10"/>
      <c r="T23" s="75">
        <f>'App 4-Recyclables'!T23+'App 4-Recyclables'!AB23</f>
        <v>0</v>
      </c>
      <c r="U23" s="75">
        <f>'App 5-Organics'!T23+'App 5-Organics'!X23</f>
        <v>0</v>
      </c>
      <c r="V23" s="10"/>
      <c r="W23" s="75">
        <v>0</v>
      </c>
      <c r="X23" s="75">
        <v>0</v>
      </c>
      <c r="Y23" s="75">
        <v>0</v>
      </c>
      <c r="Z23" s="10"/>
      <c r="AA23" s="551">
        <f t="shared" si="5"/>
        <v>9946.27</v>
      </c>
      <c r="AB23" s="10"/>
      <c r="AC23" s="552">
        <f t="shared" si="0"/>
        <v>9939.93</v>
      </c>
      <c r="AD23" s="552">
        <f t="shared" si="1"/>
        <v>0</v>
      </c>
      <c r="AE23" s="552">
        <f t="shared" si="2"/>
        <v>9939.93</v>
      </c>
      <c r="AF23" s="552">
        <f t="shared" si="3"/>
        <v>4.5599999999999996</v>
      </c>
      <c r="AG23" s="552">
        <f t="shared" si="4"/>
        <v>1.78</v>
      </c>
      <c r="AH23" s="200"/>
      <c r="AI23" s="200"/>
      <c r="AJ23" s="200"/>
    </row>
    <row r="24" spans="1:36" x14ac:dyDescent="0.2">
      <c r="A24" s="347">
        <v>11400</v>
      </c>
      <c r="B24" s="347" t="s">
        <v>154</v>
      </c>
      <c r="C24" s="347" t="s">
        <v>289</v>
      </c>
      <c r="D24" s="375" t="s">
        <v>1</v>
      </c>
      <c r="E24" s="107"/>
      <c r="F24" s="75">
        <v>1917.08</v>
      </c>
      <c r="G24" s="75">
        <v>0</v>
      </c>
      <c r="H24" s="75">
        <v>1917.08</v>
      </c>
      <c r="I24" s="10"/>
      <c r="J24" s="75">
        <f>'App 4-Recyclables'!H24</f>
        <v>25.49</v>
      </c>
      <c r="K24" s="75">
        <f>'App 5-Organics'!H24+'App 5-Organics'!L24</f>
        <v>0</v>
      </c>
      <c r="L24" s="120"/>
      <c r="M24" s="75">
        <v>4</v>
      </c>
      <c r="N24" s="75">
        <f>'App 5-Organics'!P24</f>
        <v>0</v>
      </c>
      <c r="O24" s="10"/>
      <c r="P24" s="75">
        <v>1033.0600000000002</v>
      </c>
      <c r="Q24" s="75">
        <v>8.6400000000001</v>
      </c>
      <c r="R24" s="75">
        <v>1024.42</v>
      </c>
      <c r="S24" s="10"/>
      <c r="T24" s="75">
        <f>'App 4-Recyclables'!T24+'App 4-Recyclables'!AB24</f>
        <v>0</v>
      </c>
      <c r="U24" s="75">
        <f>'App 5-Organics'!T24+'App 5-Organics'!X24</f>
        <v>0</v>
      </c>
      <c r="V24" s="10"/>
      <c r="W24" s="75">
        <v>40</v>
      </c>
      <c r="X24" s="75">
        <v>0</v>
      </c>
      <c r="Y24" s="75">
        <v>40</v>
      </c>
      <c r="Z24" s="10"/>
      <c r="AA24" s="551">
        <f t="shared" si="5"/>
        <v>3010.99</v>
      </c>
      <c r="AB24" s="10"/>
      <c r="AC24" s="552">
        <f t="shared" si="0"/>
        <v>2990.1400000000003</v>
      </c>
      <c r="AD24" s="552">
        <f t="shared" si="1"/>
        <v>8.6400000000001</v>
      </c>
      <c r="AE24" s="552">
        <f t="shared" si="2"/>
        <v>2981.5</v>
      </c>
      <c r="AF24" s="552">
        <f t="shared" si="3"/>
        <v>29.49</v>
      </c>
      <c r="AG24" s="552">
        <f t="shared" si="4"/>
        <v>0</v>
      </c>
      <c r="AH24" s="200"/>
      <c r="AI24" s="200"/>
      <c r="AJ24" s="200"/>
    </row>
    <row r="25" spans="1:36" x14ac:dyDescent="0.2">
      <c r="A25" s="347">
        <v>11450</v>
      </c>
      <c r="B25" s="347" t="s">
        <v>156</v>
      </c>
      <c r="C25" s="347" t="s">
        <v>155</v>
      </c>
      <c r="D25" s="375" t="s">
        <v>3</v>
      </c>
      <c r="E25" s="107"/>
      <c r="F25" s="75">
        <v>20085.3</v>
      </c>
      <c r="G25" s="75">
        <v>5709.7</v>
      </c>
      <c r="H25" s="75">
        <v>14375.599999999999</v>
      </c>
      <c r="I25" s="10"/>
      <c r="J25" s="75">
        <f>'App 4-Recyclables'!H25</f>
        <v>1415.11</v>
      </c>
      <c r="K25" s="75">
        <f>'App 5-Organics'!H25+'App 5-Organics'!L25</f>
        <v>0</v>
      </c>
      <c r="L25" s="120"/>
      <c r="M25" s="75">
        <v>0</v>
      </c>
      <c r="N25" s="75">
        <f>'App 5-Organics'!P25</f>
        <v>0</v>
      </c>
      <c r="O25" s="10"/>
      <c r="P25" s="75">
        <v>0</v>
      </c>
      <c r="Q25" s="75">
        <v>0</v>
      </c>
      <c r="R25" s="75">
        <v>0</v>
      </c>
      <c r="S25" s="10"/>
      <c r="T25" s="75">
        <f>'App 4-Recyclables'!T25+'App 4-Recyclables'!AB25</f>
        <v>0</v>
      </c>
      <c r="U25" s="75">
        <f>'App 5-Organics'!T25+'App 5-Organics'!X25</f>
        <v>0</v>
      </c>
      <c r="V25" s="10"/>
      <c r="W25" s="75">
        <v>3037.5</v>
      </c>
      <c r="X25" s="75">
        <v>0</v>
      </c>
      <c r="Y25" s="75">
        <v>3037.5</v>
      </c>
      <c r="Z25" s="10"/>
      <c r="AA25" s="551">
        <f t="shared" si="5"/>
        <v>18828.21</v>
      </c>
      <c r="AB25" s="10"/>
      <c r="AC25" s="552">
        <f t="shared" si="0"/>
        <v>23122.799999999999</v>
      </c>
      <c r="AD25" s="552">
        <f t="shared" si="1"/>
        <v>5709.7</v>
      </c>
      <c r="AE25" s="552">
        <f t="shared" si="2"/>
        <v>17413.099999999999</v>
      </c>
      <c r="AF25" s="552">
        <f t="shared" si="3"/>
        <v>1415.11</v>
      </c>
      <c r="AG25" s="552">
        <f t="shared" si="4"/>
        <v>0</v>
      </c>
      <c r="AH25" s="200"/>
      <c r="AI25" s="200"/>
      <c r="AJ25" s="200"/>
    </row>
    <row r="26" spans="1:36" x14ac:dyDescent="0.2">
      <c r="A26" s="347">
        <v>11500</v>
      </c>
      <c r="B26" s="347" t="s">
        <v>157</v>
      </c>
      <c r="C26" s="347" t="s">
        <v>155</v>
      </c>
      <c r="D26" s="375" t="s">
        <v>3</v>
      </c>
      <c r="E26" s="107"/>
      <c r="F26" s="75">
        <v>34100</v>
      </c>
      <c r="G26" s="75">
        <v>291.62</v>
      </c>
      <c r="H26" s="75">
        <v>33808.379999999997</v>
      </c>
      <c r="I26" s="10"/>
      <c r="J26" s="75">
        <f>'App 4-Recyclables'!H26</f>
        <v>10114</v>
      </c>
      <c r="K26" s="75">
        <f>'App 5-Organics'!H26+'App 5-Organics'!L26</f>
        <v>764</v>
      </c>
      <c r="L26" s="120"/>
      <c r="M26" s="75">
        <v>0.1</v>
      </c>
      <c r="N26" s="75">
        <f>'App 5-Organics'!P26</f>
        <v>0</v>
      </c>
      <c r="O26" s="10"/>
      <c r="P26" s="75">
        <v>1.29</v>
      </c>
      <c r="Q26" s="75">
        <v>1.29</v>
      </c>
      <c r="R26" s="75">
        <v>0</v>
      </c>
      <c r="S26" s="10"/>
      <c r="T26" s="75">
        <f>'App 4-Recyclables'!T26+'App 4-Recyclables'!AB26</f>
        <v>0</v>
      </c>
      <c r="U26" s="75">
        <f>'App 5-Organics'!T26+'App 5-Organics'!X26</f>
        <v>0</v>
      </c>
      <c r="V26" s="10"/>
      <c r="W26" s="75">
        <v>7067</v>
      </c>
      <c r="X26" s="75">
        <v>0</v>
      </c>
      <c r="Y26" s="75">
        <v>7067</v>
      </c>
      <c r="Z26" s="10"/>
      <c r="AA26" s="551">
        <f t="shared" si="5"/>
        <v>51753.479999999996</v>
      </c>
      <c r="AB26" s="10"/>
      <c r="AC26" s="552">
        <f t="shared" si="0"/>
        <v>41168.29</v>
      </c>
      <c r="AD26" s="552">
        <f t="shared" si="1"/>
        <v>292.91000000000003</v>
      </c>
      <c r="AE26" s="552">
        <f t="shared" si="2"/>
        <v>40875.379999999997</v>
      </c>
      <c r="AF26" s="552">
        <f t="shared" si="3"/>
        <v>10114.1</v>
      </c>
      <c r="AG26" s="552">
        <f t="shared" si="4"/>
        <v>764</v>
      </c>
      <c r="AH26" s="200"/>
      <c r="AI26" s="200"/>
      <c r="AJ26" s="200"/>
    </row>
    <row r="27" spans="1:36" x14ac:dyDescent="0.2">
      <c r="A27" s="347">
        <v>11520</v>
      </c>
      <c r="B27" s="347" t="s">
        <v>158</v>
      </c>
      <c r="C27" s="347" t="s">
        <v>126</v>
      </c>
      <c r="D27" s="375" t="s">
        <v>3</v>
      </c>
      <c r="E27" s="107"/>
      <c r="F27" s="75">
        <v>18151</v>
      </c>
      <c r="G27" s="75">
        <v>0</v>
      </c>
      <c r="H27" s="75">
        <v>18151</v>
      </c>
      <c r="I27" s="10"/>
      <c r="J27" s="75">
        <f>'App 4-Recyclables'!H27</f>
        <v>355</v>
      </c>
      <c r="K27" s="75">
        <f>'App 5-Organics'!H27+'App 5-Organics'!L27</f>
        <v>46</v>
      </c>
      <c r="L27" s="120"/>
      <c r="M27" s="75">
        <v>0.05</v>
      </c>
      <c r="N27" s="75">
        <f>'App 5-Organics'!P27</f>
        <v>0</v>
      </c>
      <c r="O27" s="10"/>
      <c r="P27" s="75">
        <v>3</v>
      </c>
      <c r="Q27" s="75">
        <v>3</v>
      </c>
      <c r="R27" s="75">
        <v>0</v>
      </c>
      <c r="S27" s="10"/>
      <c r="T27" s="75">
        <f>'App 4-Recyclables'!T27+'App 4-Recyclables'!AB27</f>
        <v>0</v>
      </c>
      <c r="U27" s="75">
        <f>'App 5-Organics'!T27+'App 5-Organics'!X27</f>
        <v>244.62</v>
      </c>
      <c r="V27" s="10"/>
      <c r="W27" s="75">
        <v>2370</v>
      </c>
      <c r="X27" s="75">
        <v>355.5</v>
      </c>
      <c r="Y27" s="75">
        <v>2014.5</v>
      </c>
      <c r="Z27" s="10"/>
      <c r="AA27" s="551">
        <f t="shared" si="5"/>
        <v>20811.169999999998</v>
      </c>
      <c r="AB27" s="10"/>
      <c r="AC27" s="552">
        <f t="shared" si="0"/>
        <v>20524</v>
      </c>
      <c r="AD27" s="552">
        <f t="shared" si="1"/>
        <v>358.5</v>
      </c>
      <c r="AE27" s="552">
        <f t="shared" si="2"/>
        <v>20165.5</v>
      </c>
      <c r="AF27" s="552">
        <f t="shared" si="3"/>
        <v>355.05</v>
      </c>
      <c r="AG27" s="552">
        <f t="shared" si="4"/>
        <v>290.62</v>
      </c>
      <c r="AH27" s="200"/>
      <c r="AI27" s="200"/>
      <c r="AJ27" s="200"/>
    </row>
    <row r="28" spans="1:36" x14ac:dyDescent="0.2">
      <c r="A28" s="347">
        <v>11570</v>
      </c>
      <c r="B28" s="347" t="s">
        <v>133</v>
      </c>
      <c r="C28" s="347" t="s">
        <v>126</v>
      </c>
      <c r="D28" s="375" t="s">
        <v>3</v>
      </c>
      <c r="E28" s="107"/>
      <c r="F28" s="75">
        <v>80823</v>
      </c>
      <c r="G28" s="75">
        <v>0</v>
      </c>
      <c r="H28" s="75">
        <v>80823</v>
      </c>
      <c r="I28" s="10"/>
      <c r="J28" s="75">
        <f>'App 4-Recyclables'!H28</f>
        <v>1572</v>
      </c>
      <c r="K28" s="75">
        <f>'App 5-Organics'!H28+'App 5-Organics'!L28</f>
        <v>1361</v>
      </c>
      <c r="L28" s="120"/>
      <c r="M28" s="75">
        <v>0</v>
      </c>
      <c r="N28" s="75">
        <f>'App 5-Organics'!P28</f>
        <v>0</v>
      </c>
      <c r="O28" s="10"/>
      <c r="P28" s="75">
        <v>0</v>
      </c>
      <c r="Q28" s="75">
        <v>0</v>
      </c>
      <c r="R28" s="75">
        <v>0</v>
      </c>
      <c r="S28" s="10"/>
      <c r="T28" s="75">
        <f>'App 4-Recyclables'!T28+'App 4-Recyclables'!AB28</f>
        <v>0</v>
      </c>
      <c r="U28" s="75">
        <f>'App 5-Organics'!T28+'App 5-Organics'!X28</f>
        <v>0</v>
      </c>
      <c r="V28" s="10"/>
      <c r="W28" s="75">
        <v>10471</v>
      </c>
      <c r="X28" s="75">
        <v>3168</v>
      </c>
      <c r="Y28" s="75">
        <v>7303</v>
      </c>
      <c r="Z28" s="10"/>
      <c r="AA28" s="551">
        <f t="shared" si="5"/>
        <v>91059</v>
      </c>
      <c r="AB28" s="10"/>
      <c r="AC28" s="552">
        <f t="shared" si="0"/>
        <v>91294</v>
      </c>
      <c r="AD28" s="552">
        <f t="shared" si="1"/>
        <v>3168</v>
      </c>
      <c r="AE28" s="552">
        <f t="shared" si="2"/>
        <v>88126</v>
      </c>
      <c r="AF28" s="552">
        <f t="shared" si="3"/>
        <v>1572</v>
      </c>
      <c r="AG28" s="552">
        <f t="shared" si="4"/>
        <v>1361</v>
      </c>
      <c r="AH28" s="200"/>
      <c r="AI28" s="200"/>
      <c r="AJ28" s="200"/>
    </row>
    <row r="29" spans="1:36" x14ac:dyDescent="0.2">
      <c r="A29" s="347">
        <v>11600</v>
      </c>
      <c r="B29" s="347" t="s">
        <v>160</v>
      </c>
      <c r="C29" s="347" t="s">
        <v>716</v>
      </c>
      <c r="D29" s="375" t="s">
        <v>1</v>
      </c>
      <c r="E29" s="107"/>
      <c r="F29" s="75">
        <v>748</v>
      </c>
      <c r="G29" s="75">
        <v>0</v>
      </c>
      <c r="H29" s="75">
        <v>748</v>
      </c>
      <c r="I29" s="10"/>
      <c r="J29" s="75">
        <f>'App 4-Recyclables'!H29</f>
        <v>0</v>
      </c>
      <c r="K29" s="75">
        <f>'App 5-Organics'!H29+'App 5-Organics'!L29</f>
        <v>0</v>
      </c>
      <c r="L29" s="120"/>
      <c r="M29" s="75">
        <v>0</v>
      </c>
      <c r="N29" s="75">
        <f>'App 5-Organics'!P29</f>
        <v>0</v>
      </c>
      <c r="O29" s="10"/>
      <c r="P29" s="75">
        <v>0</v>
      </c>
      <c r="Q29" s="75">
        <v>0</v>
      </c>
      <c r="R29" s="75">
        <v>0</v>
      </c>
      <c r="S29" s="10"/>
      <c r="T29" s="75">
        <f>'App 4-Recyclables'!T29+'App 4-Recyclables'!AB29</f>
        <v>0</v>
      </c>
      <c r="U29" s="75">
        <f>'App 5-Organics'!T29+'App 5-Organics'!X29</f>
        <v>0</v>
      </c>
      <c r="V29" s="10"/>
      <c r="W29" s="75">
        <v>0</v>
      </c>
      <c r="X29" s="75">
        <v>0</v>
      </c>
      <c r="Y29" s="75">
        <v>0</v>
      </c>
      <c r="Z29" s="10"/>
      <c r="AA29" s="551">
        <f t="shared" si="5"/>
        <v>748</v>
      </c>
      <c r="AB29" s="10"/>
      <c r="AC29" s="552">
        <f t="shared" si="0"/>
        <v>748</v>
      </c>
      <c r="AD29" s="552">
        <f t="shared" si="1"/>
        <v>0</v>
      </c>
      <c r="AE29" s="552">
        <f t="shared" si="2"/>
        <v>748</v>
      </c>
      <c r="AF29" s="552">
        <f t="shared" si="3"/>
        <v>0</v>
      </c>
      <c r="AG29" s="552">
        <f t="shared" si="4"/>
        <v>0</v>
      </c>
      <c r="AH29" s="200"/>
      <c r="AI29" s="200"/>
      <c r="AJ29" s="200"/>
    </row>
    <row r="30" spans="1:36" x14ac:dyDescent="0.2">
      <c r="A30" s="347">
        <v>11650</v>
      </c>
      <c r="B30" s="347" t="s">
        <v>180</v>
      </c>
      <c r="C30" s="347" t="s">
        <v>162</v>
      </c>
      <c r="D30" s="375" t="s">
        <v>2</v>
      </c>
      <c r="E30" s="107"/>
      <c r="F30" s="75">
        <v>75112</v>
      </c>
      <c r="G30" s="75">
        <v>0</v>
      </c>
      <c r="H30" s="75">
        <v>75112</v>
      </c>
      <c r="I30" s="10"/>
      <c r="J30" s="75">
        <f>'App 4-Recyclables'!H30</f>
        <v>2563</v>
      </c>
      <c r="K30" s="75">
        <f>'App 5-Organics'!H30+'App 5-Organics'!L30</f>
        <v>395</v>
      </c>
      <c r="L30" s="120"/>
      <c r="M30" s="75">
        <v>20</v>
      </c>
      <c r="N30" s="75">
        <f>'App 5-Organics'!P30</f>
        <v>0</v>
      </c>
      <c r="O30" s="10"/>
      <c r="P30" s="75">
        <v>39255</v>
      </c>
      <c r="Q30" s="75">
        <v>830</v>
      </c>
      <c r="R30" s="75">
        <v>38425</v>
      </c>
      <c r="S30" s="10"/>
      <c r="T30" s="75">
        <f>'App 4-Recyclables'!T30+'App 4-Recyclables'!AB30</f>
        <v>0</v>
      </c>
      <c r="U30" s="75">
        <f>'App 5-Organics'!T30+'App 5-Organics'!X30</f>
        <v>0</v>
      </c>
      <c r="V30" s="10"/>
      <c r="W30" s="75">
        <v>21189</v>
      </c>
      <c r="X30" s="75">
        <v>758</v>
      </c>
      <c r="Y30" s="75">
        <v>20431</v>
      </c>
      <c r="Z30" s="10"/>
      <c r="AA30" s="551">
        <f t="shared" si="5"/>
        <v>136946</v>
      </c>
      <c r="AB30" s="10"/>
      <c r="AC30" s="552">
        <f t="shared" si="0"/>
        <v>135556</v>
      </c>
      <c r="AD30" s="552">
        <f t="shared" si="1"/>
        <v>1588</v>
      </c>
      <c r="AE30" s="552">
        <f t="shared" si="2"/>
        <v>133968</v>
      </c>
      <c r="AF30" s="552">
        <f t="shared" si="3"/>
        <v>2583</v>
      </c>
      <c r="AG30" s="552">
        <f t="shared" si="4"/>
        <v>395</v>
      </c>
      <c r="AH30" s="200"/>
      <c r="AI30" s="200"/>
      <c r="AJ30" s="200"/>
    </row>
    <row r="31" spans="1:36" ht="12" customHeight="1" x14ac:dyDescent="0.2">
      <c r="A31" s="347">
        <v>11700</v>
      </c>
      <c r="B31" s="347" t="s">
        <v>161</v>
      </c>
      <c r="C31" s="347" t="s">
        <v>289</v>
      </c>
      <c r="D31" s="375" t="s">
        <v>1</v>
      </c>
      <c r="E31" s="107"/>
      <c r="F31" s="75">
        <v>550</v>
      </c>
      <c r="G31" s="75">
        <v>0</v>
      </c>
      <c r="H31" s="75">
        <v>550</v>
      </c>
      <c r="I31" s="10"/>
      <c r="J31" s="75">
        <f>'App 4-Recyclables'!H31</f>
        <v>0</v>
      </c>
      <c r="K31" s="75">
        <f>'App 5-Organics'!H31+'App 5-Organics'!L31</f>
        <v>0</v>
      </c>
      <c r="L31" s="120"/>
      <c r="M31" s="75">
        <v>85</v>
      </c>
      <c r="N31" s="75">
        <f>'App 5-Organics'!P31</f>
        <v>45</v>
      </c>
      <c r="O31" s="10"/>
      <c r="P31" s="75">
        <v>245</v>
      </c>
      <c r="Q31" s="75">
        <v>0</v>
      </c>
      <c r="R31" s="75">
        <v>245</v>
      </c>
      <c r="S31" s="10"/>
      <c r="T31" s="75">
        <f>'App 4-Recyclables'!T31+'App 4-Recyclables'!AB31</f>
        <v>0</v>
      </c>
      <c r="U31" s="75">
        <f>'App 5-Organics'!T31+'App 5-Organics'!X31</f>
        <v>0</v>
      </c>
      <c r="V31" s="10"/>
      <c r="W31" s="75">
        <v>12</v>
      </c>
      <c r="X31" s="75">
        <v>12</v>
      </c>
      <c r="Y31" s="75">
        <v>0</v>
      </c>
      <c r="Z31" s="10"/>
      <c r="AA31" s="551">
        <f t="shared" si="5"/>
        <v>925</v>
      </c>
      <c r="AB31" s="10"/>
      <c r="AC31" s="552">
        <f t="shared" si="0"/>
        <v>807</v>
      </c>
      <c r="AD31" s="552">
        <f t="shared" si="1"/>
        <v>12</v>
      </c>
      <c r="AE31" s="552">
        <f t="shared" si="2"/>
        <v>795</v>
      </c>
      <c r="AF31" s="552">
        <f t="shared" si="3"/>
        <v>85</v>
      </c>
      <c r="AG31" s="552">
        <f t="shared" si="4"/>
        <v>45</v>
      </c>
      <c r="AH31" s="200"/>
      <c r="AI31" s="200"/>
      <c r="AJ31" s="200"/>
    </row>
    <row r="32" spans="1:36" x14ac:dyDescent="0.2">
      <c r="A32" s="347">
        <v>11720</v>
      </c>
      <c r="B32" s="347" t="s">
        <v>163</v>
      </c>
      <c r="C32" s="347" t="s">
        <v>162</v>
      </c>
      <c r="D32" s="375" t="s">
        <v>2</v>
      </c>
      <c r="E32" s="107"/>
      <c r="F32" s="75">
        <v>14653.61</v>
      </c>
      <c r="G32" s="75">
        <v>0</v>
      </c>
      <c r="H32" s="75">
        <v>14653.61</v>
      </c>
      <c r="I32" s="10"/>
      <c r="J32" s="75">
        <f>'App 4-Recyclables'!H32</f>
        <v>141.29</v>
      </c>
      <c r="K32" s="75">
        <f>'App 5-Organics'!H32+'App 5-Organics'!L32</f>
        <v>19.07</v>
      </c>
      <c r="L32" s="120"/>
      <c r="M32" s="75">
        <v>0</v>
      </c>
      <c r="N32" s="75">
        <f>'App 5-Organics'!P32</f>
        <v>0</v>
      </c>
      <c r="O32" s="10"/>
      <c r="P32" s="75">
        <v>56.6</v>
      </c>
      <c r="Q32" s="75">
        <v>56.6</v>
      </c>
      <c r="R32" s="75">
        <v>0</v>
      </c>
      <c r="S32" s="10"/>
      <c r="T32" s="75">
        <f>'App 4-Recyclables'!T32+'App 4-Recyclables'!AB32</f>
        <v>0</v>
      </c>
      <c r="U32" s="75">
        <f>'App 5-Organics'!T32+'App 5-Organics'!X32</f>
        <v>0</v>
      </c>
      <c r="V32" s="10"/>
      <c r="W32" s="75">
        <v>0</v>
      </c>
      <c r="X32" s="75">
        <v>0</v>
      </c>
      <c r="Y32" s="75">
        <v>0</v>
      </c>
      <c r="Z32" s="10"/>
      <c r="AA32" s="551">
        <f t="shared" si="5"/>
        <v>14813.970000000001</v>
      </c>
      <c r="AB32" s="10"/>
      <c r="AC32" s="552">
        <f t="shared" si="0"/>
        <v>14710.210000000001</v>
      </c>
      <c r="AD32" s="552">
        <f t="shared" si="1"/>
        <v>56.6</v>
      </c>
      <c r="AE32" s="552">
        <f t="shared" si="2"/>
        <v>14653.61</v>
      </c>
      <c r="AF32" s="552">
        <f t="shared" si="3"/>
        <v>141.29</v>
      </c>
      <c r="AG32" s="552">
        <f t="shared" si="4"/>
        <v>19.07</v>
      </c>
      <c r="AH32" s="200"/>
      <c r="AI32" s="200"/>
      <c r="AJ32" s="200"/>
    </row>
    <row r="33" spans="1:36" x14ac:dyDescent="0.2">
      <c r="A33" s="347">
        <v>11730</v>
      </c>
      <c r="B33" s="347" t="s">
        <v>164</v>
      </c>
      <c r="C33" s="347" t="s">
        <v>130</v>
      </c>
      <c r="D33" s="375" t="s">
        <v>4</v>
      </c>
      <c r="E33" s="107"/>
      <c r="F33" s="75">
        <v>7607</v>
      </c>
      <c r="G33" s="75">
        <v>0</v>
      </c>
      <c r="H33" s="75">
        <v>7607</v>
      </c>
      <c r="I33" s="10"/>
      <c r="J33" s="75">
        <f>'App 4-Recyclables'!H33</f>
        <v>158</v>
      </c>
      <c r="K33" s="75">
        <f>'App 5-Organics'!H33+'App 5-Organics'!L33</f>
        <v>35</v>
      </c>
      <c r="L33" s="120"/>
      <c r="M33" s="75">
        <v>0</v>
      </c>
      <c r="N33" s="75">
        <f>'App 5-Organics'!P33</f>
        <v>0</v>
      </c>
      <c r="O33" s="10"/>
      <c r="P33" s="75">
        <v>4563</v>
      </c>
      <c r="Q33" s="75">
        <v>18</v>
      </c>
      <c r="R33" s="75">
        <v>4545</v>
      </c>
      <c r="S33" s="10"/>
      <c r="T33" s="75">
        <f>'App 4-Recyclables'!T33+'App 4-Recyclables'!AB33</f>
        <v>0</v>
      </c>
      <c r="U33" s="75">
        <f>'App 5-Organics'!T33+'App 5-Organics'!X33</f>
        <v>0</v>
      </c>
      <c r="V33" s="10"/>
      <c r="W33" s="75">
        <v>848</v>
      </c>
      <c r="X33" s="75">
        <v>0</v>
      </c>
      <c r="Y33" s="75">
        <v>848</v>
      </c>
      <c r="Z33" s="10"/>
      <c r="AA33" s="551">
        <f t="shared" si="5"/>
        <v>13193</v>
      </c>
      <c r="AB33" s="10"/>
      <c r="AC33" s="552">
        <f t="shared" si="0"/>
        <v>13018</v>
      </c>
      <c r="AD33" s="552">
        <f t="shared" si="1"/>
        <v>18</v>
      </c>
      <c r="AE33" s="552">
        <f t="shared" si="2"/>
        <v>13000</v>
      </c>
      <c r="AF33" s="552">
        <f t="shared" si="3"/>
        <v>158</v>
      </c>
      <c r="AG33" s="552">
        <f t="shared" si="4"/>
        <v>35</v>
      </c>
      <c r="AH33" s="200"/>
      <c r="AI33" s="200"/>
      <c r="AJ33" s="200"/>
    </row>
    <row r="34" spans="1:36" x14ac:dyDescent="0.2">
      <c r="A34" s="347">
        <v>11750</v>
      </c>
      <c r="B34" s="347" t="s">
        <v>165</v>
      </c>
      <c r="C34" s="347" t="s">
        <v>289</v>
      </c>
      <c r="D34" s="375" t="s">
        <v>1</v>
      </c>
      <c r="E34" s="107"/>
      <c r="F34" s="75">
        <v>841.55</v>
      </c>
      <c r="G34" s="75">
        <v>0</v>
      </c>
      <c r="H34" s="75">
        <v>841.55</v>
      </c>
      <c r="I34" s="10"/>
      <c r="J34" s="75">
        <f>'App 4-Recyclables'!H34</f>
        <v>0</v>
      </c>
      <c r="K34" s="75">
        <f>'App 5-Organics'!H34+'App 5-Organics'!L34</f>
        <v>0</v>
      </c>
      <c r="L34" s="120"/>
      <c r="M34" s="75">
        <v>0</v>
      </c>
      <c r="N34" s="75">
        <f>'App 5-Organics'!P34</f>
        <v>0</v>
      </c>
      <c r="O34" s="10"/>
      <c r="P34" s="75">
        <v>2516</v>
      </c>
      <c r="Q34" s="75">
        <v>0</v>
      </c>
      <c r="R34" s="75">
        <v>2516</v>
      </c>
      <c r="S34" s="10"/>
      <c r="T34" s="75">
        <f>'App 4-Recyclables'!T34+'App 4-Recyclables'!AB34</f>
        <v>0</v>
      </c>
      <c r="U34" s="75">
        <f>'App 5-Organics'!T34+'App 5-Organics'!X34</f>
        <v>0</v>
      </c>
      <c r="V34" s="10"/>
      <c r="W34" s="75">
        <v>0</v>
      </c>
      <c r="X34" s="75">
        <v>0</v>
      </c>
      <c r="Y34" s="75">
        <v>0</v>
      </c>
      <c r="Z34" s="10"/>
      <c r="AA34" s="551">
        <f t="shared" si="5"/>
        <v>3357.55</v>
      </c>
      <c r="AB34" s="10"/>
      <c r="AC34" s="552">
        <f t="shared" si="0"/>
        <v>3357.55</v>
      </c>
      <c r="AD34" s="552">
        <f t="shared" si="1"/>
        <v>0</v>
      </c>
      <c r="AE34" s="552">
        <f t="shared" si="2"/>
        <v>3357.55</v>
      </c>
      <c r="AF34" s="552">
        <f t="shared" si="3"/>
        <v>0</v>
      </c>
      <c r="AG34" s="552">
        <f t="shared" si="4"/>
        <v>0</v>
      </c>
      <c r="AH34" s="200"/>
      <c r="AI34" s="200"/>
      <c r="AJ34" s="200"/>
    </row>
    <row r="35" spans="1:36" x14ac:dyDescent="0.2">
      <c r="A35" s="347">
        <v>11800</v>
      </c>
      <c r="B35" s="347" t="s">
        <v>166</v>
      </c>
      <c r="C35" s="347" t="s">
        <v>290</v>
      </c>
      <c r="D35" s="375" t="s">
        <v>4</v>
      </c>
      <c r="E35" s="107"/>
      <c r="F35" s="75">
        <v>12962.24</v>
      </c>
      <c r="G35" s="75">
        <v>433.23999999999978</v>
      </c>
      <c r="H35" s="75">
        <v>12529</v>
      </c>
      <c r="I35" s="10"/>
      <c r="J35" s="75">
        <f>'App 4-Recyclables'!H35</f>
        <v>367</v>
      </c>
      <c r="K35" s="75">
        <f>'App 5-Organics'!H35+'App 5-Organics'!L35</f>
        <v>730</v>
      </c>
      <c r="L35" s="120"/>
      <c r="M35" s="75">
        <v>0</v>
      </c>
      <c r="N35" s="75">
        <f>'App 5-Organics'!P35</f>
        <v>0</v>
      </c>
      <c r="O35" s="10"/>
      <c r="P35" s="75">
        <v>191</v>
      </c>
      <c r="Q35" s="75">
        <v>191</v>
      </c>
      <c r="R35" s="75">
        <v>0</v>
      </c>
      <c r="S35" s="10"/>
      <c r="T35" s="75">
        <f>'App 4-Recyclables'!T35+'App 4-Recyclables'!AB35</f>
        <v>0</v>
      </c>
      <c r="U35" s="75">
        <f>'App 5-Organics'!T35+'App 5-Organics'!X35</f>
        <v>0</v>
      </c>
      <c r="V35" s="10"/>
      <c r="W35" s="75">
        <v>965.77</v>
      </c>
      <c r="X35" s="75">
        <v>56.72</v>
      </c>
      <c r="Y35" s="75">
        <v>909.05</v>
      </c>
      <c r="Z35" s="10"/>
      <c r="AA35" s="551">
        <f t="shared" si="5"/>
        <v>14535.05</v>
      </c>
      <c r="AB35" s="10"/>
      <c r="AC35" s="552">
        <f t="shared" si="0"/>
        <v>14119.01</v>
      </c>
      <c r="AD35" s="552">
        <f t="shared" si="1"/>
        <v>680.95999999999981</v>
      </c>
      <c r="AE35" s="552">
        <f t="shared" si="2"/>
        <v>13438.05</v>
      </c>
      <c r="AF35" s="552">
        <f t="shared" si="3"/>
        <v>367</v>
      </c>
      <c r="AG35" s="552">
        <f t="shared" si="4"/>
        <v>730</v>
      </c>
      <c r="AH35" s="200"/>
      <c r="AI35" s="200"/>
      <c r="AJ35" s="200"/>
    </row>
    <row r="36" spans="1:36" x14ac:dyDescent="0.2">
      <c r="A36" s="347">
        <v>12000</v>
      </c>
      <c r="B36" s="347" t="s">
        <v>168</v>
      </c>
      <c r="C36" s="347" t="s">
        <v>141</v>
      </c>
      <c r="D36" s="375" t="s">
        <v>1</v>
      </c>
      <c r="E36" s="107"/>
      <c r="F36" s="75">
        <v>979.72</v>
      </c>
      <c r="G36" s="75">
        <v>0</v>
      </c>
      <c r="H36" s="75">
        <v>979.72</v>
      </c>
      <c r="I36" s="10"/>
      <c r="J36" s="75">
        <f>'App 4-Recyclables'!H36</f>
        <v>11.67</v>
      </c>
      <c r="K36" s="75">
        <f>'App 5-Organics'!H36+'App 5-Organics'!L36</f>
        <v>0</v>
      </c>
      <c r="L36" s="120"/>
      <c r="M36" s="75">
        <v>0</v>
      </c>
      <c r="N36" s="75">
        <f>'App 5-Organics'!P36</f>
        <v>0</v>
      </c>
      <c r="O36" s="10"/>
      <c r="P36" s="75">
        <v>0</v>
      </c>
      <c r="Q36" s="75">
        <v>0</v>
      </c>
      <c r="R36" s="75">
        <v>0</v>
      </c>
      <c r="S36" s="10"/>
      <c r="T36" s="75">
        <f>'App 4-Recyclables'!T36+'App 4-Recyclables'!AB36</f>
        <v>0</v>
      </c>
      <c r="U36" s="75">
        <f>'App 5-Organics'!T36+'App 5-Organics'!X36</f>
        <v>0</v>
      </c>
      <c r="V36" s="10"/>
      <c r="W36" s="75">
        <v>3</v>
      </c>
      <c r="X36" s="75">
        <v>0</v>
      </c>
      <c r="Y36" s="75">
        <v>3</v>
      </c>
      <c r="Z36" s="10"/>
      <c r="AA36" s="551">
        <f t="shared" si="5"/>
        <v>994.39</v>
      </c>
      <c r="AB36" s="10"/>
      <c r="AC36" s="552">
        <f t="shared" si="0"/>
        <v>982.72</v>
      </c>
      <c r="AD36" s="552">
        <f t="shared" si="1"/>
        <v>0</v>
      </c>
      <c r="AE36" s="552">
        <f t="shared" si="2"/>
        <v>982.72</v>
      </c>
      <c r="AF36" s="552">
        <f t="shared" si="3"/>
        <v>11.67</v>
      </c>
      <c r="AG36" s="552">
        <f t="shared" si="4"/>
        <v>0</v>
      </c>
      <c r="AH36" s="200"/>
      <c r="AI36" s="200"/>
      <c r="AJ36" s="200"/>
    </row>
    <row r="37" spans="1:36" x14ac:dyDescent="0.2">
      <c r="A37" s="347">
        <v>12150</v>
      </c>
      <c r="B37" s="347" t="s">
        <v>169</v>
      </c>
      <c r="C37" s="347" t="s">
        <v>289</v>
      </c>
      <c r="D37" s="375" t="s">
        <v>1</v>
      </c>
      <c r="E37" s="107"/>
      <c r="F37" s="75">
        <v>2330</v>
      </c>
      <c r="G37" s="75">
        <v>0</v>
      </c>
      <c r="H37" s="75">
        <v>2330</v>
      </c>
      <c r="I37" s="10"/>
      <c r="J37" s="75">
        <f>'App 4-Recyclables'!H37</f>
        <v>0</v>
      </c>
      <c r="K37" s="75">
        <f>'App 5-Organics'!H37+'App 5-Organics'!L37</f>
        <v>0</v>
      </c>
      <c r="L37" s="120"/>
      <c r="M37" s="75">
        <v>0</v>
      </c>
      <c r="N37" s="75">
        <f>'App 5-Organics'!P37</f>
        <v>0</v>
      </c>
      <c r="O37" s="10"/>
      <c r="P37" s="75">
        <v>0</v>
      </c>
      <c r="Q37" s="75">
        <v>0</v>
      </c>
      <c r="R37" s="75">
        <v>0</v>
      </c>
      <c r="S37" s="10"/>
      <c r="T37" s="75">
        <f>'App 4-Recyclables'!T37+'App 4-Recyclables'!AB37</f>
        <v>0</v>
      </c>
      <c r="U37" s="75">
        <f>'App 5-Organics'!T37+'App 5-Organics'!X37</f>
        <v>0</v>
      </c>
      <c r="V37" s="10"/>
      <c r="W37" s="75">
        <v>0</v>
      </c>
      <c r="X37" s="75">
        <v>0</v>
      </c>
      <c r="Y37" s="75">
        <v>0</v>
      </c>
      <c r="Z37" s="10"/>
      <c r="AA37" s="551">
        <f t="shared" si="5"/>
        <v>2330</v>
      </c>
      <c r="AB37" s="10"/>
      <c r="AC37" s="552">
        <f t="shared" si="0"/>
        <v>2330</v>
      </c>
      <c r="AD37" s="552">
        <f t="shared" si="1"/>
        <v>0</v>
      </c>
      <c r="AE37" s="552">
        <f t="shared" si="2"/>
        <v>2330</v>
      </c>
      <c r="AF37" s="552">
        <f t="shared" si="3"/>
        <v>0</v>
      </c>
      <c r="AG37" s="552">
        <f t="shared" si="4"/>
        <v>0</v>
      </c>
      <c r="AH37" s="200"/>
      <c r="AI37" s="200"/>
      <c r="AJ37" s="200"/>
    </row>
    <row r="38" spans="1:36" x14ac:dyDescent="0.2">
      <c r="A38" s="347">
        <v>12350</v>
      </c>
      <c r="B38" s="347" t="s">
        <v>171</v>
      </c>
      <c r="C38" s="347" t="s">
        <v>289</v>
      </c>
      <c r="D38" s="375" t="s">
        <v>1</v>
      </c>
      <c r="E38" s="107"/>
      <c r="F38" s="75">
        <v>2958.86</v>
      </c>
      <c r="G38" s="75">
        <v>0</v>
      </c>
      <c r="H38" s="75">
        <v>2958.86</v>
      </c>
      <c r="I38" s="10"/>
      <c r="J38" s="75">
        <f>'App 4-Recyclables'!H38</f>
        <v>554.92999999999995</v>
      </c>
      <c r="K38" s="75">
        <f>'App 5-Organics'!H38+'App 5-Organics'!L38</f>
        <v>0</v>
      </c>
      <c r="L38" s="120"/>
      <c r="M38" s="75">
        <v>0</v>
      </c>
      <c r="N38" s="75">
        <f>'App 5-Organics'!P38</f>
        <v>5.51</v>
      </c>
      <c r="O38" s="10"/>
      <c r="P38" s="75">
        <v>26.67</v>
      </c>
      <c r="Q38" s="75">
        <v>0</v>
      </c>
      <c r="R38" s="75">
        <v>26.67</v>
      </c>
      <c r="S38" s="10"/>
      <c r="T38" s="75">
        <f>'App 4-Recyclables'!T38+'App 4-Recyclables'!AB38</f>
        <v>0</v>
      </c>
      <c r="U38" s="75">
        <f>'App 5-Organics'!T38+'App 5-Organics'!X38</f>
        <v>0</v>
      </c>
      <c r="V38" s="10"/>
      <c r="W38" s="75">
        <v>0</v>
      </c>
      <c r="X38" s="75">
        <v>0</v>
      </c>
      <c r="Y38" s="75">
        <v>0</v>
      </c>
      <c r="Z38" s="10"/>
      <c r="AA38" s="551">
        <f t="shared" si="5"/>
        <v>3545.9700000000003</v>
      </c>
      <c r="AB38" s="10"/>
      <c r="AC38" s="552">
        <f t="shared" si="0"/>
        <v>2985.53</v>
      </c>
      <c r="AD38" s="552">
        <f t="shared" si="1"/>
        <v>0</v>
      </c>
      <c r="AE38" s="552">
        <f t="shared" si="2"/>
        <v>2985.53</v>
      </c>
      <c r="AF38" s="552">
        <f t="shared" si="3"/>
        <v>554.92999999999995</v>
      </c>
      <c r="AG38" s="552">
        <f t="shared" si="4"/>
        <v>5.51</v>
      </c>
      <c r="AH38" s="200"/>
      <c r="AI38" s="200"/>
      <c r="AJ38" s="200"/>
    </row>
    <row r="39" spans="1:36" x14ac:dyDescent="0.2">
      <c r="A39" s="347">
        <v>12380</v>
      </c>
      <c r="B39" s="347" t="s">
        <v>129</v>
      </c>
      <c r="C39" s="347" t="s">
        <v>128</v>
      </c>
      <c r="D39" s="375" t="s">
        <v>3</v>
      </c>
      <c r="E39" s="107"/>
      <c r="F39" s="75">
        <v>69669</v>
      </c>
      <c r="G39" s="75">
        <v>18224</v>
      </c>
      <c r="H39" s="75">
        <v>51445</v>
      </c>
      <c r="I39" s="10"/>
      <c r="J39" s="75">
        <f>'App 4-Recyclables'!H39</f>
        <v>978.77</v>
      </c>
      <c r="K39" s="75">
        <f>'App 5-Organics'!H39+'App 5-Organics'!L39</f>
        <v>0</v>
      </c>
      <c r="L39" s="120"/>
      <c r="M39" s="75">
        <v>0</v>
      </c>
      <c r="N39" s="75">
        <f>'App 5-Organics'!P39</f>
        <v>0</v>
      </c>
      <c r="O39" s="10"/>
      <c r="P39" s="75">
        <v>0</v>
      </c>
      <c r="Q39" s="75">
        <v>0</v>
      </c>
      <c r="R39" s="75">
        <v>0</v>
      </c>
      <c r="S39" s="10"/>
      <c r="T39" s="75">
        <f>'App 4-Recyclables'!T39+'App 4-Recyclables'!AB39</f>
        <v>0</v>
      </c>
      <c r="U39" s="75">
        <f>'App 5-Organics'!T39+'App 5-Organics'!X39</f>
        <v>0</v>
      </c>
      <c r="V39" s="10"/>
      <c r="W39" s="75">
        <v>4952</v>
      </c>
      <c r="X39" s="75">
        <v>2971</v>
      </c>
      <c r="Y39" s="75">
        <v>1981</v>
      </c>
      <c r="Z39" s="10"/>
      <c r="AA39" s="551">
        <f t="shared" si="5"/>
        <v>54404.77</v>
      </c>
      <c r="AB39" s="10"/>
      <c r="AC39" s="552">
        <f t="shared" si="0"/>
        <v>74621</v>
      </c>
      <c r="AD39" s="552">
        <f t="shared" si="1"/>
        <v>21195</v>
      </c>
      <c r="AE39" s="552">
        <f t="shared" si="2"/>
        <v>53426</v>
      </c>
      <c r="AF39" s="552">
        <f t="shared" si="3"/>
        <v>978.77</v>
      </c>
      <c r="AG39" s="552">
        <f t="shared" si="4"/>
        <v>0</v>
      </c>
      <c r="AH39" s="200"/>
      <c r="AI39" s="200"/>
      <c r="AJ39" s="200"/>
    </row>
    <row r="40" spans="1:36" x14ac:dyDescent="0.2">
      <c r="A40" s="347">
        <v>12700</v>
      </c>
      <c r="B40" s="347" t="s">
        <v>173</v>
      </c>
      <c r="C40" s="347" t="s">
        <v>162</v>
      </c>
      <c r="D40" s="375" t="s">
        <v>4</v>
      </c>
      <c r="E40" s="107"/>
      <c r="F40" s="75">
        <v>2421.7600000000002</v>
      </c>
      <c r="G40" s="75">
        <v>0</v>
      </c>
      <c r="H40" s="75">
        <v>2421.7600000000002</v>
      </c>
      <c r="I40" s="10"/>
      <c r="J40" s="75">
        <f>'App 4-Recyclables'!H40</f>
        <v>57.08</v>
      </c>
      <c r="K40" s="75">
        <f>'App 5-Organics'!H40+'App 5-Organics'!L40</f>
        <v>0</v>
      </c>
      <c r="L40" s="120"/>
      <c r="M40" s="75">
        <v>0</v>
      </c>
      <c r="N40" s="75">
        <f>'App 5-Organics'!P40</f>
        <v>0</v>
      </c>
      <c r="O40" s="10"/>
      <c r="P40" s="75">
        <v>844.24</v>
      </c>
      <c r="Q40" s="75">
        <v>7.1000000000000227</v>
      </c>
      <c r="R40" s="75">
        <v>837.14</v>
      </c>
      <c r="S40" s="10"/>
      <c r="T40" s="75">
        <f>'App 4-Recyclables'!T40+'App 4-Recyclables'!AB40</f>
        <v>0</v>
      </c>
      <c r="U40" s="75">
        <f>'App 5-Organics'!T40+'App 5-Organics'!X40</f>
        <v>0</v>
      </c>
      <c r="V40" s="10"/>
      <c r="W40" s="75">
        <v>242.92</v>
      </c>
      <c r="X40" s="75">
        <v>0</v>
      </c>
      <c r="Y40" s="75">
        <v>242.92</v>
      </c>
      <c r="Z40" s="10"/>
      <c r="AA40" s="551">
        <f t="shared" si="5"/>
        <v>3558.9</v>
      </c>
      <c r="AB40" s="10"/>
      <c r="AC40" s="552">
        <f t="shared" si="0"/>
        <v>3508.92</v>
      </c>
      <c r="AD40" s="552">
        <f t="shared" si="1"/>
        <v>7.1000000000000227</v>
      </c>
      <c r="AE40" s="552">
        <f t="shared" si="2"/>
        <v>3501.82</v>
      </c>
      <c r="AF40" s="552">
        <f t="shared" si="3"/>
        <v>57.08</v>
      </c>
      <c r="AG40" s="552">
        <f t="shared" si="4"/>
        <v>0</v>
      </c>
      <c r="AH40" s="200"/>
      <c r="AI40" s="200"/>
      <c r="AJ40" s="200"/>
    </row>
    <row r="41" spans="1:36" x14ac:dyDescent="0.2">
      <c r="A41" s="347">
        <v>12730</v>
      </c>
      <c r="B41" s="347" t="s">
        <v>167</v>
      </c>
      <c r="C41" s="347" t="s">
        <v>711</v>
      </c>
      <c r="D41" s="375" t="s">
        <v>1</v>
      </c>
      <c r="E41" s="107"/>
      <c r="F41" s="75">
        <v>2719.55</v>
      </c>
      <c r="G41" s="75">
        <v>0</v>
      </c>
      <c r="H41" s="75">
        <v>2719.55</v>
      </c>
      <c r="I41" s="10"/>
      <c r="J41" s="75">
        <f>'App 4-Recyclables'!H41</f>
        <v>0</v>
      </c>
      <c r="K41" s="75">
        <f>'App 5-Organics'!H41+'App 5-Organics'!L41</f>
        <v>0</v>
      </c>
      <c r="L41" s="120"/>
      <c r="M41" s="75">
        <v>28.909999999999997</v>
      </c>
      <c r="N41" s="75">
        <f>'App 5-Organics'!P41</f>
        <v>645.76</v>
      </c>
      <c r="O41" s="10"/>
      <c r="P41" s="75">
        <v>741.1</v>
      </c>
      <c r="Q41" s="75">
        <v>0</v>
      </c>
      <c r="R41" s="75">
        <v>741.1</v>
      </c>
      <c r="S41" s="10"/>
      <c r="T41" s="75">
        <f>'App 4-Recyclables'!T41+'App 4-Recyclables'!AB41</f>
        <v>0</v>
      </c>
      <c r="U41" s="75">
        <f>'App 5-Organics'!T41+'App 5-Organics'!X41</f>
        <v>30.68</v>
      </c>
      <c r="V41" s="10"/>
      <c r="W41" s="75">
        <v>0</v>
      </c>
      <c r="X41" s="75">
        <v>0</v>
      </c>
      <c r="Y41" s="75">
        <v>0</v>
      </c>
      <c r="Z41" s="10"/>
      <c r="AA41" s="551">
        <f t="shared" si="5"/>
        <v>4166.0000000000009</v>
      </c>
      <c r="AB41" s="10"/>
      <c r="AC41" s="552">
        <f t="shared" si="0"/>
        <v>3460.65</v>
      </c>
      <c r="AD41" s="552">
        <f t="shared" si="1"/>
        <v>0</v>
      </c>
      <c r="AE41" s="552">
        <f t="shared" si="2"/>
        <v>3460.65</v>
      </c>
      <c r="AF41" s="552">
        <f t="shared" si="3"/>
        <v>28.909999999999997</v>
      </c>
      <c r="AG41" s="552">
        <f t="shared" si="4"/>
        <v>676.43999999999994</v>
      </c>
      <c r="AH41" s="200"/>
      <c r="AI41" s="200"/>
      <c r="AJ41" s="200"/>
    </row>
    <row r="42" spans="1:36" x14ac:dyDescent="0.2">
      <c r="A42" s="347">
        <v>12750</v>
      </c>
      <c r="B42" s="347" t="s">
        <v>174</v>
      </c>
      <c r="C42" s="347" t="s">
        <v>713</v>
      </c>
      <c r="D42" s="375" t="s">
        <v>1</v>
      </c>
      <c r="E42" s="107"/>
      <c r="F42" s="75">
        <v>6607.73</v>
      </c>
      <c r="G42" s="75">
        <v>0</v>
      </c>
      <c r="H42" s="75">
        <v>6607.73</v>
      </c>
      <c r="I42" s="10"/>
      <c r="J42" s="75">
        <f>'App 4-Recyclables'!H42</f>
        <v>452</v>
      </c>
      <c r="K42" s="75">
        <f>'App 5-Organics'!H42+'App 5-Organics'!L42</f>
        <v>6.24</v>
      </c>
      <c r="L42" s="120"/>
      <c r="M42" s="75">
        <v>0</v>
      </c>
      <c r="N42" s="75">
        <f>'App 5-Organics'!P42</f>
        <v>0</v>
      </c>
      <c r="O42" s="10"/>
      <c r="P42" s="75">
        <v>2879.39</v>
      </c>
      <c r="Q42" s="75">
        <v>78</v>
      </c>
      <c r="R42" s="75">
        <v>2801.39</v>
      </c>
      <c r="S42" s="10"/>
      <c r="T42" s="75">
        <f>'App 4-Recyclables'!T42+'App 4-Recyclables'!AB42</f>
        <v>0</v>
      </c>
      <c r="U42" s="75">
        <f>'App 5-Organics'!T42+'App 5-Organics'!X42</f>
        <v>0</v>
      </c>
      <c r="V42" s="10"/>
      <c r="W42" s="75">
        <v>545.76</v>
      </c>
      <c r="X42" s="75">
        <v>0</v>
      </c>
      <c r="Y42" s="75">
        <v>545.76</v>
      </c>
      <c r="Z42" s="10"/>
      <c r="AA42" s="551">
        <f t="shared" si="5"/>
        <v>10413.119999999999</v>
      </c>
      <c r="AB42" s="10"/>
      <c r="AC42" s="552">
        <f t="shared" si="0"/>
        <v>10032.879999999999</v>
      </c>
      <c r="AD42" s="552">
        <f t="shared" si="1"/>
        <v>78</v>
      </c>
      <c r="AE42" s="552">
        <f t="shared" si="2"/>
        <v>9954.8799999999992</v>
      </c>
      <c r="AF42" s="552">
        <f t="shared" si="3"/>
        <v>452</v>
      </c>
      <c r="AG42" s="552">
        <f t="shared" si="4"/>
        <v>6.24</v>
      </c>
      <c r="AH42" s="200"/>
      <c r="AI42" s="200"/>
      <c r="AJ42" s="200"/>
    </row>
    <row r="43" spans="1:36" x14ac:dyDescent="0.2">
      <c r="A43" s="347">
        <v>12850</v>
      </c>
      <c r="B43" s="347" t="s">
        <v>175</v>
      </c>
      <c r="C43" s="347" t="s">
        <v>128</v>
      </c>
      <c r="D43" s="375" t="s">
        <v>3</v>
      </c>
      <c r="E43" s="107"/>
      <c r="F43" s="75">
        <v>68087.78</v>
      </c>
      <c r="G43" s="75">
        <v>0</v>
      </c>
      <c r="H43" s="75">
        <v>68087.78</v>
      </c>
      <c r="I43" s="10"/>
      <c r="J43" s="75">
        <f>'App 4-Recyclables'!H43</f>
        <v>1898.76</v>
      </c>
      <c r="K43" s="75">
        <f>'App 5-Organics'!H43+'App 5-Organics'!L43</f>
        <v>0</v>
      </c>
      <c r="L43" s="120"/>
      <c r="M43" s="75">
        <v>0.6</v>
      </c>
      <c r="N43" s="75">
        <f>'App 5-Organics'!P43</f>
        <v>0</v>
      </c>
      <c r="O43" s="10"/>
      <c r="P43" s="75">
        <v>66.2</v>
      </c>
      <c r="Q43" s="75">
        <v>0</v>
      </c>
      <c r="R43" s="75">
        <v>66.2</v>
      </c>
      <c r="S43" s="10"/>
      <c r="T43" s="75">
        <f>'App 4-Recyclables'!T43+'App 4-Recyclables'!AB43</f>
        <v>30</v>
      </c>
      <c r="U43" s="75">
        <f>'App 5-Organics'!T43+'App 5-Organics'!X43</f>
        <v>0</v>
      </c>
      <c r="V43" s="10"/>
      <c r="W43" s="75">
        <v>10339.77</v>
      </c>
      <c r="X43" s="75">
        <v>0.77000000000043656</v>
      </c>
      <c r="Y43" s="75">
        <v>10339</v>
      </c>
      <c r="Z43" s="10"/>
      <c r="AA43" s="551">
        <f t="shared" si="5"/>
        <v>80422.34</v>
      </c>
      <c r="AB43" s="10"/>
      <c r="AC43" s="552">
        <f t="shared" si="0"/>
        <v>78493.75</v>
      </c>
      <c r="AD43" s="552">
        <f t="shared" si="1"/>
        <v>0.77000000000043656</v>
      </c>
      <c r="AE43" s="552">
        <f t="shared" si="2"/>
        <v>78492.98</v>
      </c>
      <c r="AF43" s="552">
        <f t="shared" si="3"/>
        <v>1929.36</v>
      </c>
      <c r="AG43" s="552">
        <f t="shared" si="4"/>
        <v>0</v>
      </c>
      <c r="AH43" s="200"/>
      <c r="AI43" s="200"/>
      <c r="AJ43" s="200"/>
    </row>
    <row r="44" spans="1:36" x14ac:dyDescent="0.2">
      <c r="A44" s="347">
        <v>12870</v>
      </c>
      <c r="B44" s="347" t="s">
        <v>170</v>
      </c>
      <c r="C44" s="347" t="s">
        <v>711</v>
      </c>
      <c r="D44" s="375" t="s">
        <v>1</v>
      </c>
      <c r="E44" s="107"/>
      <c r="F44" s="75">
        <v>2570</v>
      </c>
      <c r="G44" s="75">
        <v>0</v>
      </c>
      <c r="H44" s="75">
        <v>2570</v>
      </c>
      <c r="I44" s="10"/>
      <c r="J44" s="75">
        <f>'App 4-Recyclables'!H44</f>
        <v>43.31</v>
      </c>
      <c r="K44" s="75">
        <f>'App 5-Organics'!H44+'App 5-Organics'!L44</f>
        <v>0</v>
      </c>
      <c r="L44" s="120"/>
      <c r="M44" s="75">
        <v>0</v>
      </c>
      <c r="N44" s="75">
        <f>'App 5-Organics'!P44</f>
        <v>417.5</v>
      </c>
      <c r="O44" s="10"/>
      <c r="P44" s="75">
        <v>752.6</v>
      </c>
      <c r="Q44" s="75">
        <v>0</v>
      </c>
      <c r="R44" s="75">
        <v>752.6</v>
      </c>
      <c r="S44" s="10"/>
      <c r="T44" s="75">
        <f>'App 4-Recyclables'!T44+'App 4-Recyclables'!AB44</f>
        <v>0</v>
      </c>
      <c r="U44" s="75">
        <f>'App 5-Organics'!T44+'App 5-Organics'!X44</f>
        <v>0</v>
      </c>
      <c r="V44" s="10"/>
      <c r="W44" s="75">
        <v>0</v>
      </c>
      <c r="X44" s="75">
        <v>0</v>
      </c>
      <c r="Y44" s="75">
        <v>0</v>
      </c>
      <c r="Z44" s="10"/>
      <c r="AA44" s="551">
        <f t="shared" si="5"/>
        <v>3783.41</v>
      </c>
      <c r="AB44" s="10"/>
      <c r="AC44" s="552">
        <f t="shared" si="0"/>
        <v>3322.6</v>
      </c>
      <c r="AD44" s="552">
        <f t="shared" si="1"/>
        <v>0</v>
      </c>
      <c r="AE44" s="552">
        <f t="shared" si="2"/>
        <v>3322.6</v>
      </c>
      <c r="AF44" s="552">
        <f t="shared" si="3"/>
        <v>43.31</v>
      </c>
      <c r="AG44" s="552">
        <f t="shared" si="4"/>
        <v>417.5</v>
      </c>
      <c r="AH44" s="200"/>
      <c r="AI44" s="200"/>
      <c r="AJ44" s="200"/>
    </row>
    <row r="45" spans="1:36" x14ac:dyDescent="0.2">
      <c r="A45" s="347">
        <v>12900</v>
      </c>
      <c r="B45" s="347" t="s">
        <v>176</v>
      </c>
      <c r="C45" s="347" t="s">
        <v>289</v>
      </c>
      <c r="D45" s="375" t="s">
        <v>1</v>
      </c>
      <c r="E45" s="107"/>
      <c r="F45" s="75">
        <v>1283.56</v>
      </c>
      <c r="G45" s="75">
        <v>0</v>
      </c>
      <c r="H45" s="75">
        <v>1283.56</v>
      </c>
      <c r="I45" s="10"/>
      <c r="J45" s="75">
        <f>'App 4-Recyclables'!H45</f>
        <v>32.479999999999997</v>
      </c>
      <c r="K45" s="75">
        <f>'App 5-Organics'!H45+'App 5-Organics'!L45</f>
        <v>0</v>
      </c>
      <c r="L45" s="120"/>
      <c r="M45" s="75">
        <v>0</v>
      </c>
      <c r="N45" s="75">
        <f>'App 5-Organics'!P45</f>
        <v>0</v>
      </c>
      <c r="O45" s="10"/>
      <c r="P45" s="75">
        <v>0</v>
      </c>
      <c r="Q45" s="75">
        <v>0</v>
      </c>
      <c r="R45" s="75">
        <v>0</v>
      </c>
      <c r="S45" s="10"/>
      <c r="T45" s="75">
        <f>'App 4-Recyclables'!T45+'App 4-Recyclables'!AB45</f>
        <v>0</v>
      </c>
      <c r="U45" s="75">
        <f>'App 5-Organics'!T45+'App 5-Organics'!X45</f>
        <v>0</v>
      </c>
      <c r="V45" s="10"/>
      <c r="W45" s="75">
        <v>40</v>
      </c>
      <c r="X45" s="75">
        <v>10</v>
      </c>
      <c r="Y45" s="75">
        <v>30</v>
      </c>
      <c r="Z45" s="10"/>
      <c r="AA45" s="551">
        <f t="shared" si="5"/>
        <v>1346.04</v>
      </c>
      <c r="AB45" s="10"/>
      <c r="AC45" s="552">
        <f t="shared" si="0"/>
        <v>1323.56</v>
      </c>
      <c r="AD45" s="552">
        <f t="shared" si="1"/>
        <v>10</v>
      </c>
      <c r="AE45" s="552">
        <f t="shared" si="2"/>
        <v>1313.56</v>
      </c>
      <c r="AF45" s="552">
        <f t="shared" si="3"/>
        <v>32.479999999999997</v>
      </c>
      <c r="AG45" s="552">
        <f t="shared" si="4"/>
        <v>0</v>
      </c>
      <c r="AH45" s="200"/>
      <c r="AI45" s="200"/>
      <c r="AJ45" s="200"/>
    </row>
    <row r="46" spans="1:36" x14ac:dyDescent="0.2">
      <c r="A46" s="347">
        <v>12930</v>
      </c>
      <c r="B46" s="347" t="s">
        <v>192</v>
      </c>
      <c r="C46" s="347" t="s">
        <v>126</v>
      </c>
      <c r="D46" s="375" t="s">
        <v>3</v>
      </c>
      <c r="E46" s="107"/>
      <c r="F46" s="75">
        <v>28354</v>
      </c>
      <c r="G46" s="75">
        <v>3017.3</v>
      </c>
      <c r="H46" s="75">
        <v>25336.7</v>
      </c>
      <c r="I46" s="10"/>
      <c r="J46" s="75">
        <f>'App 4-Recyclables'!H46</f>
        <v>2025</v>
      </c>
      <c r="K46" s="75">
        <f>'App 5-Organics'!H46+'App 5-Organics'!L46</f>
        <v>35</v>
      </c>
      <c r="L46" s="120"/>
      <c r="M46" s="75">
        <v>0</v>
      </c>
      <c r="N46" s="75">
        <f>'App 5-Organics'!P46</f>
        <v>3</v>
      </c>
      <c r="O46" s="10"/>
      <c r="P46" s="75">
        <v>0</v>
      </c>
      <c r="Q46" s="75">
        <v>0</v>
      </c>
      <c r="R46" s="75">
        <v>0</v>
      </c>
      <c r="S46" s="10"/>
      <c r="T46" s="75">
        <f>'App 4-Recyclables'!T46+'App 4-Recyclables'!AB46</f>
        <v>0</v>
      </c>
      <c r="U46" s="75">
        <f>'App 5-Organics'!T46+'App 5-Organics'!X46</f>
        <v>0</v>
      </c>
      <c r="V46" s="10"/>
      <c r="W46" s="75">
        <v>5860</v>
      </c>
      <c r="X46" s="75">
        <v>1172</v>
      </c>
      <c r="Y46" s="75">
        <v>4688</v>
      </c>
      <c r="Z46" s="10"/>
      <c r="AA46" s="551">
        <f t="shared" si="5"/>
        <v>32087.7</v>
      </c>
      <c r="AB46" s="10"/>
      <c r="AC46" s="552">
        <f t="shared" si="0"/>
        <v>34214</v>
      </c>
      <c r="AD46" s="552">
        <f t="shared" si="1"/>
        <v>4189.3</v>
      </c>
      <c r="AE46" s="552">
        <f t="shared" si="2"/>
        <v>30024.7</v>
      </c>
      <c r="AF46" s="552">
        <f t="shared" si="3"/>
        <v>2025</v>
      </c>
      <c r="AG46" s="552">
        <f t="shared" si="4"/>
        <v>38</v>
      </c>
      <c r="AH46" s="200"/>
      <c r="AI46" s="200"/>
      <c r="AJ46" s="200"/>
    </row>
    <row r="47" spans="1:36" x14ac:dyDescent="0.2">
      <c r="A47" s="347">
        <v>12950</v>
      </c>
      <c r="B47" s="347" t="s">
        <v>177</v>
      </c>
      <c r="C47" s="347" t="s">
        <v>289</v>
      </c>
      <c r="D47" s="375" t="s">
        <v>1</v>
      </c>
      <c r="E47" s="107"/>
      <c r="F47" s="75">
        <v>974</v>
      </c>
      <c r="G47" s="75">
        <v>0</v>
      </c>
      <c r="H47" s="75">
        <v>974</v>
      </c>
      <c r="I47" s="10"/>
      <c r="J47" s="75">
        <f>'App 4-Recyclables'!H47</f>
        <v>13.48</v>
      </c>
      <c r="K47" s="75">
        <f>'App 5-Organics'!H47+'App 5-Organics'!L47</f>
        <v>0</v>
      </c>
      <c r="L47" s="120"/>
      <c r="M47" s="75">
        <v>0</v>
      </c>
      <c r="N47" s="75">
        <f>'App 5-Organics'!P47</f>
        <v>0</v>
      </c>
      <c r="O47" s="10"/>
      <c r="P47" s="75">
        <v>0</v>
      </c>
      <c r="Q47" s="75">
        <v>0</v>
      </c>
      <c r="R47" s="75">
        <v>0</v>
      </c>
      <c r="S47" s="10"/>
      <c r="T47" s="75">
        <f>'App 4-Recyclables'!T47+'App 4-Recyclables'!AB47</f>
        <v>0</v>
      </c>
      <c r="U47" s="75">
        <f>'App 5-Organics'!T47+'App 5-Organics'!X47</f>
        <v>0</v>
      </c>
      <c r="V47" s="10"/>
      <c r="W47" s="75">
        <v>0</v>
      </c>
      <c r="X47" s="75">
        <v>0</v>
      </c>
      <c r="Y47" s="75">
        <v>0</v>
      </c>
      <c r="Z47" s="10"/>
      <c r="AA47" s="551">
        <f t="shared" si="5"/>
        <v>987.48</v>
      </c>
      <c r="AB47" s="10"/>
      <c r="AC47" s="552">
        <f t="shared" si="0"/>
        <v>974</v>
      </c>
      <c r="AD47" s="552">
        <f t="shared" si="1"/>
        <v>0</v>
      </c>
      <c r="AE47" s="552">
        <f t="shared" si="2"/>
        <v>974</v>
      </c>
      <c r="AF47" s="552">
        <f t="shared" si="3"/>
        <v>13.48</v>
      </c>
      <c r="AG47" s="552">
        <f t="shared" si="4"/>
        <v>0</v>
      </c>
      <c r="AH47" s="200"/>
      <c r="AI47" s="200"/>
      <c r="AJ47" s="200"/>
    </row>
    <row r="48" spans="1:36" x14ac:dyDescent="0.2">
      <c r="A48" s="347">
        <v>13010</v>
      </c>
      <c r="B48" s="347" t="s">
        <v>178</v>
      </c>
      <c r="C48" s="347" t="s">
        <v>124</v>
      </c>
      <c r="D48" s="375" t="s">
        <v>1</v>
      </c>
      <c r="E48" s="107"/>
      <c r="F48" s="75">
        <v>1535</v>
      </c>
      <c r="G48" s="75">
        <v>0</v>
      </c>
      <c r="H48" s="75">
        <v>1535</v>
      </c>
      <c r="I48" s="10"/>
      <c r="J48" s="75">
        <f>'App 4-Recyclables'!H48</f>
        <v>44</v>
      </c>
      <c r="K48" s="75">
        <f>'App 5-Organics'!H48+'App 5-Organics'!L48</f>
        <v>0</v>
      </c>
      <c r="L48" s="120"/>
      <c r="M48" s="75">
        <v>0</v>
      </c>
      <c r="N48" s="75">
        <f>'App 5-Organics'!P48</f>
        <v>0</v>
      </c>
      <c r="O48" s="10"/>
      <c r="P48" s="75">
        <v>0</v>
      </c>
      <c r="Q48" s="75">
        <v>0</v>
      </c>
      <c r="R48" s="75">
        <v>0</v>
      </c>
      <c r="S48" s="10"/>
      <c r="T48" s="75">
        <f>'App 4-Recyclables'!T48+'App 4-Recyclables'!AB48</f>
        <v>0</v>
      </c>
      <c r="U48" s="75">
        <f>'App 5-Organics'!T48+'App 5-Organics'!X48</f>
        <v>0</v>
      </c>
      <c r="V48" s="10"/>
      <c r="W48" s="75">
        <v>0</v>
      </c>
      <c r="X48" s="75">
        <v>0</v>
      </c>
      <c r="Y48" s="75">
        <v>0</v>
      </c>
      <c r="Z48" s="10"/>
      <c r="AA48" s="551">
        <f t="shared" si="5"/>
        <v>1579</v>
      </c>
      <c r="AB48" s="10"/>
      <c r="AC48" s="552">
        <f t="shared" si="0"/>
        <v>1535</v>
      </c>
      <c r="AD48" s="552">
        <f t="shared" si="1"/>
        <v>0</v>
      </c>
      <c r="AE48" s="552">
        <f t="shared" si="2"/>
        <v>1535</v>
      </c>
      <c r="AF48" s="552">
        <f t="shared" si="3"/>
        <v>44</v>
      </c>
      <c r="AG48" s="552">
        <f t="shared" si="4"/>
        <v>0</v>
      </c>
      <c r="AH48" s="200"/>
      <c r="AI48" s="200"/>
      <c r="AJ48" s="200"/>
    </row>
    <row r="49" spans="1:36" x14ac:dyDescent="0.2">
      <c r="A49" s="347">
        <v>13310</v>
      </c>
      <c r="B49" s="347" t="s">
        <v>181</v>
      </c>
      <c r="C49" s="347" t="s">
        <v>713</v>
      </c>
      <c r="D49" s="375" t="s">
        <v>1</v>
      </c>
      <c r="E49" s="107"/>
      <c r="F49" s="75">
        <v>4382.04</v>
      </c>
      <c r="G49" s="75">
        <v>0</v>
      </c>
      <c r="H49" s="75">
        <v>4382.04</v>
      </c>
      <c r="I49" s="10"/>
      <c r="J49" s="75">
        <f>'App 4-Recyclables'!H49</f>
        <v>1307.74</v>
      </c>
      <c r="K49" s="75">
        <f>'App 5-Organics'!H49+'App 5-Organics'!L49</f>
        <v>0</v>
      </c>
      <c r="L49" s="120"/>
      <c r="M49" s="75">
        <v>0</v>
      </c>
      <c r="N49" s="75">
        <f>'App 5-Organics'!P49</f>
        <v>0</v>
      </c>
      <c r="O49" s="10"/>
      <c r="P49" s="75">
        <v>7043.9400000000005</v>
      </c>
      <c r="Q49" s="75">
        <v>98.0600000000004</v>
      </c>
      <c r="R49" s="75">
        <v>6945.88</v>
      </c>
      <c r="S49" s="10"/>
      <c r="T49" s="75">
        <f>'App 4-Recyclables'!T49+'App 4-Recyclables'!AB49</f>
        <v>0</v>
      </c>
      <c r="U49" s="75">
        <f>'App 5-Organics'!T49+'App 5-Organics'!X49</f>
        <v>0</v>
      </c>
      <c r="V49" s="10"/>
      <c r="W49" s="75">
        <v>335.65</v>
      </c>
      <c r="X49" s="75">
        <v>5.65</v>
      </c>
      <c r="Y49" s="75">
        <v>330</v>
      </c>
      <c r="Z49" s="10"/>
      <c r="AA49" s="551">
        <f t="shared" si="5"/>
        <v>12965.66</v>
      </c>
      <c r="AB49" s="10"/>
      <c r="AC49" s="552">
        <f t="shared" si="0"/>
        <v>11761.63</v>
      </c>
      <c r="AD49" s="552">
        <f t="shared" si="1"/>
        <v>103.71000000000041</v>
      </c>
      <c r="AE49" s="552">
        <f t="shared" si="2"/>
        <v>11657.92</v>
      </c>
      <c r="AF49" s="552">
        <f t="shared" si="3"/>
        <v>1307.74</v>
      </c>
      <c r="AG49" s="552">
        <f t="shared" si="4"/>
        <v>0</v>
      </c>
      <c r="AH49" s="200"/>
      <c r="AI49" s="200"/>
      <c r="AJ49" s="200"/>
    </row>
    <row r="50" spans="1:36" x14ac:dyDescent="0.2">
      <c r="A50" s="347">
        <v>13340</v>
      </c>
      <c r="B50" s="347" t="s">
        <v>182</v>
      </c>
      <c r="C50" s="347" t="s">
        <v>711</v>
      </c>
      <c r="D50" s="375" t="s">
        <v>1</v>
      </c>
      <c r="E50" s="107"/>
      <c r="F50" s="75">
        <v>2190</v>
      </c>
      <c r="G50" s="75">
        <v>0</v>
      </c>
      <c r="H50" s="75">
        <v>2190</v>
      </c>
      <c r="I50" s="10"/>
      <c r="J50" s="75">
        <f>'App 4-Recyclables'!H50</f>
        <v>22.55</v>
      </c>
      <c r="K50" s="75">
        <f>'App 5-Organics'!H50+'App 5-Organics'!L50</f>
        <v>0</v>
      </c>
      <c r="L50" s="120"/>
      <c r="M50" s="75">
        <v>0</v>
      </c>
      <c r="N50" s="75">
        <f>'App 5-Organics'!P50</f>
        <v>0</v>
      </c>
      <c r="O50" s="10"/>
      <c r="P50" s="75">
        <v>0</v>
      </c>
      <c r="Q50" s="75">
        <v>0</v>
      </c>
      <c r="R50" s="75">
        <v>0</v>
      </c>
      <c r="S50" s="10"/>
      <c r="T50" s="75">
        <f>'App 4-Recyclables'!T50+'App 4-Recyclables'!AB50</f>
        <v>0</v>
      </c>
      <c r="U50" s="75">
        <f>'App 5-Organics'!T50+'App 5-Organics'!X50</f>
        <v>0</v>
      </c>
      <c r="V50" s="10"/>
      <c r="W50" s="75">
        <v>0</v>
      </c>
      <c r="X50" s="75">
        <v>0</v>
      </c>
      <c r="Y50" s="75">
        <v>0</v>
      </c>
      <c r="Z50" s="10"/>
      <c r="AA50" s="551">
        <f t="shared" si="5"/>
        <v>2212.5500000000002</v>
      </c>
      <c r="AB50" s="10"/>
      <c r="AC50" s="552">
        <f t="shared" si="0"/>
        <v>2190</v>
      </c>
      <c r="AD50" s="552">
        <f t="shared" si="1"/>
        <v>0</v>
      </c>
      <c r="AE50" s="552">
        <f t="shared" si="2"/>
        <v>2190</v>
      </c>
      <c r="AF50" s="552">
        <f t="shared" si="3"/>
        <v>22.55</v>
      </c>
      <c r="AG50" s="552">
        <f t="shared" si="4"/>
        <v>0</v>
      </c>
      <c r="AH50" s="200"/>
      <c r="AI50" s="200"/>
      <c r="AJ50" s="200"/>
    </row>
    <row r="51" spans="1:36" x14ac:dyDescent="0.2">
      <c r="A51" s="347">
        <v>13450</v>
      </c>
      <c r="B51" s="347" t="s">
        <v>183</v>
      </c>
      <c r="C51" s="347" t="s">
        <v>716</v>
      </c>
      <c r="D51" s="375" t="s">
        <v>1</v>
      </c>
      <c r="E51" s="107"/>
      <c r="F51" s="75">
        <v>8271</v>
      </c>
      <c r="G51" s="75">
        <v>0</v>
      </c>
      <c r="H51" s="75">
        <v>8271</v>
      </c>
      <c r="I51" s="10"/>
      <c r="J51" s="75">
        <f>'App 4-Recyclables'!H51</f>
        <v>42.97</v>
      </c>
      <c r="K51" s="75">
        <f>'App 5-Organics'!H51+'App 5-Organics'!L51</f>
        <v>0</v>
      </c>
      <c r="L51" s="120"/>
      <c r="M51" s="75">
        <v>0</v>
      </c>
      <c r="N51" s="75">
        <f>'App 5-Organics'!P51</f>
        <v>151</v>
      </c>
      <c r="O51" s="10"/>
      <c r="P51" s="75">
        <v>553.22</v>
      </c>
      <c r="Q51" s="75">
        <v>14.220000000000027</v>
      </c>
      <c r="R51" s="75">
        <v>539</v>
      </c>
      <c r="S51" s="10"/>
      <c r="T51" s="75">
        <f>'App 4-Recyclables'!T51+'App 4-Recyclables'!AB51</f>
        <v>0</v>
      </c>
      <c r="U51" s="75">
        <f>'App 5-Organics'!T51+'App 5-Organics'!X51</f>
        <v>0</v>
      </c>
      <c r="V51" s="10"/>
      <c r="W51" s="75">
        <v>0</v>
      </c>
      <c r="X51" s="75">
        <v>0</v>
      </c>
      <c r="Y51" s="75">
        <v>0</v>
      </c>
      <c r="Z51" s="10"/>
      <c r="AA51" s="551">
        <f t="shared" si="5"/>
        <v>9003.9699999999993</v>
      </c>
      <c r="AB51" s="10"/>
      <c r="AC51" s="552">
        <f t="shared" si="0"/>
        <v>8824.2199999999993</v>
      </c>
      <c r="AD51" s="552">
        <f t="shared" si="1"/>
        <v>14.220000000000027</v>
      </c>
      <c r="AE51" s="552">
        <f t="shared" si="2"/>
        <v>8810</v>
      </c>
      <c r="AF51" s="552">
        <f t="shared" si="3"/>
        <v>42.97</v>
      </c>
      <c r="AG51" s="552">
        <f t="shared" si="4"/>
        <v>151</v>
      </c>
      <c r="AH51" s="200"/>
      <c r="AI51" s="200"/>
      <c r="AJ51" s="200"/>
    </row>
    <row r="52" spans="1:36" x14ac:dyDescent="0.2">
      <c r="A52" s="347">
        <v>13510</v>
      </c>
      <c r="B52" s="347" t="s">
        <v>291</v>
      </c>
      <c r="C52" s="347" t="s">
        <v>141</v>
      </c>
      <c r="D52" s="375" t="s">
        <v>1</v>
      </c>
      <c r="E52" s="107"/>
      <c r="F52" s="75">
        <v>1686.66</v>
      </c>
      <c r="G52" s="75">
        <v>0</v>
      </c>
      <c r="H52" s="75">
        <v>1686.66</v>
      </c>
      <c r="I52" s="10"/>
      <c r="J52" s="75">
        <f>'App 4-Recyclables'!H52</f>
        <v>31.45</v>
      </c>
      <c r="K52" s="75">
        <f>'App 5-Organics'!H52+'App 5-Organics'!L52</f>
        <v>1127.57</v>
      </c>
      <c r="L52" s="120"/>
      <c r="M52" s="75">
        <v>769.9</v>
      </c>
      <c r="N52" s="75">
        <f>'App 5-Organics'!P52</f>
        <v>0</v>
      </c>
      <c r="O52" s="10"/>
      <c r="P52" s="75">
        <v>1045.3499999999999</v>
      </c>
      <c r="Q52" s="75">
        <v>1045.3499999999999</v>
      </c>
      <c r="R52" s="75">
        <v>0</v>
      </c>
      <c r="S52" s="10"/>
      <c r="T52" s="75">
        <f>'App 4-Recyclables'!T52+'App 4-Recyclables'!AB52</f>
        <v>1.05</v>
      </c>
      <c r="U52" s="75">
        <f>'App 5-Organics'!T52+'App 5-Organics'!X52</f>
        <v>2860</v>
      </c>
      <c r="V52" s="10"/>
      <c r="W52" s="75">
        <v>0</v>
      </c>
      <c r="X52" s="75">
        <v>0</v>
      </c>
      <c r="Y52" s="75">
        <v>0</v>
      </c>
      <c r="Z52" s="10"/>
      <c r="AA52" s="551">
        <f t="shared" si="5"/>
        <v>6476.630000000001</v>
      </c>
      <c r="AB52" s="10"/>
      <c r="AC52" s="552">
        <f t="shared" si="0"/>
        <v>2732.01</v>
      </c>
      <c r="AD52" s="552">
        <f t="shared" si="1"/>
        <v>1045.3499999999999</v>
      </c>
      <c r="AE52" s="552">
        <f t="shared" si="2"/>
        <v>1686.66</v>
      </c>
      <c r="AF52" s="552">
        <f t="shared" si="3"/>
        <v>802.4</v>
      </c>
      <c r="AG52" s="552">
        <f t="shared" si="4"/>
        <v>3987.5699999999997</v>
      </c>
      <c r="AH52" s="200"/>
      <c r="AI52" s="200"/>
      <c r="AJ52" s="200"/>
    </row>
    <row r="53" spans="1:36" x14ac:dyDescent="0.2">
      <c r="A53" s="347">
        <v>13550</v>
      </c>
      <c r="B53" s="347" t="s">
        <v>184</v>
      </c>
      <c r="C53" s="347" t="s">
        <v>124</v>
      </c>
      <c r="D53" s="375" t="s">
        <v>1</v>
      </c>
      <c r="E53" s="107"/>
      <c r="F53" s="75">
        <v>2351.15</v>
      </c>
      <c r="G53" s="75">
        <v>0</v>
      </c>
      <c r="H53" s="75">
        <v>2351.15</v>
      </c>
      <c r="I53" s="10"/>
      <c r="J53" s="75">
        <f>'App 4-Recyclables'!H53</f>
        <v>265.62</v>
      </c>
      <c r="K53" s="75">
        <f>'App 5-Organics'!H53+'App 5-Organics'!L53</f>
        <v>86.62</v>
      </c>
      <c r="L53" s="120"/>
      <c r="M53" s="75">
        <v>0</v>
      </c>
      <c r="N53" s="75">
        <f>'App 5-Organics'!P53</f>
        <v>10</v>
      </c>
      <c r="O53" s="10"/>
      <c r="P53" s="75">
        <v>1669.6200000000001</v>
      </c>
      <c r="Q53" s="75">
        <v>19.980000000000018</v>
      </c>
      <c r="R53" s="75">
        <v>1649.64</v>
      </c>
      <c r="S53" s="10"/>
      <c r="T53" s="75">
        <f>'App 4-Recyclables'!T53+'App 4-Recyclables'!AB53</f>
        <v>186</v>
      </c>
      <c r="U53" s="75">
        <f>'App 5-Organics'!T53+'App 5-Organics'!X53</f>
        <v>0</v>
      </c>
      <c r="V53" s="10"/>
      <c r="W53" s="75">
        <v>0</v>
      </c>
      <c r="X53" s="75">
        <v>0</v>
      </c>
      <c r="Y53" s="75">
        <v>0</v>
      </c>
      <c r="Z53" s="10"/>
      <c r="AA53" s="551">
        <f t="shared" si="5"/>
        <v>4549.03</v>
      </c>
      <c r="AB53" s="10"/>
      <c r="AC53" s="552">
        <f t="shared" si="0"/>
        <v>4020.7700000000004</v>
      </c>
      <c r="AD53" s="552">
        <f t="shared" si="1"/>
        <v>19.980000000000018</v>
      </c>
      <c r="AE53" s="552">
        <f t="shared" si="2"/>
        <v>4000.79</v>
      </c>
      <c r="AF53" s="552">
        <f t="shared" si="3"/>
        <v>451.62</v>
      </c>
      <c r="AG53" s="552">
        <f t="shared" si="4"/>
        <v>96.62</v>
      </c>
      <c r="AH53" s="200"/>
      <c r="AI53" s="200"/>
      <c r="AJ53" s="200"/>
    </row>
    <row r="54" spans="1:36" x14ac:dyDescent="0.2">
      <c r="A54" s="347">
        <v>13660</v>
      </c>
      <c r="B54" s="347" t="s">
        <v>185</v>
      </c>
      <c r="C54" s="347" t="s">
        <v>124</v>
      </c>
      <c r="D54" s="375" t="s">
        <v>1</v>
      </c>
      <c r="E54" s="107"/>
      <c r="F54" s="75">
        <v>438.6</v>
      </c>
      <c r="G54" s="75">
        <v>0</v>
      </c>
      <c r="H54" s="75">
        <v>438.6</v>
      </c>
      <c r="I54" s="10"/>
      <c r="J54" s="75">
        <f>'App 4-Recyclables'!H54</f>
        <v>58.35</v>
      </c>
      <c r="K54" s="75">
        <f>'App 5-Organics'!H54+'App 5-Organics'!L54</f>
        <v>0.91</v>
      </c>
      <c r="L54" s="120"/>
      <c r="M54" s="75">
        <v>0</v>
      </c>
      <c r="N54" s="75">
        <f>'App 5-Organics'!P54</f>
        <v>0</v>
      </c>
      <c r="O54" s="10"/>
      <c r="P54" s="75">
        <v>1622.3</v>
      </c>
      <c r="Q54" s="75">
        <v>273.87999999999988</v>
      </c>
      <c r="R54" s="75">
        <v>1348.42</v>
      </c>
      <c r="S54" s="10"/>
      <c r="T54" s="75">
        <f>'App 4-Recyclables'!T54+'App 4-Recyclables'!AB54</f>
        <v>0</v>
      </c>
      <c r="U54" s="75">
        <f>'App 5-Organics'!T54+'App 5-Organics'!X54</f>
        <v>0</v>
      </c>
      <c r="V54" s="10"/>
      <c r="W54" s="75">
        <v>0</v>
      </c>
      <c r="X54" s="75">
        <v>0</v>
      </c>
      <c r="Y54" s="75">
        <v>0</v>
      </c>
      <c r="Z54" s="10"/>
      <c r="AA54" s="551">
        <f t="shared" si="5"/>
        <v>1846.2800000000002</v>
      </c>
      <c r="AB54" s="10"/>
      <c r="AC54" s="552">
        <f t="shared" si="0"/>
        <v>2060.9</v>
      </c>
      <c r="AD54" s="552">
        <f t="shared" si="1"/>
        <v>273.87999999999988</v>
      </c>
      <c r="AE54" s="552">
        <f t="shared" si="2"/>
        <v>1787.02</v>
      </c>
      <c r="AF54" s="552">
        <f t="shared" si="3"/>
        <v>58.35</v>
      </c>
      <c r="AG54" s="552">
        <f t="shared" si="4"/>
        <v>0.91</v>
      </c>
      <c r="AH54" s="200"/>
      <c r="AI54" s="200"/>
      <c r="AJ54" s="200"/>
    </row>
    <row r="55" spans="1:36" x14ac:dyDescent="0.2">
      <c r="A55" s="347">
        <v>13800</v>
      </c>
      <c r="B55" s="347" t="s">
        <v>187</v>
      </c>
      <c r="C55" s="347" t="s">
        <v>128</v>
      </c>
      <c r="D55" s="375" t="s">
        <v>2</v>
      </c>
      <c r="E55" s="107"/>
      <c r="F55" s="75">
        <v>18432.25</v>
      </c>
      <c r="G55" s="75">
        <v>0</v>
      </c>
      <c r="H55" s="75">
        <v>18432.25</v>
      </c>
      <c r="I55" s="10"/>
      <c r="J55" s="75">
        <f>'App 4-Recyclables'!H55</f>
        <v>523</v>
      </c>
      <c r="K55" s="75">
        <f>'App 5-Organics'!H55+'App 5-Organics'!L55</f>
        <v>90</v>
      </c>
      <c r="L55" s="120"/>
      <c r="M55" s="75">
        <v>0</v>
      </c>
      <c r="N55" s="75">
        <f>'App 5-Organics'!P55</f>
        <v>0</v>
      </c>
      <c r="O55" s="10"/>
      <c r="P55" s="75">
        <v>1262.7</v>
      </c>
      <c r="Q55" s="75">
        <v>0.70000000000004547</v>
      </c>
      <c r="R55" s="75">
        <v>1262</v>
      </c>
      <c r="S55" s="10"/>
      <c r="T55" s="75">
        <f>'App 4-Recyclables'!T55+'App 4-Recyclables'!AB55</f>
        <v>0</v>
      </c>
      <c r="U55" s="75">
        <f>'App 5-Organics'!T55+'App 5-Organics'!X55</f>
        <v>0</v>
      </c>
      <c r="V55" s="10"/>
      <c r="W55" s="75">
        <v>1470</v>
      </c>
      <c r="X55" s="75">
        <v>0</v>
      </c>
      <c r="Y55" s="75">
        <v>1470</v>
      </c>
      <c r="Z55" s="10"/>
      <c r="AA55" s="551">
        <f t="shared" si="5"/>
        <v>21777.25</v>
      </c>
      <c r="AB55" s="10"/>
      <c r="AC55" s="552">
        <f t="shared" si="0"/>
        <v>21164.95</v>
      </c>
      <c r="AD55" s="552">
        <f t="shared" si="1"/>
        <v>0.70000000000004547</v>
      </c>
      <c r="AE55" s="552">
        <f t="shared" si="2"/>
        <v>21164.25</v>
      </c>
      <c r="AF55" s="552">
        <f t="shared" si="3"/>
        <v>523</v>
      </c>
      <c r="AG55" s="552">
        <f t="shared" si="4"/>
        <v>90</v>
      </c>
      <c r="AH55" s="200"/>
      <c r="AI55" s="200"/>
      <c r="AJ55" s="200"/>
    </row>
    <row r="56" spans="1:36" x14ac:dyDescent="0.2">
      <c r="A56" s="347">
        <v>13850</v>
      </c>
      <c r="B56" s="347" t="s">
        <v>188</v>
      </c>
      <c r="C56" s="347" t="s">
        <v>716</v>
      </c>
      <c r="D56" s="375" t="s">
        <v>1</v>
      </c>
      <c r="E56" s="107"/>
      <c r="F56" s="75">
        <v>775</v>
      </c>
      <c r="G56" s="75">
        <v>0</v>
      </c>
      <c r="H56" s="75">
        <v>775</v>
      </c>
      <c r="I56" s="10"/>
      <c r="J56" s="75">
        <f>'App 4-Recyclables'!H56</f>
        <v>0</v>
      </c>
      <c r="K56" s="75">
        <f>'App 5-Organics'!H56+'App 5-Organics'!L56</f>
        <v>0</v>
      </c>
      <c r="L56" s="120"/>
      <c r="M56" s="75">
        <v>8</v>
      </c>
      <c r="N56" s="75">
        <f>'App 5-Organics'!P56</f>
        <v>0</v>
      </c>
      <c r="O56" s="10"/>
      <c r="P56" s="75">
        <v>23.060000000000002</v>
      </c>
      <c r="Q56" s="75">
        <v>5.1600000000000037</v>
      </c>
      <c r="R56" s="75">
        <v>17.899999999999999</v>
      </c>
      <c r="S56" s="10"/>
      <c r="T56" s="75">
        <f>'App 4-Recyclables'!T56+'App 4-Recyclables'!AB56</f>
        <v>2</v>
      </c>
      <c r="U56" s="75">
        <f>'App 5-Organics'!T56+'App 5-Organics'!X56</f>
        <v>0</v>
      </c>
      <c r="V56" s="10"/>
      <c r="W56" s="75">
        <v>1</v>
      </c>
      <c r="X56" s="75">
        <v>0</v>
      </c>
      <c r="Y56" s="75">
        <v>1</v>
      </c>
      <c r="Z56" s="10"/>
      <c r="AA56" s="551">
        <f t="shared" si="5"/>
        <v>803.9</v>
      </c>
      <c r="AB56" s="10"/>
      <c r="AC56" s="552">
        <f t="shared" si="0"/>
        <v>799.06</v>
      </c>
      <c r="AD56" s="552">
        <f t="shared" si="1"/>
        <v>5.1600000000000037</v>
      </c>
      <c r="AE56" s="552">
        <f t="shared" si="2"/>
        <v>793.9</v>
      </c>
      <c r="AF56" s="552">
        <f t="shared" si="3"/>
        <v>10</v>
      </c>
      <c r="AG56" s="552">
        <f t="shared" si="4"/>
        <v>0</v>
      </c>
      <c r="AH56" s="200"/>
      <c r="AI56" s="200"/>
      <c r="AJ56" s="200"/>
    </row>
    <row r="57" spans="1:36" x14ac:dyDescent="0.2">
      <c r="A57" s="347">
        <v>13910</v>
      </c>
      <c r="B57" s="347" t="s">
        <v>147</v>
      </c>
      <c r="C57" s="347" t="s">
        <v>713</v>
      </c>
      <c r="D57" s="375" t="s">
        <v>1</v>
      </c>
      <c r="E57" s="107"/>
      <c r="F57" s="75">
        <v>2635</v>
      </c>
      <c r="G57" s="75">
        <v>0</v>
      </c>
      <c r="H57" s="75">
        <v>2635</v>
      </c>
      <c r="I57" s="10"/>
      <c r="J57" s="75">
        <f>'App 4-Recyclables'!H57</f>
        <v>303</v>
      </c>
      <c r="K57" s="75">
        <f>'App 5-Organics'!H57+'App 5-Organics'!L57</f>
        <v>0</v>
      </c>
      <c r="L57" s="120"/>
      <c r="M57" s="75">
        <v>0</v>
      </c>
      <c r="N57" s="75">
        <f>'App 5-Organics'!P57</f>
        <v>0</v>
      </c>
      <c r="O57" s="10"/>
      <c r="P57" s="75">
        <v>0</v>
      </c>
      <c r="Q57" s="75">
        <v>0</v>
      </c>
      <c r="R57" s="75">
        <v>0</v>
      </c>
      <c r="S57" s="10"/>
      <c r="T57" s="75">
        <f>'App 4-Recyclables'!T57+'App 4-Recyclables'!AB57</f>
        <v>0</v>
      </c>
      <c r="U57" s="75">
        <f>'App 5-Organics'!T57+'App 5-Organics'!X57</f>
        <v>0</v>
      </c>
      <c r="V57" s="10"/>
      <c r="W57" s="75">
        <v>0</v>
      </c>
      <c r="X57" s="75">
        <v>0</v>
      </c>
      <c r="Y57" s="75">
        <v>0</v>
      </c>
      <c r="Z57" s="10"/>
      <c r="AA57" s="551">
        <f t="shared" si="5"/>
        <v>2938</v>
      </c>
      <c r="AB57" s="10"/>
      <c r="AC57" s="552">
        <f t="shared" si="0"/>
        <v>2635</v>
      </c>
      <c r="AD57" s="552">
        <f t="shared" si="1"/>
        <v>0</v>
      </c>
      <c r="AE57" s="552">
        <f t="shared" si="2"/>
        <v>2635</v>
      </c>
      <c r="AF57" s="552">
        <f t="shared" si="3"/>
        <v>303</v>
      </c>
      <c r="AG57" s="552">
        <f t="shared" si="4"/>
        <v>0</v>
      </c>
      <c r="AH57" s="200"/>
      <c r="AI57" s="200"/>
      <c r="AJ57" s="200"/>
    </row>
    <row r="58" spans="1:36" x14ac:dyDescent="0.2">
      <c r="A58" s="347">
        <v>14000</v>
      </c>
      <c r="B58" s="347" t="s">
        <v>190</v>
      </c>
      <c r="C58" s="347" t="s">
        <v>189</v>
      </c>
      <c r="D58" s="375" t="s">
        <v>3</v>
      </c>
      <c r="E58" s="107"/>
      <c r="F58" s="75">
        <v>31580</v>
      </c>
      <c r="G58" s="75">
        <v>0</v>
      </c>
      <c r="H58" s="75">
        <v>31580</v>
      </c>
      <c r="I58" s="10"/>
      <c r="J58" s="75">
        <f>'App 4-Recyclables'!H58</f>
        <v>791</v>
      </c>
      <c r="K58" s="75">
        <f>'App 5-Organics'!H58+'App 5-Organics'!L58</f>
        <v>0</v>
      </c>
      <c r="L58" s="120"/>
      <c r="M58" s="75">
        <v>0</v>
      </c>
      <c r="N58" s="75">
        <f>'App 5-Organics'!P58</f>
        <v>0</v>
      </c>
      <c r="O58" s="10"/>
      <c r="P58" s="75">
        <v>155</v>
      </c>
      <c r="Q58" s="75">
        <v>155</v>
      </c>
      <c r="R58" s="75">
        <v>0</v>
      </c>
      <c r="S58" s="10"/>
      <c r="T58" s="75">
        <f>'App 4-Recyclables'!T58+'App 4-Recyclables'!AB58</f>
        <v>0</v>
      </c>
      <c r="U58" s="75">
        <f>'App 5-Organics'!T58+'App 5-Organics'!X58</f>
        <v>0</v>
      </c>
      <c r="V58" s="10"/>
      <c r="W58" s="75">
        <v>5660</v>
      </c>
      <c r="X58" s="75">
        <v>0</v>
      </c>
      <c r="Y58" s="75">
        <v>5660</v>
      </c>
      <c r="Z58" s="10"/>
      <c r="AA58" s="551">
        <f t="shared" si="5"/>
        <v>38031</v>
      </c>
      <c r="AB58" s="10"/>
      <c r="AC58" s="552">
        <f t="shared" si="0"/>
        <v>37395</v>
      </c>
      <c r="AD58" s="552">
        <f t="shared" si="1"/>
        <v>155</v>
      </c>
      <c r="AE58" s="552">
        <f t="shared" si="2"/>
        <v>37240</v>
      </c>
      <c r="AF58" s="552">
        <f t="shared" si="3"/>
        <v>791</v>
      </c>
      <c r="AG58" s="552">
        <f t="shared" si="4"/>
        <v>0</v>
      </c>
      <c r="AH58" s="200"/>
      <c r="AI58" s="200"/>
      <c r="AJ58" s="200"/>
    </row>
    <row r="59" spans="1:36" x14ac:dyDescent="0.2">
      <c r="A59" s="347">
        <v>14100</v>
      </c>
      <c r="B59" s="347" t="s">
        <v>191</v>
      </c>
      <c r="C59" s="347" t="s">
        <v>189</v>
      </c>
      <c r="D59" s="375" t="s">
        <v>3</v>
      </c>
      <c r="E59" s="107"/>
      <c r="F59" s="75">
        <v>2785</v>
      </c>
      <c r="G59" s="75">
        <v>510.35</v>
      </c>
      <c r="H59" s="75">
        <v>2274.65</v>
      </c>
      <c r="I59" s="10"/>
      <c r="J59" s="75">
        <f>'App 4-Recyclables'!H59</f>
        <v>36.6</v>
      </c>
      <c r="K59" s="75">
        <f>'App 5-Organics'!H59+'App 5-Organics'!L59</f>
        <v>0</v>
      </c>
      <c r="L59" s="120"/>
      <c r="M59" s="75">
        <v>0</v>
      </c>
      <c r="N59" s="75">
        <f>'App 5-Organics'!P59</f>
        <v>0</v>
      </c>
      <c r="O59" s="10"/>
      <c r="P59" s="75">
        <v>0</v>
      </c>
      <c r="Q59" s="75">
        <v>0</v>
      </c>
      <c r="R59" s="75">
        <v>0</v>
      </c>
      <c r="S59" s="10"/>
      <c r="T59" s="75">
        <f>'App 4-Recyclables'!T59+'App 4-Recyclables'!AB59</f>
        <v>0</v>
      </c>
      <c r="U59" s="75">
        <f>'App 5-Organics'!T59+'App 5-Organics'!X59</f>
        <v>0</v>
      </c>
      <c r="V59" s="10"/>
      <c r="W59" s="75">
        <v>232.92</v>
      </c>
      <c r="X59" s="75">
        <v>232.92</v>
      </c>
      <c r="Y59" s="75">
        <v>0</v>
      </c>
      <c r="Z59" s="10"/>
      <c r="AA59" s="551">
        <f t="shared" si="5"/>
        <v>2311.25</v>
      </c>
      <c r="AB59" s="10"/>
      <c r="AC59" s="552">
        <f t="shared" si="0"/>
        <v>3017.92</v>
      </c>
      <c r="AD59" s="552">
        <f t="shared" si="1"/>
        <v>743.27</v>
      </c>
      <c r="AE59" s="552">
        <f t="shared" si="2"/>
        <v>2274.65</v>
      </c>
      <c r="AF59" s="552">
        <f t="shared" si="3"/>
        <v>36.6</v>
      </c>
      <c r="AG59" s="552">
        <f t="shared" si="4"/>
        <v>0</v>
      </c>
      <c r="AH59" s="200"/>
      <c r="AI59" s="200"/>
      <c r="AJ59" s="200"/>
    </row>
    <row r="60" spans="1:36" x14ac:dyDescent="0.2">
      <c r="A60" s="347">
        <v>14170</v>
      </c>
      <c r="B60" s="347" t="s">
        <v>127</v>
      </c>
      <c r="C60" s="347" t="s">
        <v>126</v>
      </c>
      <c r="D60" s="375" t="s">
        <v>3</v>
      </c>
      <c r="E60" s="107"/>
      <c r="F60" s="75">
        <v>36106.75</v>
      </c>
      <c r="G60" s="75">
        <v>5174</v>
      </c>
      <c r="H60" s="75">
        <v>30932.75</v>
      </c>
      <c r="I60" s="10"/>
      <c r="J60" s="75">
        <f>'App 4-Recyclables'!H60</f>
        <v>619.4</v>
      </c>
      <c r="K60" s="75">
        <f>'App 5-Organics'!H60+'App 5-Organics'!L60</f>
        <v>46</v>
      </c>
      <c r="L60" s="120"/>
      <c r="M60" s="75">
        <v>0</v>
      </c>
      <c r="N60" s="75">
        <f>'App 5-Organics'!P60</f>
        <v>0</v>
      </c>
      <c r="O60" s="10"/>
      <c r="P60" s="75">
        <v>575</v>
      </c>
      <c r="Q60" s="75">
        <v>115</v>
      </c>
      <c r="R60" s="75">
        <v>460</v>
      </c>
      <c r="S60" s="10"/>
      <c r="T60" s="75">
        <f>'App 4-Recyclables'!T60+'App 4-Recyclables'!AB60</f>
        <v>36.15</v>
      </c>
      <c r="U60" s="75">
        <f>'App 5-Organics'!T60+'App 5-Organics'!X60</f>
        <v>0</v>
      </c>
      <c r="V60" s="10"/>
      <c r="W60" s="75">
        <v>3997.8199999999997</v>
      </c>
      <c r="X60" s="75">
        <v>603.57999999999993</v>
      </c>
      <c r="Y60" s="75">
        <v>3394.24</v>
      </c>
      <c r="Z60" s="10"/>
      <c r="AA60" s="551">
        <f t="shared" si="5"/>
        <v>35488.54</v>
      </c>
      <c r="AB60" s="10"/>
      <c r="AC60" s="552">
        <f t="shared" si="0"/>
        <v>40679.57</v>
      </c>
      <c r="AD60" s="552">
        <f t="shared" si="1"/>
        <v>5892.58</v>
      </c>
      <c r="AE60" s="552">
        <f t="shared" si="2"/>
        <v>34786.99</v>
      </c>
      <c r="AF60" s="552">
        <f t="shared" si="3"/>
        <v>655.55</v>
      </c>
      <c r="AG60" s="552">
        <f t="shared" si="4"/>
        <v>46</v>
      </c>
      <c r="AH60" s="200"/>
      <c r="AI60" s="200"/>
      <c r="AJ60" s="200"/>
    </row>
    <row r="61" spans="1:36" x14ac:dyDescent="0.2">
      <c r="A61" s="347">
        <v>14200</v>
      </c>
      <c r="B61" s="347" t="s">
        <v>193</v>
      </c>
      <c r="C61" s="347" t="s">
        <v>124</v>
      </c>
      <c r="D61" s="375" t="s">
        <v>1</v>
      </c>
      <c r="E61" s="107"/>
      <c r="F61" s="75">
        <v>4321</v>
      </c>
      <c r="G61" s="75">
        <v>0</v>
      </c>
      <c r="H61" s="75">
        <v>4321</v>
      </c>
      <c r="I61" s="10"/>
      <c r="J61" s="75">
        <f>'App 4-Recyclables'!H61</f>
        <v>282</v>
      </c>
      <c r="K61" s="75">
        <f>'App 5-Organics'!H61+'App 5-Organics'!L61</f>
        <v>0</v>
      </c>
      <c r="L61" s="120"/>
      <c r="M61" s="75">
        <v>12.3</v>
      </c>
      <c r="N61" s="75">
        <f>'App 5-Organics'!P61</f>
        <v>24</v>
      </c>
      <c r="O61" s="10"/>
      <c r="P61" s="75">
        <v>1582</v>
      </c>
      <c r="Q61" s="75">
        <v>0</v>
      </c>
      <c r="R61" s="75">
        <v>1582</v>
      </c>
      <c r="S61" s="10"/>
      <c r="T61" s="75">
        <f>'App 4-Recyclables'!T61+'App 4-Recyclables'!AB61</f>
        <v>0</v>
      </c>
      <c r="U61" s="75">
        <f>'App 5-Organics'!T61+'App 5-Organics'!X61</f>
        <v>0</v>
      </c>
      <c r="V61" s="10"/>
      <c r="W61" s="75">
        <v>0</v>
      </c>
      <c r="X61" s="75">
        <v>0</v>
      </c>
      <c r="Y61" s="75">
        <v>0</v>
      </c>
      <c r="Z61" s="10"/>
      <c r="AA61" s="551">
        <f t="shared" si="5"/>
        <v>6221.3</v>
      </c>
      <c r="AB61" s="10"/>
      <c r="AC61" s="552">
        <f t="shared" si="0"/>
        <v>5903</v>
      </c>
      <c r="AD61" s="552">
        <f t="shared" si="1"/>
        <v>0</v>
      </c>
      <c r="AE61" s="552">
        <f t="shared" si="2"/>
        <v>5903</v>
      </c>
      <c r="AF61" s="552">
        <f t="shared" si="3"/>
        <v>294.3</v>
      </c>
      <c r="AG61" s="552">
        <f t="shared" si="4"/>
        <v>24</v>
      </c>
      <c r="AH61" s="200"/>
      <c r="AI61" s="200"/>
      <c r="AJ61" s="200"/>
    </row>
    <row r="62" spans="1:36" x14ac:dyDescent="0.2">
      <c r="A62" s="347">
        <v>14300</v>
      </c>
      <c r="B62" s="347" t="s">
        <v>195</v>
      </c>
      <c r="C62" s="347" t="s">
        <v>141</v>
      </c>
      <c r="D62" s="375" t="s">
        <v>1</v>
      </c>
      <c r="E62" s="107"/>
      <c r="F62" s="75">
        <v>992.1</v>
      </c>
      <c r="G62" s="75">
        <v>0</v>
      </c>
      <c r="H62" s="75">
        <v>992.1</v>
      </c>
      <c r="I62" s="10"/>
      <c r="J62" s="75">
        <f>'App 4-Recyclables'!H62</f>
        <v>28.5</v>
      </c>
      <c r="K62" s="75">
        <f>'App 5-Organics'!H62+'App 5-Organics'!L62</f>
        <v>0</v>
      </c>
      <c r="L62" s="120"/>
      <c r="M62" s="75">
        <v>0</v>
      </c>
      <c r="N62" s="75">
        <f>'App 5-Organics'!P62</f>
        <v>0</v>
      </c>
      <c r="O62" s="10"/>
      <c r="P62" s="75">
        <v>428.29999999999995</v>
      </c>
      <c r="Q62" s="75">
        <v>2.8999999999999773</v>
      </c>
      <c r="R62" s="75">
        <v>425.4</v>
      </c>
      <c r="S62" s="10"/>
      <c r="T62" s="75">
        <f>'App 4-Recyclables'!T62+'App 4-Recyclables'!AB62</f>
        <v>0</v>
      </c>
      <c r="U62" s="75">
        <f>'App 5-Organics'!T62+'App 5-Organics'!X62</f>
        <v>0</v>
      </c>
      <c r="V62" s="10"/>
      <c r="W62" s="75">
        <v>0</v>
      </c>
      <c r="X62" s="75">
        <v>0</v>
      </c>
      <c r="Y62" s="75">
        <v>0</v>
      </c>
      <c r="Z62" s="10"/>
      <c r="AA62" s="551">
        <f t="shared" si="5"/>
        <v>1446</v>
      </c>
      <c r="AB62" s="10"/>
      <c r="AC62" s="552">
        <f t="shared" si="0"/>
        <v>1420.4</v>
      </c>
      <c r="AD62" s="552">
        <f t="shared" si="1"/>
        <v>2.8999999999999773</v>
      </c>
      <c r="AE62" s="552">
        <f t="shared" si="2"/>
        <v>1417.5</v>
      </c>
      <c r="AF62" s="552">
        <f t="shared" si="3"/>
        <v>28.5</v>
      </c>
      <c r="AG62" s="552">
        <f t="shared" si="4"/>
        <v>0</v>
      </c>
      <c r="AH62" s="200"/>
      <c r="AI62" s="200"/>
      <c r="AJ62" s="200"/>
    </row>
    <row r="63" spans="1:36" x14ac:dyDescent="0.2">
      <c r="A63" s="347">
        <v>14350</v>
      </c>
      <c r="B63" s="347" t="s">
        <v>196</v>
      </c>
      <c r="C63" s="347" t="s">
        <v>290</v>
      </c>
      <c r="D63" s="375" t="s">
        <v>4</v>
      </c>
      <c r="E63" s="107"/>
      <c r="F63" s="75">
        <v>4591</v>
      </c>
      <c r="G63" s="75">
        <v>0</v>
      </c>
      <c r="H63" s="75">
        <v>4591</v>
      </c>
      <c r="I63" s="10"/>
      <c r="J63" s="75">
        <f>'App 4-Recyclables'!H63</f>
        <v>224</v>
      </c>
      <c r="K63" s="75">
        <f>'App 5-Organics'!H63+'App 5-Organics'!L63</f>
        <v>34</v>
      </c>
      <c r="L63" s="120"/>
      <c r="M63" s="75">
        <v>4.8</v>
      </c>
      <c r="N63" s="75">
        <f>'App 5-Organics'!P63</f>
        <v>0</v>
      </c>
      <c r="O63" s="10"/>
      <c r="P63" s="75">
        <v>2011.06</v>
      </c>
      <c r="Q63" s="75">
        <v>0</v>
      </c>
      <c r="R63" s="75">
        <v>2011.06</v>
      </c>
      <c r="S63" s="10"/>
      <c r="T63" s="75">
        <f>'App 4-Recyclables'!T63+'App 4-Recyclables'!AB63</f>
        <v>0</v>
      </c>
      <c r="U63" s="75">
        <f>'App 5-Organics'!T63+'App 5-Organics'!X63</f>
        <v>0</v>
      </c>
      <c r="V63" s="10"/>
      <c r="W63" s="75">
        <v>0</v>
      </c>
      <c r="X63" s="75">
        <v>0</v>
      </c>
      <c r="Y63" s="75">
        <v>0</v>
      </c>
      <c r="Z63" s="10"/>
      <c r="AA63" s="551">
        <f t="shared" si="5"/>
        <v>6864.8600000000006</v>
      </c>
      <c r="AB63" s="10"/>
      <c r="AC63" s="552">
        <f t="shared" si="0"/>
        <v>6602.0599999999995</v>
      </c>
      <c r="AD63" s="552">
        <f t="shared" si="1"/>
        <v>0</v>
      </c>
      <c r="AE63" s="552">
        <f t="shared" si="2"/>
        <v>6602.0599999999995</v>
      </c>
      <c r="AF63" s="552">
        <f t="shared" si="3"/>
        <v>228.8</v>
      </c>
      <c r="AG63" s="552">
        <f t="shared" si="4"/>
        <v>34</v>
      </c>
      <c r="AH63" s="200"/>
      <c r="AI63" s="200"/>
      <c r="AJ63" s="200"/>
    </row>
    <row r="64" spans="1:36" x14ac:dyDescent="0.2">
      <c r="A64" s="347">
        <v>14400</v>
      </c>
      <c r="B64" s="347" t="s">
        <v>197</v>
      </c>
      <c r="C64" s="347" t="s">
        <v>287</v>
      </c>
      <c r="D64" s="375" t="s">
        <v>2</v>
      </c>
      <c r="E64" s="107"/>
      <c r="F64" s="75">
        <v>2700.63</v>
      </c>
      <c r="G64" s="75">
        <v>0</v>
      </c>
      <c r="H64" s="75">
        <v>2700.63</v>
      </c>
      <c r="I64" s="10"/>
      <c r="J64" s="75">
        <f>'App 4-Recyclables'!H64</f>
        <v>108.65</v>
      </c>
      <c r="K64" s="75">
        <f>'App 5-Organics'!H64+'App 5-Organics'!L64</f>
        <v>0</v>
      </c>
      <c r="L64" s="120"/>
      <c r="M64" s="75">
        <v>0</v>
      </c>
      <c r="N64" s="75">
        <f>'App 5-Organics'!P64</f>
        <v>0</v>
      </c>
      <c r="O64" s="10"/>
      <c r="P64" s="75">
        <v>271</v>
      </c>
      <c r="Q64" s="75">
        <v>271</v>
      </c>
      <c r="R64" s="75">
        <v>0</v>
      </c>
      <c r="S64" s="10"/>
      <c r="T64" s="75">
        <f>'App 4-Recyclables'!T64+'App 4-Recyclables'!AB64</f>
        <v>0</v>
      </c>
      <c r="U64" s="75">
        <f>'App 5-Organics'!T64+'App 5-Organics'!X64</f>
        <v>0</v>
      </c>
      <c r="V64" s="10"/>
      <c r="W64" s="75">
        <v>456.46000000000004</v>
      </c>
      <c r="X64" s="75">
        <v>142.35000000000002</v>
      </c>
      <c r="Y64" s="75">
        <v>314.11</v>
      </c>
      <c r="Z64" s="10"/>
      <c r="AA64" s="551">
        <f t="shared" si="5"/>
        <v>3123.3900000000003</v>
      </c>
      <c r="AB64" s="10"/>
      <c r="AC64" s="552">
        <f t="shared" si="0"/>
        <v>3428.09</v>
      </c>
      <c r="AD64" s="552">
        <f t="shared" si="1"/>
        <v>413.35</v>
      </c>
      <c r="AE64" s="552">
        <f t="shared" si="2"/>
        <v>3014.7400000000002</v>
      </c>
      <c r="AF64" s="552">
        <f t="shared" si="3"/>
        <v>108.65</v>
      </c>
      <c r="AG64" s="552">
        <f t="shared" si="4"/>
        <v>0</v>
      </c>
      <c r="AH64" s="200"/>
      <c r="AI64" s="200"/>
      <c r="AJ64" s="200"/>
    </row>
    <row r="65" spans="1:36" x14ac:dyDescent="0.2">
      <c r="A65" s="347">
        <v>14500</v>
      </c>
      <c r="B65" s="347" t="s">
        <v>198</v>
      </c>
      <c r="C65" s="347" t="s">
        <v>189</v>
      </c>
      <c r="D65" s="375" t="s">
        <v>3</v>
      </c>
      <c r="E65" s="107"/>
      <c r="F65" s="75">
        <v>21939.69</v>
      </c>
      <c r="G65" s="75">
        <v>1900</v>
      </c>
      <c r="H65" s="75">
        <v>20039.689999999999</v>
      </c>
      <c r="I65" s="10"/>
      <c r="J65" s="75">
        <f>'App 4-Recyclables'!H65</f>
        <v>450.19</v>
      </c>
      <c r="K65" s="75">
        <f>'App 5-Organics'!H65+'App 5-Organics'!L65</f>
        <v>0</v>
      </c>
      <c r="L65" s="120"/>
      <c r="M65" s="75">
        <v>0</v>
      </c>
      <c r="N65" s="75">
        <f>'App 5-Organics'!P65</f>
        <v>0</v>
      </c>
      <c r="O65" s="10"/>
      <c r="P65" s="75">
        <v>7.0000000000000007E-2</v>
      </c>
      <c r="Q65" s="75">
        <v>7.0000000000000007E-2</v>
      </c>
      <c r="R65" s="75">
        <v>0</v>
      </c>
      <c r="S65" s="10"/>
      <c r="T65" s="75">
        <f>'App 4-Recyclables'!T65+'App 4-Recyclables'!AB65</f>
        <v>0</v>
      </c>
      <c r="U65" s="75">
        <f>'App 5-Organics'!T65+'App 5-Organics'!X65</f>
        <v>606.24</v>
      </c>
      <c r="V65" s="10"/>
      <c r="W65" s="75">
        <v>3313.1</v>
      </c>
      <c r="X65" s="75">
        <v>9.9999999999909051E-2</v>
      </c>
      <c r="Y65" s="75">
        <v>3313</v>
      </c>
      <c r="Z65" s="10"/>
      <c r="AA65" s="551">
        <f t="shared" si="5"/>
        <v>24409.119999999999</v>
      </c>
      <c r="AB65" s="10"/>
      <c r="AC65" s="552">
        <f t="shared" si="0"/>
        <v>25252.859999999997</v>
      </c>
      <c r="AD65" s="552">
        <f t="shared" si="1"/>
        <v>1900.1699999999998</v>
      </c>
      <c r="AE65" s="552">
        <f t="shared" si="2"/>
        <v>23352.69</v>
      </c>
      <c r="AF65" s="552">
        <f t="shared" si="3"/>
        <v>450.19</v>
      </c>
      <c r="AG65" s="552">
        <f t="shared" si="4"/>
        <v>606.24</v>
      </c>
      <c r="AH65" s="200"/>
      <c r="AI65" s="200"/>
      <c r="AJ65" s="200"/>
    </row>
    <row r="66" spans="1:36" x14ac:dyDescent="0.2">
      <c r="A66" s="347">
        <v>14550</v>
      </c>
      <c r="B66" s="347" t="s">
        <v>199</v>
      </c>
      <c r="C66" s="347" t="s">
        <v>130</v>
      </c>
      <c r="D66" s="375" t="s">
        <v>4</v>
      </c>
      <c r="E66" s="107"/>
      <c r="F66" s="75">
        <v>930.5</v>
      </c>
      <c r="G66" s="75">
        <v>0</v>
      </c>
      <c r="H66" s="75">
        <v>930.5</v>
      </c>
      <c r="I66" s="10"/>
      <c r="J66" s="75">
        <f>'App 4-Recyclables'!H66</f>
        <v>15.71</v>
      </c>
      <c r="K66" s="75">
        <f>'App 5-Organics'!H66+'App 5-Organics'!L66</f>
        <v>0</v>
      </c>
      <c r="L66" s="120"/>
      <c r="M66" s="75">
        <v>0</v>
      </c>
      <c r="N66" s="75">
        <f>'App 5-Organics'!P66</f>
        <v>0</v>
      </c>
      <c r="O66" s="10"/>
      <c r="P66" s="75">
        <v>1049.3100000000002</v>
      </c>
      <c r="Q66" s="75">
        <v>12.1400000000001</v>
      </c>
      <c r="R66" s="75">
        <v>1037.17</v>
      </c>
      <c r="S66" s="10"/>
      <c r="T66" s="75">
        <f>'App 4-Recyclables'!T66+'App 4-Recyclables'!AB66</f>
        <v>0</v>
      </c>
      <c r="U66" s="75">
        <f>'App 5-Organics'!T66+'App 5-Organics'!X66</f>
        <v>0</v>
      </c>
      <c r="V66" s="10"/>
      <c r="W66" s="75">
        <v>0</v>
      </c>
      <c r="X66" s="75">
        <v>0</v>
      </c>
      <c r="Y66" s="75">
        <v>0</v>
      </c>
      <c r="Z66" s="10"/>
      <c r="AA66" s="551">
        <f t="shared" si="5"/>
        <v>1983.38</v>
      </c>
      <c r="AB66" s="10"/>
      <c r="AC66" s="552">
        <f t="shared" si="0"/>
        <v>1979.8100000000002</v>
      </c>
      <c r="AD66" s="552">
        <f t="shared" si="1"/>
        <v>12.1400000000001</v>
      </c>
      <c r="AE66" s="552">
        <f t="shared" si="2"/>
        <v>1967.67</v>
      </c>
      <c r="AF66" s="552">
        <f t="shared" si="3"/>
        <v>15.71</v>
      </c>
      <c r="AG66" s="552">
        <f t="shared" si="4"/>
        <v>0</v>
      </c>
      <c r="AH66" s="200"/>
      <c r="AI66" s="200"/>
      <c r="AJ66" s="200"/>
    </row>
    <row r="67" spans="1:36" x14ac:dyDescent="0.2">
      <c r="A67" s="347">
        <v>14600</v>
      </c>
      <c r="B67" s="347" t="s">
        <v>200</v>
      </c>
      <c r="C67" s="347" t="s">
        <v>289</v>
      </c>
      <c r="D67" s="375" t="s">
        <v>1</v>
      </c>
      <c r="E67" s="107"/>
      <c r="F67" s="75">
        <v>1395</v>
      </c>
      <c r="G67" s="75">
        <v>0</v>
      </c>
      <c r="H67" s="75">
        <v>1395</v>
      </c>
      <c r="I67" s="10"/>
      <c r="J67" s="75">
        <f>'App 4-Recyclables'!H67</f>
        <v>19</v>
      </c>
      <c r="K67" s="75">
        <f>'App 5-Organics'!H67+'App 5-Organics'!L67</f>
        <v>169</v>
      </c>
      <c r="L67" s="120"/>
      <c r="M67" s="75">
        <v>102</v>
      </c>
      <c r="N67" s="75">
        <f>'App 5-Organics'!P67</f>
        <v>0</v>
      </c>
      <c r="O67" s="10"/>
      <c r="P67" s="75">
        <v>3503</v>
      </c>
      <c r="Q67" s="75">
        <v>3</v>
      </c>
      <c r="R67" s="75">
        <v>3500</v>
      </c>
      <c r="S67" s="10"/>
      <c r="T67" s="75">
        <f>'App 4-Recyclables'!T67+'App 4-Recyclables'!AB67</f>
        <v>200</v>
      </c>
      <c r="U67" s="75">
        <f>'App 5-Organics'!T67+'App 5-Organics'!X67</f>
        <v>0</v>
      </c>
      <c r="V67" s="10"/>
      <c r="W67" s="75">
        <v>0</v>
      </c>
      <c r="X67" s="75">
        <v>0</v>
      </c>
      <c r="Y67" s="75">
        <v>0</v>
      </c>
      <c r="Z67" s="10"/>
      <c r="AA67" s="551">
        <f t="shared" si="5"/>
        <v>5385</v>
      </c>
      <c r="AB67" s="10"/>
      <c r="AC67" s="552">
        <f t="shared" si="0"/>
        <v>4898</v>
      </c>
      <c r="AD67" s="552">
        <f t="shared" si="1"/>
        <v>3</v>
      </c>
      <c r="AE67" s="552">
        <f t="shared" si="2"/>
        <v>4895</v>
      </c>
      <c r="AF67" s="552">
        <f t="shared" si="3"/>
        <v>321</v>
      </c>
      <c r="AG67" s="552">
        <f t="shared" si="4"/>
        <v>169</v>
      </c>
      <c r="AH67" s="200"/>
      <c r="AI67" s="200"/>
      <c r="AJ67" s="200"/>
    </row>
    <row r="68" spans="1:36" x14ac:dyDescent="0.2">
      <c r="A68" s="347">
        <v>14650</v>
      </c>
      <c r="B68" s="347" t="s">
        <v>201</v>
      </c>
      <c r="C68" s="347" t="s">
        <v>162</v>
      </c>
      <c r="D68" s="375" t="s">
        <v>2</v>
      </c>
      <c r="E68" s="107"/>
      <c r="F68" s="75">
        <v>33294</v>
      </c>
      <c r="G68" s="75">
        <v>0</v>
      </c>
      <c r="H68" s="75">
        <v>33294</v>
      </c>
      <c r="I68" s="10"/>
      <c r="J68" s="75">
        <f>'App 4-Recyclables'!H68</f>
        <v>848</v>
      </c>
      <c r="K68" s="75">
        <f>'App 5-Organics'!H68+'App 5-Organics'!L68</f>
        <v>407</v>
      </c>
      <c r="L68" s="120"/>
      <c r="M68" s="75">
        <v>0</v>
      </c>
      <c r="N68" s="75">
        <f>'App 5-Organics'!P68</f>
        <v>0</v>
      </c>
      <c r="O68" s="10"/>
      <c r="P68" s="75">
        <v>3565</v>
      </c>
      <c r="Q68" s="75">
        <v>39</v>
      </c>
      <c r="R68" s="75">
        <v>3526</v>
      </c>
      <c r="S68" s="10"/>
      <c r="T68" s="75">
        <f>'App 4-Recyclables'!T68+'App 4-Recyclables'!AB68</f>
        <v>0</v>
      </c>
      <c r="U68" s="75">
        <f>'App 5-Organics'!T68+'App 5-Organics'!X68</f>
        <v>0</v>
      </c>
      <c r="V68" s="10"/>
      <c r="W68" s="75">
        <v>9955</v>
      </c>
      <c r="X68" s="75">
        <v>1821</v>
      </c>
      <c r="Y68" s="75">
        <v>8134</v>
      </c>
      <c r="Z68" s="10"/>
      <c r="AA68" s="551">
        <f t="shared" si="5"/>
        <v>46209</v>
      </c>
      <c r="AB68" s="10"/>
      <c r="AC68" s="552">
        <f t="shared" si="0"/>
        <v>46814</v>
      </c>
      <c r="AD68" s="552">
        <f t="shared" si="1"/>
        <v>1860</v>
      </c>
      <c r="AE68" s="552">
        <f t="shared" si="2"/>
        <v>44954</v>
      </c>
      <c r="AF68" s="552">
        <f t="shared" si="3"/>
        <v>848</v>
      </c>
      <c r="AG68" s="552">
        <f t="shared" si="4"/>
        <v>407</v>
      </c>
      <c r="AH68" s="200"/>
      <c r="AI68" s="200"/>
      <c r="AJ68" s="200"/>
    </row>
    <row r="69" spans="1:36" x14ac:dyDescent="0.2">
      <c r="A69" s="347">
        <v>14700</v>
      </c>
      <c r="B69" s="347" t="s">
        <v>202</v>
      </c>
      <c r="C69" s="347" t="s">
        <v>189</v>
      </c>
      <c r="D69" s="375" t="s">
        <v>3</v>
      </c>
      <c r="E69" s="107"/>
      <c r="F69" s="75">
        <v>5843.33</v>
      </c>
      <c r="G69" s="75">
        <v>766.47</v>
      </c>
      <c r="H69" s="75">
        <v>5076.8599999999997</v>
      </c>
      <c r="I69" s="10"/>
      <c r="J69" s="75">
        <f>'App 4-Recyclables'!H69</f>
        <v>283</v>
      </c>
      <c r="K69" s="75">
        <f>'App 5-Organics'!H69+'App 5-Organics'!L69</f>
        <v>300</v>
      </c>
      <c r="L69" s="120"/>
      <c r="M69" s="75">
        <v>0</v>
      </c>
      <c r="N69" s="75">
        <f>'App 5-Organics'!P69</f>
        <v>0</v>
      </c>
      <c r="O69" s="10"/>
      <c r="P69" s="75">
        <v>0</v>
      </c>
      <c r="Q69" s="75">
        <v>0</v>
      </c>
      <c r="R69" s="75">
        <v>0</v>
      </c>
      <c r="S69" s="10"/>
      <c r="T69" s="75">
        <f>'App 4-Recyclables'!T69+'App 4-Recyclables'!AB69</f>
        <v>4</v>
      </c>
      <c r="U69" s="75">
        <f>'App 5-Organics'!T69+'App 5-Organics'!X69</f>
        <v>0</v>
      </c>
      <c r="V69" s="10"/>
      <c r="W69" s="75">
        <v>1018.66</v>
      </c>
      <c r="X69" s="75">
        <v>917.66</v>
      </c>
      <c r="Y69" s="75">
        <v>101</v>
      </c>
      <c r="Z69" s="10"/>
      <c r="AA69" s="551">
        <f t="shared" si="5"/>
        <v>5764.86</v>
      </c>
      <c r="AB69" s="10"/>
      <c r="AC69" s="552">
        <f t="shared" ref="AC69:AC131" si="6">F69+P69+W69</f>
        <v>6861.99</v>
      </c>
      <c r="AD69" s="552">
        <f t="shared" ref="AD69:AD131" si="7">G69+Q69+X69</f>
        <v>1684.13</v>
      </c>
      <c r="AE69" s="552">
        <f t="shared" ref="AE69:AE131" si="8">H69+R69+Y69</f>
        <v>5177.8599999999997</v>
      </c>
      <c r="AF69" s="552">
        <f t="shared" ref="AF69:AF131" si="9">J69+M69+T69</f>
        <v>287</v>
      </c>
      <c r="AG69" s="552">
        <f t="shared" ref="AG69:AG131" si="10">K69+N69+U69</f>
        <v>300</v>
      </c>
      <c r="AH69" s="200"/>
      <c r="AI69" s="200"/>
      <c r="AJ69" s="200"/>
    </row>
    <row r="70" spans="1:36" x14ac:dyDescent="0.2">
      <c r="A70" s="347">
        <v>14750</v>
      </c>
      <c r="B70" s="347" t="s">
        <v>203</v>
      </c>
      <c r="C70" s="347" t="s">
        <v>716</v>
      </c>
      <c r="D70" s="375" t="s">
        <v>1</v>
      </c>
      <c r="E70" s="107"/>
      <c r="F70" s="75">
        <v>2588.3000000000002</v>
      </c>
      <c r="G70" s="75">
        <v>0</v>
      </c>
      <c r="H70" s="75">
        <v>2588.3000000000002</v>
      </c>
      <c r="I70" s="10"/>
      <c r="J70" s="75">
        <f>'App 4-Recyclables'!H70</f>
        <v>21.88</v>
      </c>
      <c r="K70" s="75">
        <f>'App 5-Organics'!H70+'App 5-Organics'!L70</f>
        <v>0</v>
      </c>
      <c r="L70" s="120"/>
      <c r="M70" s="75">
        <v>0</v>
      </c>
      <c r="N70" s="75">
        <f>'App 5-Organics'!P70</f>
        <v>0</v>
      </c>
      <c r="O70" s="10"/>
      <c r="P70" s="75">
        <v>2358.3200000000002</v>
      </c>
      <c r="Q70" s="75">
        <v>180</v>
      </c>
      <c r="R70" s="75">
        <v>2178.3200000000002</v>
      </c>
      <c r="S70" s="10"/>
      <c r="T70" s="75">
        <f>'App 4-Recyclables'!T70+'App 4-Recyclables'!AB70</f>
        <v>0</v>
      </c>
      <c r="U70" s="75">
        <f>'App 5-Organics'!T70+'App 5-Organics'!X70</f>
        <v>0</v>
      </c>
      <c r="V70" s="10"/>
      <c r="W70" s="75">
        <v>0</v>
      </c>
      <c r="X70" s="75">
        <v>0</v>
      </c>
      <c r="Y70" s="75">
        <v>0</v>
      </c>
      <c r="Z70" s="10"/>
      <c r="AA70" s="551">
        <f t="shared" ref="AA70:AA132" si="11">H70+J70+K70+M70+N70+R70+T70+U70+Y70</f>
        <v>4788.5</v>
      </c>
      <c r="AB70" s="10"/>
      <c r="AC70" s="552">
        <f t="shared" si="6"/>
        <v>4946.6200000000008</v>
      </c>
      <c r="AD70" s="552">
        <f t="shared" si="7"/>
        <v>180</v>
      </c>
      <c r="AE70" s="552">
        <f t="shared" si="8"/>
        <v>4766.6200000000008</v>
      </c>
      <c r="AF70" s="552">
        <f t="shared" si="9"/>
        <v>21.88</v>
      </c>
      <c r="AG70" s="552">
        <f t="shared" si="10"/>
        <v>0</v>
      </c>
      <c r="AH70" s="200"/>
      <c r="AI70" s="200"/>
      <c r="AJ70" s="200"/>
    </row>
    <row r="71" spans="1:36" x14ac:dyDescent="0.2">
      <c r="A71" s="347">
        <v>14850</v>
      </c>
      <c r="B71" s="347" t="s">
        <v>204</v>
      </c>
      <c r="C71" s="347" t="s">
        <v>130</v>
      </c>
      <c r="D71" s="375" t="s">
        <v>4</v>
      </c>
      <c r="E71" s="107"/>
      <c r="F71" s="75">
        <v>5707</v>
      </c>
      <c r="G71" s="75">
        <v>0</v>
      </c>
      <c r="H71" s="75">
        <v>5707</v>
      </c>
      <c r="I71" s="10"/>
      <c r="J71" s="75">
        <f>'App 4-Recyclables'!H71</f>
        <v>76.23</v>
      </c>
      <c r="K71" s="75">
        <f>'App 5-Organics'!H71+'App 5-Organics'!L71</f>
        <v>0</v>
      </c>
      <c r="L71" s="120"/>
      <c r="M71" s="75">
        <v>0</v>
      </c>
      <c r="N71" s="75">
        <f>'App 5-Organics'!P71</f>
        <v>0</v>
      </c>
      <c r="O71" s="10"/>
      <c r="P71" s="75">
        <v>10941.46</v>
      </c>
      <c r="Q71" s="75">
        <v>6186.4599999999991</v>
      </c>
      <c r="R71" s="75">
        <v>4755</v>
      </c>
      <c r="S71" s="10"/>
      <c r="T71" s="75">
        <f>'App 4-Recyclables'!T71+'App 4-Recyclables'!AB71</f>
        <v>0</v>
      </c>
      <c r="U71" s="75">
        <f>'App 5-Organics'!T71+'App 5-Organics'!X71</f>
        <v>0</v>
      </c>
      <c r="V71" s="10"/>
      <c r="W71" s="75">
        <v>0</v>
      </c>
      <c r="X71" s="75">
        <v>0</v>
      </c>
      <c r="Y71" s="75">
        <v>0</v>
      </c>
      <c r="Z71" s="10"/>
      <c r="AA71" s="551">
        <f t="shared" si="11"/>
        <v>10538.23</v>
      </c>
      <c r="AB71" s="10"/>
      <c r="AC71" s="552">
        <f t="shared" si="6"/>
        <v>16648.46</v>
      </c>
      <c r="AD71" s="552">
        <f t="shared" si="7"/>
        <v>6186.4599999999991</v>
      </c>
      <c r="AE71" s="552">
        <f t="shared" si="8"/>
        <v>10462</v>
      </c>
      <c r="AF71" s="552">
        <f t="shared" si="9"/>
        <v>76.23</v>
      </c>
      <c r="AG71" s="552">
        <f t="shared" si="10"/>
        <v>0</v>
      </c>
      <c r="AH71" s="200"/>
      <c r="AI71" s="200"/>
      <c r="AJ71" s="200"/>
    </row>
    <row r="72" spans="1:36" x14ac:dyDescent="0.2">
      <c r="A72" s="347">
        <v>14870</v>
      </c>
      <c r="B72" s="347" t="s">
        <v>205</v>
      </c>
      <c r="C72" s="347" t="s">
        <v>289</v>
      </c>
      <c r="D72" s="375" t="s">
        <v>1</v>
      </c>
      <c r="E72" s="107"/>
      <c r="F72" s="75">
        <v>5546</v>
      </c>
      <c r="G72" s="75">
        <v>0</v>
      </c>
      <c r="H72" s="75">
        <v>5546</v>
      </c>
      <c r="I72" s="10"/>
      <c r="J72" s="75">
        <f>'App 4-Recyclables'!H72</f>
        <v>207</v>
      </c>
      <c r="K72" s="75">
        <f>'App 5-Organics'!H72+'App 5-Organics'!L72</f>
        <v>0</v>
      </c>
      <c r="L72" s="120"/>
      <c r="M72" s="75">
        <v>0</v>
      </c>
      <c r="N72" s="75">
        <f>'App 5-Organics'!P72</f>
        <v>204</v>
      </c>
      <c r="O72" s="10"/>
      <c r="P72" s="75">
        <v>1537</v>
      </c>
      <c r="Q72" s="75">
        <v>29</v>
      </c>
      <c r="R72" s="75">
        <v>1508</v>
      </c>
      <c r="S72" s="10"/>
      <c r="T72" s="75">
        <f>'App 4-Recyclables'!T72+'App 4-Recyclables'!AB72</f>
        <v>0</v>
      </c>
      <c r="U72" s="75">
        <f>'App 5-Organics'!T72+'App 5-Organics'!X72</f>
        <v>10</v>
      </c>
      <c r="V72" s="10"/>
      <c r="W72" s="75">
        <v>56</v>
      </c>
      <c r="X72" s="75">
        <v>0</v>
      </c>
      <c r="Y72" s="75">
        <v>56</v>
      </c>
      <c r="Z72" s="10"/>
      <c r="AA72" s="551">
        <f t="shared" si="11"/>
        <v>7531</v>
      </c>
      <c r="AB72" s="10"/>
      <c r="AC72" s="552">
        <f t="shared" si="6"/>
        <v>7139</v>
      </c>
      <c r="AD72" s="552">
        <f t="shared" si="7"/>
        <v>29</v>
      </c>
      <c r="AE72" s="552">
        <f t="shared" si="8"/>
        <v>7110</v>
      </c>
      <c r="AF72" s="552">
        <f t="shared" si="9"/>
        <v>207</v>
      </c>
      <c r="AG72" s="552">
        <f t="shared" si="10"/>
        <v>214</v>
      </c>
      <c r="AH72" s="200"/>
      <c r="AI72" s="200"/>
      <c r="AJ72" s="200"/>
    </row>
    <row r="73" spans="1:36" x14ac:dyDescent="0.2">
      <c r="A73" s="347">
        <v>14900</v>
      </c>
      <c r="B73" s="347" t="s">
        <v>206</v>
      </c>
      <c r="C73" s="347" t="s">
        <v>128</v>
      </c>
      <c r="D73" s="375" t="s">
        <v>3</v>
      </c>
      <c r="E73" s="107"/>
      <c r="F73" s="75">
        <v>47904</v>
      </c>
      <c r="G73" s="75">
        <v>8530.84</v>
      </c>
      <c r="H73" s="75">
        <v>39373.160000000003</v>
      </c>
      <c r="I73" s="10"/>
      <c r="J73" s="75">
        <f>'App 4-Recyclables'!H73</f>
        <v>1049</v>
      </c>
      <c r="K73" s="75">
        <f>'App 5-Organics'!H73+'App 5-Organics'!L73</f>
        <v>515</v>
      </c>
      <c r="L73" s="120"/>
      <c r="M73" s="75">
        <v>0</v>
      </c>
      <c r="N73" s="75">
        <f>'App 5-Organics'!P73</f>
        <v>0</v>
      </c>
      <c r="O73" s="10"/>
      <c r="P73" s="75">
        <v>413.7</v>
      </c>
      <c r="Q73" s="75">
        <v>413.7</v>
      </c>
      <c r="R73" s="75">
        <v>0</v>
      </c>
      <c r="S73" s="10"/>
      <c r="T73" s="75">
        <f>'App 4-Recyclables'!T73+'App 4-Recyclables'!AB73</f>
        <v>0</v>
      </c>
      <c r="U73" s="75">
        <f>'App 5-Organics'!T73+'App 5-Organics'!X73</f>
        <v>0</v>
      </c>
      <c r="V73" s="10"/>
      <c r="W73" s="75">
        <v>4383</v>
      </c>
      <c r="X73" s="75">
        <v>0</v>
      </c>
      <c r="Y73" s="75">
        <v>4383</v>
      </c>
      <c r="Z73" s="10"/>
      <c r="AA73" s="551">
        <f t="shared" si="11"/>
        <v>45320.160000000003</v>
      </c>
      <c r="AB73" s="10"/>
      <c r="AC73" s="552">
        <f t="shared" si="6"/>
        <v>52700.7</v>
      </c>
      <c r="AD73" s="552">
        <f t="shared" si="7"/>
        <v>8944.5400000000009</v>
      </c>
      <c r="AE73" s="552">
        <f t="shared" si="8"/>
        <v>43756.160000000003</v>
      </c>
      <c r="AF73" s="552">
        <f t="shared" si="9"/>
        <v>1049</v>
      </c>
      <c r="AG73" s="552">
        <f t="shared" si="10"/>
        <v>515</v>
      </c>
      <c r="AH73" s="200"/>
      <c r="AI73" s="200"/>
      <c r="AJ73" s="200"/>
    </row>
    <row r="74" spans="1:36" x14ac:dyDescent="0.2">
      <c r="A74" s="347">
        <v>14920</v>
      </c>
      <c r="B74" s="347" t="s">
        <v>207</v>
      </c>
      <c r="C74" s="347" t="s">
        <v>124</v>
      </c>
      <c r="D74" s="375" t="s">
        <v>1</v>
      </c>
      <c r="E74" s="107"/>
      <c r="F74" s="75">
        <v>1131</v>
      </c>
      <c r="G74" s="75">
        <v>0</v>
      </c>
      <c r="H74" s="75">
        <v>1131</v>
      </c>
      <c r="I74" s="10"/>
      <c r="J74" s="75">
        <f>'App 4-Recyclables'!H74</f>
        <v>150</v>
      </c>
      <c r="K74" s="75">
        <f>'App 5-Organics'!H74+'App 5-Organics'!L74</f>
        <v>0</v>
      </c>
      <c r="L74" s="120"/>
      <c r="M74" s="75">
        <v>0</v>
      </c>
      <c r="N74" s="75">
        <f>'App 5-Organics'!P74</f>
        <v>0</v>
      </c>
      <c r="O74" s="10"/>
      <c r="P74" s="75">
        <v>4775</v>
      </c>
      <c r="Q74" s="75">
        <v>531</v>
      </c>
      <c r="R74" s="75">
        <v>4244</v>
      </c>
      <c r="S74" s="10"/>
      <c r="T74" s="75">
        <f>'App 4-Recyclables'!T74+'App 4-Recyclables'!AB74</f>
        <v>0</v>
      </c>
      <c r="U74" s="75">
        <f>'App 5-Organics'!T74+'App 5-Organics'!X74</f>
        <v>65</v>
      </c>
      <c r="V74" s="10"/>
      <c r="W74" s="75">
        <v>150</v>
      </c>
      <c r="X74" s="75">
        <v>0</v>
      </c>
      <c r="Y74" s="75">
        <v>150</v>
      </c>
      <c r="Z74" s="10"/>
      <c r="AA74" s="551">
        <f t="shared" si="11"/>
        <v>5740</v>
      </c>
      <c r="AB74" s="10"/>
      <c r="AC74" s="552">
        <f t="shared" si="6"/>
        <v>6056</v>
      </c>
      <c r="AD74" s="552">
        <f t="shared" si="7"/>
        <v>531</v>
      </c>
      <c r="AE74" s="552">
        <f t="shared" si="8"/>
        <v>5525</v>
      </c>
      <c r="AF74" s="552">
        <f t="shared" si="9"/>
        <v>150</v>
      </c>
      <c r="AG74" s="552">
        <f t="shared" si="10"/>
        <v>65</v>
      </c>
      <c r="AH74" s="200"/>
      <c r="AI74" s="200"/>
      <c r="AJ74" s="200"/>
    </row>
    <row r="75" spans="1:36" x14ac:dyDescent="0.2">
      <c r="A75" s="347">
        <v>14950</v>
      </c>
      <c r="B75" s="347" t="s">
        <v>208</v>
      </c>
      <c r="C75" s="347" t="s">
        <v>141</v>
      </c>
      <c r="D75" s="375" t="s">
        <v>1</v>
      </c>
      <c r="E75" s="107"/>
      <c r="F75" s="75">
        <v>700.3</v>
      </c>
      <c r="G75" s="75">
        <v>0</v>
      </c>
      <c r="H75" s="75">
        <v>700.3</v>
      </c>
      <c r="I75" s="10"/>
      <c r="J75" s="75">
        <f>'App 4-Recyclables'!H75</f>
        <v>6.42</v>
      </c>
      <c r="K75" s="75">
        <f>'App 5-Organics'!H75+'App 5-Organics'!L75</f>
        <v>0</v>
      </c>
      <c r="L75" s="120"/>
      <c r="M75" s="75">
        <v>0</v>
      </c>
      <c r="N75" s="75">
        <f>'App 5-Organics'!P75</f>
        <v>0</v>
      </c>
      <c r="O75" s="10"/>
      <c r="P75" s="75">
        <v>0</v>
      </c>
      <c r="Q75" s="75">
        <v>0</v>
      </c>
      <c r="R75" s="75">
        <v>0</v>
      </c>
      <c r="S75" s="10"/>
      <c r="T75" s="75">
        <f>'App 4-Recyclables'!T75+'App 4-Recyclables'!AB75</f>
        <v>0</v>
      </c>
      <c r="U75" s="75">
        <f>'App 5-Organics'!T75+'App 5-Organics'!X75</f>
        <v>0</v>
      </c>
      <c r="V75" s="10"/>
      <c r="W75" s="75">
        <v>53.82</v>
      </c>
      <c r="X75" s="75">
        <v>0</v>
      </c>
      <c r="Y75" s="75">
        <v>53.82</v>
      </c>
      <c r="Z75" s="10"/>
      <c r="AA75" s="551">
        <f t="shared" si="11"/>
        <v>760.54</v>
      </c>
      <c r="AB75" s="10"/>
      <c r="AC75" s="552">
        <f t="shared" si="6"/>
        <v>754.12</v>
      </c>
      <c r="AD75" s="552">
        <f t="shared" si="7"/>
        <v>0</v>
      </c>
      <c r="AE75" s="552">
        <f t="shared" si="8"/>
        <v>754.12</v>
      </c>
      <c r="AF75" s="552">
        <f t="shared" si="9"/>
        <v>6.42</v>
      </c>
      <c r="AG75" s="552">
        <f t="shared" si="10"/>
        <v>0</v>
      </c>
      <c r="AH75" s="200"/>
      <c r="AI75" s="200"/>
      <c r="AJ75" s="200"/>
    </row>
    <row r="76" spans="1:36" x14ac:dyDescent="0.2">
      <c r="A76" s="347">
        <v>15050</v>
      </c>
      <c r="B76" s="347" t="s">
        <v>209</v>
      </c>
      <c r="C76" s="347" t="s">
        <v>162</v>
      </c>
      <c r="D76" s="375" t="s">
        <v>2</v>
      </c>
      <c r="E76" s="107"/>
      <c r="F76" s="75">
        <v>21909</v>
      </c>
      <c r="G76" s="75">
        <v>0</v>
      </c>
      <c r="H76" s="75">
        <v>21909</v>
      </c>
      <c r="I76" s="10"/>
      <c r="J76" s="75">
        <f>'App 4-Recyclables'!H76</f>
        <v>170</v>
      </c>
      <c r="K76" s="75">
        <f>'App 5-Organics'!H76+'App 5-Organics'!L76</f>
        <v>23.44</v>
      </c>
      <c r="L76" s="120"/>
      <c r="M76" s="75">
        <v>0</v>
      </c>
      <c r="N76" s="75">
        <f>'App 5-Organics'!P76</f>
        <v>0</v>
      </c>
      <c r="O76" s="10"/>
      <c r="P76" s="75">
        <v>4949</v>
      </c>
      <c r="Q76" s="75">
        <v>4949</v>
      </c>
      <c r="R76" s="75">
        <v>0</v>
      </c>
      <c r="S76" s="10"/>
      <c r="T76" s="75">
        <f>'App 4-Recyclables'!T76+'App 4-Recyclables'!AB76</f>
        <v>0</v>
      </c>
      <c r="U76" s="75">
        <f>'App 5-Organics'!T76+'App 5-Organics'!X76</f>
        <v>0</v>
      </c>
      <c r="V76" s="10"/>
      <c r="W76" s="75">
        <v>0</v>
      </c>
      <c r="X76" s="75">
        <v>0</v>
      </c>
      <c r="Y76" s="75">
        <v>0</v>
      </c>
      <c r="Z76" s="10"/>
      <c r="AA76" s="551">
        <f t="shared" si="11"/>
        <v>22102.44</v>
      </c>
      <c r="AB76" s="10"/>
      <c r="AC76" s="552">
        <f t="shared" si="6"/>
        <v>26858</v>
      </c>
      <c r="AD76" s="552">
        <f t="shared" si="7"/>
        <v>4949</v>
      </c>
      <c r="AE76" s="552">
        <f t="shared" si="8"/>
        <v>21909</v>
      </c>
      <c r="AF76" s="552">
        <f t="shared" si="9"/>
        <v>170</v>
      </c>
      <c r="AG76" s="552">
        <f t="shared" si="10"/>
        <v>23.44</v>
      </c>
      <c r="AH76" s="200"/>
      <c r="AI76" s="200"/>
      <c r="AJ76" s="200"/>
    </row>
    <row r="77" spans="1:36" x14ac:dyDescent="0.2">
      <c r="A77" s="347">
        <v>15240</v>
      </c>
      <c r="B77" s="347" t="s">
        <v>179</v>
      </c>
      <c r="C77" s="347" t="s">
        <v>290</v>
      </c>
      <c r="D77" s="375" t="s">
        <v>4</v>
      </c>
      <c r="E77" s="107"/>
      <c r="F77" s="75">
        <v>19993.759999999998</v>
      </c>
      <c r="G77" s="75">
        <v>0</v>
      </c>
      <c r="H77" s="75">
        <v>19993.759999999998</v>
      </c>
      <c r="I77" s="10"/>
      <c r="J77" s="75">
        <f>'App 4-Recyclables'!H77</f>
        <v>2780.86</v>
      </c>
      <c r="K77" s="75">
        <f>'App 5-Organics'!H77+'App 5-Organics'!L77</f>
        <v>0</v>
      </c>
      <c r="L77" s="120"/>
      <c r="M77" s="75">
        <v>0</v>
      </c>
      <c r="N77" s="75">
        <f>'App 5-Organics'!P77</f>
        <v>0</v>
      </c>
      <c r="O77" s="10"/>
      <c r="P77" s="75">
        <v>12039.96</v>
      </c>
      <c r="Q77" s="75">
        <v>6360.9599999999991</v>
      </c>
      <c r="R77" s="75">
        <v>5679</v>
      </c>
      <c r="S77" s="10"/>
      <c r="T77" s="75">
        <f>'App 4-Recyclables'!T77+'App 4-Recyclables'!AB77</f>
        <v>0</v>
      </c>
      <c r="U77" s="75">
        <f>'App 5-Organics'!T77+'App 5-Organics'!X77</f>
        <v>0</v>
      </c>
      <c r="V77" s="10"/>
      <c r="W77" s="75">
        <v>1250</v>
      </c>
      <c r="X77" s="75">
        <v>0</v>
      </c>
      <c r="Y77" s="75">
        <v>1250</v>
      </c>
      <c r="Z77" s="10"/>
      <c r="AA77" s="551">
        <f t="shared" si="11"/>
        <v>29703.62</v>
      </c>
      <c r="AB77" s="10"/>
      <c r="AC77" s="552">
        <f t="shared" si="6"/>
        <v>33283.72</v>
      </c>
      <c r="AD77" s="552">
        <f t="shared" si="7"/>
        <v>6360.9599999999991</v>
      </c>
      <c r="AE77" s="552">
        <f t="shared" si="8"/>
        <v>26922.76</v>
      </c>
      <c r="AF77" s="552">
        <f t="shared" si="9"/>
        <v>2780.86</v>
      </c>
      <c r="AG77" s="552">
        <f t="shared" si="10"/>
        <v>0</v>
      </c>
      <c r="AH77" s="200"/>
      <c r="AI77" s="200"/>
      <c r="AJ77" s="200"/>
    </row>
    <row r="78" spans="1:36" x14ac:dyDescent="0.2">
      <c r="A78" s="347">
        <v>15270</v>
      </c>
      <c r="B78" s="347" t="s">
        <v>211</v>
      </c>
      <c r="C78" s="347" t="s">
        <v>289</v>
      </c>
      <c r="D78" s="375" t="s">
        <v>1</v>
      </c>
      <c r="E78" s="107"/>
      <c r="F78" s="75">
        <v>3722.5</v>
      </c>
      <c r="G78" s="75">
        <v>0</v>
      </c>
      <c r="H78" s="75">
        <v>3722.5</v>
      </c>
      <c r="I78" s="10"/>
      <c r="J78" s="75">
        <f>'App 4-Recyclables'!H78</f>
        <v>197.28</v>
      </c>
      <c r="K78" s="75">
        <f>'App 5-Organics'!H78+'App 5-Organics'!L78</f>
        <v>0</v>
      </c>
      <c r="L78" s="120"/>
      <c r="M78" s="75">
        <v>0</v>
      </c>
      <c r="N78" s="75">
        <f>'App 5-Organics'!P78</f>
        <v>0</v>
      </c>
      <c r="O78" s="10"/>
      <c r="P78" s="75">
        <v>6537.93</v>
      </c>
      <c r="Q78" s="75">
        <v>0</v>
      </c>
      <c r="R78" s="75">
        <v>6537.93</v>
      </c>
      <c r="S78" s="10"/>
      <c r="T78" s="75">
        <f>'App 4-Recyclables'!T78+'App 4-Recyclables'!AB78</f>
        <v>0</v>
      </c>
      <c r="U78" s="75">
        <f>'App 5-Organics'!T78+'App 5-Organics'!X78</f>
        <v>0</v>
      </c>
      <c r="V78" s="10"/>
      <c r="W78" s="75">
        <v>0</v>
      </c>
      <c r="X78" s="75">
        <v>0</v>
      </c>
      <c r="Y78" s="75">
        <v>0</v>
      </c>
      <c r="Z78" s="10"/>
      <c r="AA78" s="551">
        <f t="shared" si="11"/>
        <v>10457.710000000001</v>
      </c>
      <c r="AB78" s="10"/>
      <c r="AC78" s="552">
        <f t="shared" si="6"/>
        <v>10260.43</v>
      </c>
      <c r="AD78" s="552">
        <f t="shared" si="7"/>
        <v>0</v>
      </c>
      <c r="AE78" s="552">
        <f t="shared" si="8"/>
        <v>10260.43</v>
      </c>
      <c r="AF78" s="552">
        <f t="shared" si="9"/>
        <v>197.28</v>
      </c>
      <c r="AG78" s="552">
        <f t="shared" si="10"/>
        <v>0</v>
      </c>
      <c r="AH78" s="200"/>
      <c r="AI78" s="200"/>
      <c r="AJ78" s="200"/>
    </row>
    <row r="79" spans="1:36" x14ac:dyDescent="0.2">
      <c r="A79" s="347">
        <v>15300</v>
      </c>
      <c r="B79" s="347" t="s">
        <v>212</v>
      </c>
      <c r="C79" s="347" t="s">
        <v>124</v>
      </c>
      <c r="D79" s="375" t="s">
        <v>1</v>
      </c>
      <c r="E79" s="107"/>
      <c r="F79" s="75">
        <v>2227.5700000000002</v>
      </c>
      <c r="G79" s="75">
        <v>0</v>
      </c>
      <c r="H79" s="75">
        <v>2227.5700000000002</v>
      </c>
      <c r="I79" s="10"/>
      <c r="J79" s="75">
        <f>'App 4-Recyclables'!H79</f>
        <v>28.55</v>
      </c>
      <c r="K79" s="75">
        <f>'App 5-Organics'!H79+'App 5-Organics'!L79</f>
        <v>10.42</v>
      </c>
      <c r="L79" s="120"/>
      <c r="M79" s="75">
        <v>0</v>
      </c>
      <c r="N79" s="75">
        <f>'App 5-Organics'!P79</f>
        <v>0</v>
      </c>
      <c r="O79" s="10"/>
      <c r="P79" s="75">
        <v>0</v>
      </c>
      <c r="Q79" s="75">
        <v>0</v>
      </c>
      <c r="R79" s="75">
        <v>0</v>
      </c>
      <c r="S79" s="10"/>
      <c r="T79" s="75">
        <f>'App 4-Recyclables'!T79+'App 4-Recyclables'!AB79</f>
        <v>0</v>
      </c>
      <c r="U79" s="75">
        <f>'App 5-Organics'!T79+'App 5-Organics'!X79</f>
        <v>0</v>
      </c>
      <c r="V79" s="10"/>
      <c r="W79" s="75">
        <v>56.36</v>
      </c>
      <c r="X79" s="75">
        <v>0.35999999999999943</v>
      </c>
      <c r="Y79" s="75">
        <v>56</v>
      </c>
      <c r="Z79" s="10"/>
      <c r="AA79" s="551">
        <f t="shared" si="11"/>
        <v>2322.5400000000004</v>
      </c>
      <c r="AB79" s="10"/>
      <c r="AC79" s="552">
        <f t="shared" si="6"/>
        <v>2283.9300000000003</v>
      </c>
      <c r="AD79" s="552">
        <f t="shared" si="7"/>
        <v>0.35999999999999943</v>
      </c>
      <c r="AE79" s="552">
        <f t="shared" si="8"/>
        <v>2283.5700000000002</v>
      </c>
      <c r="AF79" s="552">
        <f t="shared" si="9"/>
        <v>28.55</v>
      </c>
      <c r="AG79" s="552">
        <f t="shared" si="10"/>
        <v>10.42</v>
      </c>
      <c r="AH79" s="200"/>
      <c r="AI79" s="200"/>
      <c r="AJ79" s="200"/>
    </row>
    <row r="80" spans="1:36" x14ac:dyDescent="0.2">
      <c r="A80" s="347">
        <v>15350</v>
      </c>
      <c r="B80" s="347" t="s">
        <v>213</v>
      </c>
      <c r="C80" s="347" t="s">
        <v>189</v>
      </c>
      <c r="D80" s="375" t="s">
        <v>3</v>
      </c>
      <c r="E80" s="107"/>
      <c r="F80" s="75">
        <v>6032.94</v>
      </c>
      <c r="G80" s="75">
        <v>0</v>
      </c>
      <c r="H80" s="75">
        <v>6032.94</v>
      </c>
      <c r="I80" s="10"/>
      <c r="J80" s="75">
        <f>'App 4-Recyclables'!H80</f>
        <v>90.27</v>
      </c>
      <c r="K80" s="75">
        <f>'App 5-Organics'!H80+'App 5-Organics'!L80</f>
        <v>0</v>
      </c>
      <c r="L80" s="120"/>
      <c r="M80" s="75">
        <v>0</v>
      </c>
      <c r="N80" s="75">
        <f>'App 5-Organics'!P80</f>
        <v>0</v>
      </c>
      <c r="O80" s="10"/>
      <c r="P80" s="75">
        <v>0</v>
      </c>
      <c r="Q80" s="75">
        <v>0</v>
      </c>
      <c r="R80" s="75">
        <v>0</v>
      </c>
      <c r="S80" s="10"/>
      <c r="T80" s="75">
        <f>'App 4-Recyclables'!T80+'App 4-Recyclables'!AB80</f>
        <v>5</v>
      </c>
      <c r="U80" s="75">
        <f>'App 5-Organics'!T80+'App 5-Organics'!X80</f>
        <v>0</v>
      </c>
      <c r="V80" s="10"/>
      <c r="W80" s="75">
        <v>663</v>
      </c>
      <c r="X80" s="75">
        <v>163</v>
      </c>
      <c r="Y80" s="75">
        <v>500</v>
      </c>
      <c r="Z80" s="10"/>
      <c r="AA80" s="551">
        <f t="shared" si="11"/>
        <v>6628.21</v>
      </c>
      <c r="AB80" s="10"/>
      <c r="AC80" s="552">
        <f t="shared" si="6"/>
        <v>6695.94</v>
      </c>
      <c r="AD80" s="552">
        <f t="shared" si="7"/>
        <v>163</v>
      </c>
      <c r="AE80" s="552">
        <f t="shared" si="8"/>
        <v>6532.94</v>
      </c>
      <c r="AF80" s="552">
        <f t="shared" si="9"/>
        <v>95.27</v>
      </c>
      <c r="AG80" s="552">
        <f t="shared" si="10"/>
        <v>0</v>
      </c>
      <c r="AH80" s="200"/>
      <c r="AI80" s="200"/>
      <c r="AJ80" s="200"/>
    </row>
    <row r="81" spans="1:36" x14ac:dyDescent="0.2">
      <c r="A81" s="347">
        <v>15520</v>
      </c>
      <c r="B81" s="347" t="s">
        <v>214</v>
      </c>
      <c r="C81" s="347" t="s">
        <v>711</v>
      </c>
      <c r="D81" s="375" t="s">
        <v>1</v>
      </c>
      <c r="E81" s="107"/>
      <c r="F81" s="75">
        <v>3126</v>
      </c>
      <c r="G81" s="75">
        <v>0</v>
      </c>
      <c r="H81" s="75">
        <v>3126</v>
      </c>
      <c r="I81" s="10"/>
      <c r="J81" s="75">
        <f>'App 4-Recyclables'!H81</f>
        <v>62.4</v>
      </c>
      <c r="K81" s="75">
        <f>'App 5-Organics'!H81+'App 5-Organics'!L81</f>
        <v>0</v>
      </c>
      <c r="L81" s="120"/>
      <c r="M81" s="75">
        <v>112</v>
      </c>
      <c r="N81" s="75">
        <f>'App 5-Organics'!P81</f>
        <v>0</v>
      </c>
      <c r="O81" s="10"/>
      <c r="P81" s="75">
        <v>4504</v>
      </c>
      <c r="Q81" s="75">
        <v>693</v>
      </c>
      <c r="R81" s="75">
        <v>3811</v>
      </c>
      <c r="S81" s="10"/>
      <c r="T81" s="75">
        <f>'App 4-Recyclables'!T81+'App 4-Recyclables'!AB81</f>
        <v>0</v>
      </c>
      <c r="U81" s="75">
        <f>'App 5-Organics'!T81+'App 5-Organics'!X81</f>
        <v>0</v>
      </c>
      <c r="V81" s="10"/>
      <c r="W81" s="75">
        <v>0</v>
      </c>
      <c r="X81" s="75">
        <v>0</v>
      </c>
      <c r="Y81" s="75">
        <v>0</v>
      </c>
      <c r="Z81" s="10"/>
      <c r="AA81" s="551">
        <f t="shared" si="11"/>
        <v>7111.4</v>
      </c>
      <c r="AB81" s="10"/>
      <c r="AC81" s="552">
        <f t="shared" si="6"/>
        <v>7630</v>
      </c>
      <c r="AD81" s="552">
        <f t="shared" si="7"/>
        <v>693</v>
      </c>
      <c r="AE81" s="552">
        <f t="shared" si="8"/>
        <v>6937</v>
      </c>
      <c r="AF81" s="552">
        <f t="shared" si="9"/>
        <v>174.4</v>
      </c>
      <c r="AG81" s="552">
        <f t="shared" si="10"/>
        <v>0</v>
      </c>
      <c r="AH81" s="200"/>
      <c r="AI81" s="200"/>
      <c r="AJ81" s="200"/>
    </row>
    <row r="82" spans="1:36" x14ac:dyDescent="0.2">
      <c r="A82" s="347">
        <v>15560</v>
      </c>
      <c r="B82" s="347" t="s">
        <v>194</v>
      </c>
      <c r="C82" s="347" t="s">
        <v>716</v>
      </c>
      <c r="D82" s="375" t="s">
        <v>1</v>
      </c>
      <c r="E82" s="107"/>
      <c r="F82" s="75">
        <v>800</v>
      </c>
      <c r="G82" s="75">
        <v>0</v>
      </c>
      <c r="H82" s="75">
        <v>800</v>
      </c>
      <c r="I82" s="10"/>
      <c r="J82" s="75">
        <f>'App 4-Recyclables'!H82</f>
        <v>17.600000000000001</v>
      </c>
      <c r="K82" s="75">
        <f>'App 5-Organics'!H82+'App 5-Organics'!L82</f>
        <v>0</v>
      </c>
      <c r="L82" s="120"/>
      <c r="M82" s="75">
        <v>0</v>
      </c>
      <c r="N82" s="75">
        <f>'App 5-Organics'!P82</f>
        <v>0</v>
      </c>
      <c r="O82" s="10"/>
      <c r="P82" s="75">
        <v>0</v>
      </c>
      <c r="Q82" s="75">
        <v>0</v>
      </c>
      <c r="R82" s="75">
        <v>0</v>
      </c>
      <c r="S82" s="10"/>
      <c r="T82" s="75">
        <f>'App 4-Recyclables'!T82+'App 4-Recyclables'!AB82</f>
        <v>0</v>
      </c>
      <c r="U82" s="75">
        <f>'App 5-Organics'!T82+'App 5-Organics'!X82</f>
        <v>0</v>
      </c>
      <c r="V82" s="10"/>
      <c r="W82" s="75">
        <v>0</v>
      </c>
      <c r="X82" s="75">
        <v>0</v>
      </c>
      <c r="Y82" s="75">
        <v>0</v>
      </c>
      <c r="Z82" s="10"/>
      <c r="AA82" s="551">
        <f t="shared" si="11"/>
        <v>817.6</v>
      </c>
      <c r="AB82" s="10"/>
      <c r="AC82" s="552">
        <f t="shared" si="6"/>
        <v>800</v>
      </c>
      <c r="AD82" s="552">
        <f t="shared" si="7"/>
        <v>0</v>
      </c>
      <c r="AE82" s="552">
        <f t="shared" si="8"/>
        <v>800</v>
      </c>
      <c r="AF82" s="552">
        <f t="shared" si="9"/>
        <v>17.600000000000001</v>
      </c>
      <c r="AG82" s="552">
        <f t="shared" si="10"/>
        <v>0</v>
      </c>
      <c r="AH82" s="200"/>
      <c r="AI82" s="200"/>
      <c r="AJ82" s="200"/>
    </row>
    <row r="83" spans="1:36" x14ac:dyDescent="0.2">
      <c r="A83" s="347">
        <v>15650</v>
      </c>
      <c r="B83" s="347" t="s">
        <v>215</v>
      </c>
      <c r="C83" s="347" t="s">
        <v>162</v>
      </c>
      <c r="D83" s="375" t="s">
        <v>4</v>
      </c>
      <c r="E83" s="107"/>
      <c r="F83" s="75">
        <v>3270.36</v>
      </c>
      <c r="G83" s="75">
        <v>0</v>
      </c>
      <c r="H83" s="75">
        <v>3270.36</v>
      </c>
      <c r="I83" s="10"/>
      <c r="J83" s="75">
        <f>'App 4-Recyclables'!H83</f>
        <v>78.98</v>
      </c>
      <c r="K83" s="75">
        <f>'App 5-Organics'!H83+'App 5-Organics'!L83</f>
        <v>75.12</v>
      </c>
      <c r="L83" s="120"/>
      <c r="M83" s="75">
        <v>0</v>
      </c>
      <c r="N83" s="75">
        <f>'App 5-Organics'!P83</f>
        <v>6.5</v>
      </c>
      <c r="O83" s="10"/>
      <c r="P83" s="75">
        <v>967.04</v>
      </c>
      <c r="Q83" s="75">
        <v>27.259999999999991</v>
      </c>
      <c r="R83" s="75">
        <v>939.78</v>
      </c>
      <c r="S83" s="10"/>
      <c r="T83" s="75">
        <f>'App 4-Recyclables'!T83+'App 4-Recyclables'!AB83</f>
        <v>0</v>
      </c>
      <c r="U83" s="75">
        <f>'App 5-Organics'!T83+'App 5-Organics'!X83</f>
        <v>0</v>
      </c>
      <c r="V83" s="10"/>
      <c r="W83" s="75">
        <v>385.04</v>
      </c>
      <c r="X83" s="75">
        <v>0</v>
      </c>
      <c r="Y83" s="75">
        <v>385.04</v>
      </c>
      <c r="Z83" s="10"/>
      <c r="AA83" s="551">
        <f t="shared" si="11"/>
        <v>4755.78</v>
      </c>
      <c r="AB83" s="10"/>
      <c r="AC83" s="552">
        <f t="shared" si="6"/>
        <v>4622.4399999999996</v>
      </c>
      <c r="AD83" s="552">
        <f t="shared" si="7"/>
        <v>27.259999999999991</v>
      </c>
      <c r="AE83" s="552">
        <f t="shared" si="8"/>
        <v>4595.18</v>
      </c>
      <c r="AF83" s="552">
        <f t="shared" si="9"/>
        <v>78.98</v>
      </c>
      <c r="AG83" s="552">
        <f t="shared" si="10"/>
        <v>81.62</v>
      </c>
      <c r="AH83" s="200"/>
      <c r="AI83" s="200"/>
      <c r="AJ83" s="200"/>
    </row>
    <row r="84" spans="1:36" x14ac:dyDescent="0.2">
      <c r="A84" s="347">
        <v>15700</v>
      </c>
      <c r="B84" s="347" t="s">
        <v>216</v>
      </c>
      <c r="C84" s="347" t="s">
        <v>290</v>
      </c>
      <c r="D84" s="375" t="s">
        <v>4</v>
      </c>
      <c r="E84" s="107"/>
      <c r="F84" s="75">
        <v>2993.17</v>
      </c>
      <c r="G84" s="75">
        <v>104.88999999999987</v>
      </c>
      <c r="H84" s="75">
        <v>2888.28</v>
      </c>
      <c r="I84" s="10"/>
      <c r="J84" s="75">
        <f>'App 4-Recyclables'!H84</f>
        <v>82.2</v>
      </c>
      <c r="K84" s="75">
        <f>'App 5-Organics'!H84+'App 5-Organics'!L84</f>
        <v>0</v>
      </c>
      <c r="L84" s="120"/>
      <c r="M84" s="75">
        <v>0</v>
      </c>
      <c r="N84" s="75">
        <f>'App 5-Organics'!P84</f>
        <v>0</v>
      </c>
      <c r="O84" s="10"/>
      <c r="P84" s="75">
        <v>59.34</v>
      </c>
      <c r="Q84" s="75">
        <v>59.34</v>
      </c>
      <c r="R84" s="75">
        <v>0</v>
      </c>
      <c r="S84" s="10"/>
      <c r="T84" s="75">
        <f>'App 4-Recyclables'!T84+'App 4-Recyclables'!AB84</f>
        <v>0</v>
      </c>
      <c r="U84" s="75">
        <f>'App 5-Organics'!T84+'App 5-Organics'!X84</f>
        <v>0</v>
      </c>
      <c r="V84" s="10"/>
      <c r="W84" s="75">
        <v>498.88</v>
      </c>
      <c r="X84" s="75">
        <v>448.88</v>
      </c>
      <c r="Y84" s="75">
        <v>50</v>
      </c>
      <c r="Z84" s="10"/>
      <c r="AA84" s="551">
        <f t="shared" si="11"/>
        <v>3020.48</v>
      </c>
      <c r="AB84" s="10"/>
      <c r="AC84" s="552">
        <f t="shared" si="6"/>
        <v>3551.3900000000003</v>
      </c>
      <c r="AD84" s="552">
        <f t="shared" si="7"/>
        <v>613.1099999999999</v>
      </c>
      <c r="AE84" s="552">
        <f t="shared" si="8"/>
        <v>2938.28</v>
      </c>
      <c r="AF84" s="552">
        <f t="shared" si="9"/>
        <v>82.2</v>
      </c>
      <c r="AG84" s="552">
        <f t="shared" si="10"/>
        <v>0</v>
      </c>
      <c r="AH84" s="200"/>
      <c r="AI84" s="200"/>
      <c r="AJ84" s="200"/>
    </row>
    <row r="85" spans="1:36" x14ac:dyDescent="0.2">
      <c r="A85" s="347">
        <v>15750</v>
      </c>
      <c r="B85" s="347" t="s">
        <v>217</v>
      </c>
      <c r="C85" s="347" t="s">
        <v>124</v>
      </c>
      <c r="D85" s="375" t="s">
        <v>1</v>
      </c>
      <c r="E85" s="107"/>
      <c r="F85" s="75">
        <v>1488</v>
      </c>
      <c r="G85" s="75">
        <v>0</v>
      </c>
      <c r="H85" s="75">
        <v>1488</v>
      </c>
      <c r="I85" s="10"/>
      <c r="J85" s="75">
        <f>'App 4-Recyclables'!H85</f>
        <v>157</v>
      </c>
      <c r="K85" s="75">
        <f>'App 5-Organics'!H85+'App 5-Organics'!L85</f>
        <v>3</v>
      </c>
      <c r="L85" s="120"/>
      <c r="M85" s="75">
        <v>0</v>
      </c>
      <c r="N85" s="75">
        <f>'App 5-Organics'!P85</f>
        <v>0</v>
      </c>
      <c r="O85" s="10"/>
      <c r="P85" s="75">
        <v>0</v>
      </c>
      <c r="Q85" s="75">
        <v>0</v>
      </c>
      <c r="R85" s="75">
        <v>0</v>
      </c>
      <c r="S85" s="10"/>
      <c r="T85" s="75">
        <f>'App 4-Recyclables'!T85+'App 4-Recyclables'!AB85</f>
        <v>0</v>
      </c>
      <c r="U85" s="75">
        <f>'App 5-Organics'!T85+'App 5-Organics'!X85</f>
        <v>106</v>
      </c>
      <c r="V85" s="10"/>
      <c r="W85" s="75">
        <v>75</v>
      </c>
      <c r="X85" s="75">
        <v>15</v>
      </c>
      <c r="Y85" s="75">
        <v>60</v>
      </c>
      <c r="Z85" s="10"/>
      <c r="AA85" s="551">
        <f t="shared" si="11"/>
        <v>1814</v>
      </c>
      <c r="AB85" s="10"/>
      <c r="AC85" s="552">
        <f t="shared" si="6"/>
        <v>1563</v>
      </c>
      <c r="AD85" s="552">
        <f t="shared" si="7"/>
        <v>15</v>
      </c>
      <c r="AE85" s="552">
        <f t="shared" si="8"/>
        <v>1548</v>
      </c>
      <c r="AF85" s="552">
        <f t="shared" si="9"/>
        <v>157</v>
      </c>
      <c r="AG85" s="552">
        <f t="shared" si="10"/>
        <v>109</v>
      </c>
      <c r="AH85" s="200"/>
      <c r="AI85" s="200"/>
      <c r="AJ85" s="200"/>
    </row>
    <row r="86" spans="1:36" x14ac:dyDescent="0.2">
      <c r="A86" s="347">
        <v>15800</v>
      </c>
      <c r="B86" s="347" t="s">
        <v>218</v>
      </c>
      <c r="C86" s="347" t="s">
        <v>716</v>
      </c>
      <c r="D86" s="375" t="s">
        <v>1</v>
      </c>
      <c r="E86" s="107"/>
      <c r="F86" s="75">
        <v>1200</v>
      </c>
      <c r="G86" s="75">
        <v>0</v>
      </c>
      <c r="H86" s="75">
        <v>1200</v>
      </c>
      <c r="I86" s="10"/>
      <c r="J86" s="75">
        <f>'App 4-Recyclables'!H86</f>
        <v>60</v>
      </c>
      <c r="K86" s="75">
        <f>'App 5-Organics'!H86+'App 5-Organics'!L86</f>
        <v>0</v>
      </c>
      <c r="L86" s="120"/>
      <c r="M86" s="75">
        <v>0</v>
      </c>
      <c r="N86" s="75">
        <f>'App 5-Organics'!P86</f>
        <v>0</v>
      </c>
      <c r="O86" s="10"/>
      <c r="P86" s="75">
        <v>0</v>
      </c>
      <c r="Q86" s="75">
        <v>0</v>
      </c>
      <c r="R86" s="75">
        <v>0</v>
      </c>
      <c r="S86" s="10"/>
      <c r="T86" s="75">
        <f>'App 4-Recyclables'!T86+'App 4-Recyclables'!AB86</f>
        <v>0</v>
      </c>
      <c r="U86" s="75">
        <f>'App 5-Organics'!T86+'App 5-Organics'!X86</f>
        <v>0</v>
      </c>
      <c r="V86" s="10"/>
      <c r="W86" s="75">
        <v>0</v>
      </c>
      <c r="X86" s="75">
        <v>0</v>
      </c>
      <c r="Y86" s="75">
        <v>0</v>
      </c>
      <c r="Z86" s="10"/>
      <c r="AA86" s="551">
        <f t="shared" si="11"/>
        <v>1260</v>
      </c>
      <c r="AB86" s="10"/>
      <c r="AC86" s="552">
        <f t="shared" si="6"/>
        <v>1200</v>
      </c>
      <c r="AD86" s="552">
        <f t="shared" si="7"/>
        <v>0</v>
      </c>
      <c r="AE86" s="552">
        <f t="shared" si="8"/>
        <v>1200</v>
      </c>
      <c r="AF86" s="552">
        <f t="shared" si="9"/>
        <v>60</v>
      </c>
      <c r="AG86" s="552">
        <f t="shared" si="10"/>
        <v>0</v>
      </c>
      <c r="AH86" s="200"/>
      <c r="AI86" s="200"/>
      <c r="AJ86" s="200"/>
    </row>
    <row r="87" spans="1:36" x14ac:dyDescent="0.2">
      <c r="A87" s="347">
        <v>15850</v>
      </c>
      <c r="B87" s="347" t="s">
        <v>219</v>
      </c>
      <c r="C87" s="347" t="s">
        <v>289</v>
      </c>
      <c r="D87" s="375" t="s">
        <v>1</v>
      </c>
      <c r="E87" s="107"/>
      <c r="F87" s="75">
        <v>981</v>
      </c>
      <c r="G87" s="75">
        <v>0</v>
      </c>
      <c r="H87" s="75">
        <v>981</v>
      </c>
      <c r="I87" s="10"/>
      <c r="J87" s="75">
        <f>'App 4-Recyclables'!H87</f>
        <v>17.47</v>
      </c>
      <c r="K87" s="75">
        <f>'App 5-Organics'!H87+'App 5-Organics'!L87</f>
        <v>0</v>
      </c>
      <c r="L87" s="120"/>
      <c r="M87" s="75">
        <v>0</v>
      </c>
      <c r="N87" s="75">
        <f>'App 5-Organics'!P87</f>
        <v>0</v>
      </c>
      <c r="O87" s="10"/>
      <c r="P87" s="75">
        <v>0</v>
      </c>
      <c r="Q87" s="75">
        <v>0</v>
      </c>
      <c r="R87" s="75">
        <v>0</v>
      </c>
      <c r="S87" s="10"/>
      <c r="T87" s="75">
        <f>'App 4-Recyclables'!T87+'App 4-Recyclables'!AB87</f>
        <v>0</v>
      </c>
      <c r="U87" s="75">
        <f>'App 5-Organics'!T87+'App 5-Organics'!X87</f>
        <v>0</v>
      </c>
      <c r="V87" s="10"/>
      <c r="W87" s="75">
        <v>0</v>
      </c>
      <c r="X87" s="75">
        <v>0</v>
      </c>
      <c r="Y87" s="75">
        <v>0</v>
      </c>
      <c r="Z87" s="10"/>
      <c r="AA87" s="551">
        <f t="shared" si="11"/>
        <v>998.47</v>
      </c>
      <c r="AB87" s="10"/>
      <c r="AC87" s="552">
        <f t="shared" si="6"/>
        <v>981</v>
      </c>
      <c r="AD87" s="552">
        <f t="shared" si="7"/>
        <v>0</v>
      </c>
      <c r="AE87" s="552">
        <f t="shared" si="8"/>
        <v>981</v>
      </c>
      <c r="AF87" s="552">
        <f t="shared" si="9"/>
        <v>17.47</v>
      </c>
      <c r="AG87" s="552">
        <f t="shared" si="10"/>
        <v>0</v>
      </c>
      <c r="AH87" s="200"/>
      <c r="AI87" s="200"/>
      <c r="AJ87" s="200"/>
    </row>
    <row r="88" spans="1:36" x14ac:dyDescent="0.2">
      <c r="A88" s="347">
        <v>15900</v>
      </c>
      <c r="B88" s="347" t="s">
        <v>220</v>
      </c>
      <c r="C88" s="347" t="s">
        <v>162</v>
      </c>
      <c r="D88" s="375" t="s">
        <v>2</v>
      </c>
      <c r="E88" s="107"/>
      <c r="F88" s="75">
        <v>35150</v>
      </c>
      <c r="G88" s="75">
        <v>0</v>
      </c>
      <c r="H88" s="75">
        <v>35150</v>
      </c>
      <c r="I88" s="10"/>
      <c r="J88" s="75">
        <f>'App 4-Recyclables'!H88</f>
        <v>1137</v>
      </c>
      <c r="K88" s="75">
        <f>'App 5-Organics'!H88+'App 5-Organics'!L88</f>
        <v>134</v>
      </c>
      <c r="L88" s="120"/>
      <c r="M88" s="75">
        <v>0</v>
      </c>
      <c r="N88" s="75">
        <f>'App 5-Organics'!P88</f>
        <v>149</v>
      </c>
      <c r="O88" s="10"/>
      <c r="P88" s="75">
        <v>9434</v>
      </c>
      <c r="Q88" s="75">
        <v>863</v>
      </c>
      <c r="R88" s="75">
        <v>8571</v>
      </c>
      <c r="S88" s="10"/>
      <c r="T88" s="75">
        <f>'App 4-Recyclables'!T88+'App 4-Recyclables'!AB88</f>
        <v>0</v>
      </c>
      <c r="U88" s="75">
        <f>'App 5-Organics'!T88+'App 5-Organics'!X88</f>
        <v>0</v>
      </c>
      <c r="V88" s="10"/>
      <c r="W88" s="75">
        <v>2531</v>
      </c>
      <c r="X88" s="75">
        <v>0</v>
      </c>
      <c r="Y88" s="75">
        <v>2531</v>
      </c>
      <c r="Z88" s="10"/>
      <c r="AA88" s="551">
        <f t="shared" si="11"/>
        <v>47672</v>
      </c>
      <c r="AB88" s="10"/>
      <c r="AC88" s="552">
        <f t="shared" si="6"/>
        <v>47115</v>
      </c>
      <c r="AD88" s="552">
        <f t="shared" si="7"/>
        <v>863</v>
      </c>
      <c r="AE88" s="552">
        <f t="shared" si="8"/>
        <v>46252</v>
      </c>
      <c r="AF88" s="552">
        <f t="shared" si="9"/>
        <v>1137</v>
      </c>
      <c r="AG88" s="552">
        <f t="shared" si="10"/>
        <v>283</v>
      </c>
      <c r="AH88" s="200"/>
      <c r="AI88" s="200"/>
      <c r="AJ88" s="200"/>
    </row>
    <row r="89" spans="1:36" x14ac:dyDescent="0.2">
      <c r="A89" s="347">
        <v>15950</v>
      </c>
      <c r="B89" s="347" t="s">
        <v>221</v>
      </c>
      <c r="C89" s="347" t="s">
        <v>189</v>
      </c>
      <c r="D89" s="375" t="s">
        <v>3</v>
      </c>
      <c r="E89" s="107"/>
      <c r="F89" s="75">
        <v>12943</v>
      </c>
      <c r="G89" s="75">
        <v>8</v>
      </c>
      <c r="H89" s="75">
        <v>12935</v>
      </c>
      <c r="I89" s="10"/>
      <c r="J89" s="75">
        <f>'App 4-Recyclables'!H89</f>
        <v>361.36</v>
      </c>
      <c r="K89" s="75">
        <f>'App 5-Organics'!H89+'App 5-Organics'!L89</f>
        <v>0</v>
      </c>
      <c r="L89" s="120"/>
      <c r="M89" s="75">
        <v>0</v>
      </c>
      <c r="N89" s="75">
        <f>'App 5-Organics'!P89</f>
        <v>0</v>
      </c>
      <c r="O89" s="10"/>
      <c r="P89" s="75">
        <v>0</v>
      </c>
      <c r="Q89" s="75">
        <v>0</v>
      </c>
      <c r="R89" s="75">
        <v>0</v>
      </c>
      <c r="S89" s="10"/>
      <c r="T89" s="75">
        <f>'App 4-Recyclables'!T89+'App 4-Recyclables'!AB89</f>
        <v>13.9</v>
      </c>
      <c r="U89" s="75">
        <f>'App 5-Organics'!T89+'App 5-Organics'!X89</f>
        <v>59.3</v>
      </c>
      <c r="V89" s="10"/>
      <c r="W89" s="75">
        <v>1992</v>
      </c>
      <c r="X89" s="75">
        <v>0</v>
      </c>
      <c r="Y89" s="75">
        <v>1992</v>
      </c>
      <c r="Z89" s="10"/>
      <c r="AA89" s="551">
        <f t="shared" si="11"/>
        <v>15361.56</v>
      </c>
      <c r="AB89" s="10"/>
      <c r="AC89" s="552">
        <f t="shared" si="6"/>
        <v>14935</v>
      </c>
      <c r="AD89" s="552">
        <f t="shared" si="7"/>
        <v>8</v>
      </c>
      <c r="AE89" s="552">
        <f t="shared" si="8"/>
        <v>14927</v>
      </c>
      <c r="AF89" s="552">
        <f t="shared" si="9"/>
        <v>375.26</v>
      </c>
      <c r="AG89" s="552">
        <f t="shared" si="10"/>
        <v>59.3</v>
      </c>
      <c r="AH89" s="200"/>
      <c r="AI89" s="200"/>
      <c r="AJ89" s="200"/>
    </row>
    <row r="90" spans="1:36" x14ac:dyDescent="0.2">
      <c r="A90" s="347">
        <v>15990</v>
      </c>
      <c r="B90" s="347" t="s">
        <v>210</v>
      </c>
      <c r="C90" s="347"/>
      <c r="D90" s="375" t="s">
        <v>3</v>
      </c>
      <c r="E90" s="107"/>
      <c r="F90" s="75">
        <v>47544</v>
      </c>
      <c r="G90" s="75">
        <v>0</v>
      </c>
      <c r="H90" s="75">
        <v>47544</v>
      </c>
      <c r="I90" s="10"/>
      <c r="J90" s="75">
        <f>'App 4-Recyclables'!H90</f>
        <v>3458</v>
      </c>
      <c r="K90" s="75">
        <f>'App 5-Organics'!H90+'App 5-Organics'!L90</f>
        <v>500</v>
      </c>
      <c r="L90" s="120"/>
      <c r="M90" s="75">
        <v>0</v>
      </c>
      <c r="N90" s="75">
        <f>'App 5-Organics'!P90</f>
        <v>0</v>
      </c>
      <c r="O90" s="10"/>
      <c r="P90" s="75">
        <v>0</v>
      </c>
      <c r="Q90" s="75">
        <v>0</v>
      </c>
      <c r="R90" s="75">
        <v>0</v>
      </c>
      <c r="S90" s="10"/>
      <c r="T90" s="75">
        <f>'App 4-Recyclables'!T90+'App 4-Recyclables'!AB90</f>
        <v>0</v>
      </c>
      <c r="U90" s="75">
        <f>'App 5-Organics'!T90+'App 5-Organics'!X90</f>
        <v>0</v>
      </c>
      <c r="V90" s="10"/>
      <c r="W90" s="75">
        <v>10512</v>
      </c>
      <c r="X90" s="75">
        <v>50</v>
      </c>
      <c r="Y90" s="75">
        <v>10462</v>
      </c>
      <c r="Z90" s="10"/>
      <c r="AA90" s="551">
        <f t="shared" si="11"/>
        <v>61964</v>
      </c>
      <c r="AB90" s="10"/>
      <c r="AC90" s="552">
        <f t="shared" si="6"/>
        <v>58056</v>
      </c>
      <c r="AD90" s="552">
        <f t="shared" si="7"/>
        <v>50</v>
      </c>
      <c r="AE90" s="552">
        <f t="shared" si="8"/>
        <v>58006</v>
      </c>
      <c r="AF90" s="552">
        <f t="shared" si="9"/>
        <v>3458</v>
      </c>
      <c r="AG90" s="552">
        <f t="shared" si="10"/>
        <v>500</v>
      </c>
      <c r="AH90" s="200"/>
      <c r="AI90" s="200"/>
      <c r="AJ90" s="200"/>
    </row>
    <row r="91" spans="1:36" x14ac:dyDescent="0.2">
      <c r="A91" s="347">
        <v>16100</v>
      </c>
      <c r="B91" s="347" t="s">
        <v>222</v>
      </c>
      <c r="C91" s="347" t="s">
        <v>289</v>
      </c>
      <c r="D91" s="375" t="s">
        <v>1</v>
      </c>
      <c r="E91" s="107"/>
      <c r="F91" s="75">
        <v>1138</v>
      </c>
      <c r="G91" s="75">
        <v>0</v>
      </c>
      <c r="H91" s="75">
        <v>1138</v>
      </c>
      <c r="I91" s="10"/>
      <c r="J91" s="75">
        <f>'App 4-Recyclables'!H91</f>
        <v>0</v>
      </c>
      <c r="K91" s="75">
        <f>'App 5-Organics'!H91+'App 5-Organics'!L91</f>
        <v>0</v>
      </c>
      <c r="L91" s="120"/>
      <c r="M91" s="75">
        <v>0</v>
      </c>
      <c r="N91" s="75">
        <f>'App 5-Organics'!P91</f>
        <v>0</v>
      </c>
      <c r="O91" s="10"/>
      <c r="P91" s="75">
        <v>1780</v>
      </c>
      <c r="Q91" s="75">
        <v>0</v>
      </c>
      <c r="R91" s="75">
        <v>1780</v>
      </c>
      <c r="S91" s="10"/>
      <c r="T91" s="75">
        <f>'App 4-Recyclables'!T91+'App 4-Recyclables'!AB91</f>
        <v>0</v>
      </c>
      <c r="U91" s="75">
        <f>'App 5-Organics'!T91+'App 5-Organics'!X91</f>
        <v>0</v>
      </c>
      <c r="V91" s="10"/>
      <c r="W91" s="75">
        <v>48</v>
      </c>
      <c r="X91" s="75">
        <v>5</v>
      </c>
      <c r="Y91" s="75">
        <v>43</v>
      </c>
      <c r="Z91" s="10"/>
      <c r="AA91" s="551">
        <f t="shared" si="11"/>
        <v>2961</v>
      </c>
      <c r="AB91" s="10"/>
      <c r="AC91" s="552">
        <f t="shared" si="6"/>
        <v>2966</v>
      </c>
      <c r="AD91" s="552">
        <f t="shared" si="7"/>
        <v>5</v>
      </c>
      <c r="AE91" s="552">
        <f t="shared" si="8"/>
        <v>2961</v>
      </c>
      <c r="AF91" s="552">
        <f t="shared" si="9"/>
        <v>0</v>
      </c>
      <c r="AG91" s="552">
        <f t="shared" si="10"/>
        <v>0</v>
      </c>
      <c r="AH91" s="200"/>
      <c r="AI91" s="200"/>
      <c r="AJ91" s="200"/>
    </row>
    <row r="92" spans="1:36" x14ac:dyDescent="0.2">
      <c r="A92" s="347">
        <v>16150</v>
      </c>
      <c r="B92" s="347" t="s">
        <v>223</v>
      </c>
      <c r="C92" s="347" t="s">
        <v>289</v>
      </c>
      <c r="D92" s="375" t="s">
        <v>1</v>
      </c>
      <c r="E92" s="107"/>
      <c r="F92" s="75">
        <v>9256.15</v>
      </c>
      <c r="G92" s="75">
        <v>0</v>
      </c>
      <c r="H92" s="75">
        <v>9256.15</v>
      </c>
      <c r="I92" s="10"/>
      <c r="J92" s="75">
        <f>'App 4-Recyclables'!H92</f>
        <v>18.059999999999999</v>
      </c>
      <c r="K92" s="75">
        <f>'App 5-Organics'!H92+'App 5-Organics'!L92</f>
        <v>10.16</v>
      </c>
      <c r="L92" s="120"/>
      <c r="M92" s="75">
        <v>31.39</v>
      </c>
      <c r="N92" s="75">
        <f>'App 5-Organics'!P92</f>
        <v>0</v>
      </c>
      <c r="O92" s="10"/>
      <c r="P92" s="75">
        <v>1782.01</v>
      </c>
      <c r="Q92" s="75">
        <v>98.25</v>
      </c>
      <c r="R92" s="75">
        <v>1683.76</v>
      </c>
      <c r="S92" s="10"/>
      <c r="T92" s="75">
        <f>'App 4-Recyclables'!T92+'App 4-Recyclables'!AB92</f>
        <v>0</v>
      </c>
      <c r="U92" s="75">
        <f>'App 5-Organics'!T92+'App 5-Organics'!X92</f>
        <v>0</v>
      </c>
      <c r="V92" s="10"/>
      <c r="W92" s="75">
        <v>0.12</v>
      </c>
      <c r="X92" s="75">
        <v>0</v>
      </c>
      <c r="Y92" s="75">
        <v>0.12</v>
      </c>
      <c r="Z92" s="10"/>
      <c r="AA92" s="551">
        <f t="shared" si="11"/>
        <v>10999.64</v>
      </c>
      <c r="AB92" s="10"/>
      <c r="AC92" s="552">
        <f t="shared" si="6"/>
        <v>11038.28</v>
      </c>
      <c r="AD92" s="552">
        <f t="shared" si="7"/>
        <v>98.25</v>
      </c>
      <c r="AE92" s="552">
        <f t="shared" si="8"/>
        <v>10940.03</v>
      </c>
      <c r="AF92" s="552">
        <f t="shared" si="9"/>
        <v>49.45</v>
      </c>
      <c r="AG92" s="552">
        <f t="shared" si="10"/>
        <v>10.16</v>
      </c>
      <c r="AH92" s="200"/>
      <c r="AI92" s="200"/>
      <c r="AJ92" s="200"/>
    </row>
    <row r="93" spans="1:36" x14ac:dyDescent="0.2">
      <c r="A93" s="347">
        <v>16200</v>
      </c>
      <c r="B93" s="347" t="s">
        <v>225</v>
      </c>
      <c r="C93" s="347" t="s">
        <v>289</v>
      </c>
      <c r="D93" s="375" t="s">
        <v>1</v>
      </c>
      <c r="E93" s="107"/>
      <c r="F93" s="75">
        <v>2157.73</v>
      </c>
      <c r="G93" s="75">
        <v>0</v>
      </c>
      <c r="H93" s="75">
        <v>2157.73</v>
      </c>
      <c r="I93" s="10"/>
      <c r="J93" s="75">
        <f>'App 4-Recyclables'!H93</f>
        <v>53.75</v>
      </c>
      <c r="K93" s="75">
        <f>'App 5-Organics'!H93+'App 5-Organics'!L93</f>
        <v>0</v>
      </c>
      <c r="L93" s="120"/>
      <c r="M93" s="75">
        <v>0</v>
      </c>
      <c r="N93" s="75">
        <f>'App 5-Organics'!P93</f>
        <v>0</v>
      </c>
      <c r="O93" s="10"/>
      <c r="P93" s="75">
        <v>7012</v>
      </c>
      <c r="Q93" s="75">
        <v>50</v>
      </c>
      <c r="R93" s="75">
        <v>6962</v>
      </c>
      <c r="S93" s="10"/>
      <c r="T93" s="75">
        <f>'App 4-Recyclables'!T93+'App 4-Recyclables'!AB93</f>
        <v>0</v>
      </c>
      <c r="U93" s="75">
        <f>'App 5-Organics'!T93+'App 5-Organics'!X93</f>
        <v>0</v>
      </c>
      <c r="V93" s="10"/>
      <c r="W93" s="75">
        <v>90</v>
      </c>
      <c r="X93" s="75">
        <v>60</v>
      </c>
      <c r="Y93" s="75">
        <v>30</v>
      </c>
      <c r="Z93" s="10"/>
      <c r="AA93" s="551">
        <f t="shared" si="11"/>
        <v>9203.48</v>
      </c>
      <c r="AB93" s="10"/>
      <c r="AC93" s="552">
        <f t="shared" si="6"/>
        <v>9259.73</v>
      </c>
      <c r="AD93" s="552">
        <f t="shared" si="7"/>
        <v>110</v>
      </c>
      <c r="AE93" s="552">
        <f t="shared" si="8"/>
        <v>9149.73</v>
      </c>
      <c r="AF93" s="552">
        <f t="shared" si="9"/>
        <v>53.75</v>
      </c>
      <c r="AG93" s="552">
        <f t="shared" si="10"/>
        <v>0</v>
      </c>
      <c r="AH93" s="200"/>
      <c r="AI93" s="200"/>
      <c r="AJ93" s="200"/>
    </row>
    <row r="94" spans="1:36" x14ac:dyDescent="0.2">
      <c r="A94" s="347">
        <v>16260</v>
      </c>
      <c r="B94" s="347" t="s">
        <v>226</v>
      </c>
      <c r="C94" s="347" t="s">
        <v>128</v>
      </c>
      <c r="D94" s="375" t="s">
        <v>3</v>
      </c>
      <c r="E94" s="107"/>
      <c r="F94" s="75">
        <v>45645</v>
      </c>
      <c r="G94" s="75">
        <v>17905</v>
      </c>
      <c r="H94" s="75">
        <v>27740</v>
      </c>
      <c r="I94" s="10"/>
      <c r="J94" s="75">
        <f>'App 4-Recyclables'!H94</f>
        <v>855</v>
      </c>
      <c r="K94" s="75">
        <f>'App 5-Organics'!H94+'App 5-Organics'!L94</f>
        <v>0</v>
      </c>
      <c r="L94" s="120"/>
      <c r="M94" s="75">
        <v>0</v>
      </c>
      <c r="N94" s="75">
        <f>'App 5-Organics'!P94</f>
        <v>0</v>
      </c>
      <c r="O94" s="10"/>
      <c r="P94" s="75">
        <v>0</v>
      </c>
      <c r="Q94" s="75">
        <v>0</v>
      </c>
      <c r="R94" s="75">
        <v>0</v>
      </c>
      <c r="S94" s="10"/>
      <c r="T94" s="75">
        <f>'App 4-Recyclables'!T94+'App 4-Recyclables'!AB94</f>
        <v>0</v>
      </c>
      <c r="U94" s="75">
        <f>'App 5-Organics'!T94+'App 5-Organics'!X94</f>
        <v>0</v>
      </c>
      <c r="V94" s="10"/>
      <c r="W94" s="75">
        <v>3415</v>
      </c>
      <c r="X94" s="75">
        <v>62</v>
      </c>
      <c r="Y94" s="75">
        <v>3353</v>
      </c>
      <c r="Z94" s="10"/>
      <c r="AA94" s="551">
        <f t="shared" si="11"/>
        <v>31948</v>
      </c>
      <c r="AB94" s="10"/>
      <c r="AC94" s="552">
        <f t="shared" si="6"/>
        <v>49060</v>
      </c>
      <c r="AD94" s="552">
        <f t="shared" si="7"/>
        <v>17967</v>
      </c>
      <c r="AE94" s="552">
        <f t="shared" si="8"/>
        <v>31093</v>
      </c>
      <c r="AF94" s="552">
        <f t="shared" si="9"/>
        <v>855</v>
      </c>
      <c r="AG94" s="552">
        <f t="shared" si="10"/>
        <v>0</v>
      </c>
      <c r="AH94" s="200"/>
      <c r="AI94" s="200"/>
      <c r="AJ94" s="200"/>
    </row>
    <row r="95" spans="1:36" x14ac:dyDescent="0.2">
      <c r="A95" s="347">
        <v>16350</v>
      </c>
      <c r="B95" s="347" t="s">
        <v>227</v>
      </c>
      <c r="C95" s="347" t="s">
        <v>128</v>
      </c>
      <c r="D95" s="375" t="s">
        <v>3</v>
      </c>
      <c r="E95" s="107"/>
      <c r="F95" s="75">
        <v>33128</v>
      </c>
      <c r="G95" s="75">
        <v>3399</v>
      </c>
      <c r="H95" s="75">
        <v>29729</v>
      </c>
      <c r="I95" s="10"/>
      <c r="J95" s="75">
        <f>'App 4-Recyclables'!H95</f>
        <v>1329</v>
      </c>
      <c r="K95" s="75">
        <f>'App 5-Organics'!H95+'App 5-Organics'!L95</f>
        <v>1450</v>
      </c>
      <c r="L95" s="120"/>
      <c r="M95" s="75">
        <v>0.05</v>
      </c>
      <c r="N95" s="75">
        <f>'App 5-Organics'!P95</f>
        <v>5</v>
      </c>
      <c r="O95" s="10"/>
      <c r="P95" s="75">
        <v>0</v>
      </c>
      <c r="Q95" s="75">
        <v>0</v>
      </c>
      <c r="R95" s="75">
        <v>0</v>
      </c>
      <c r="S95" s="10"/>
      <c r="T95" s="75">
        <f>'App 4-Recyclables'!T95+'App 4-Recyclables'!AB95</f>
        <v>1080</v>
      </c>
      <c r="U95" s="75">
        <f>'App 5-Organics'!T95+'App 5-Organics'!X95</f>
        <v>210</v>
      </c>
      <c r="V95" s="10"/>
      <c r="W95" s="75">
        <v>5958</v>
      </c>
      <c r="X95" s="75">
        <v>0</v>
      </c>
      <c r="Y95" s="75">
        <v>5958</v>
      </c>
      <c r="Z95" s="10"/>
      <c r="AA95" s="551">
        <f t="shared" si="11"/>
        <v>39761.050000000003</v>
      </c>
      <c r="AB95" s="10"/>
      <c r="AC95" s="552">
        <f t="shared" si="6"/>
        <v>39086</v>
      </c>
      <c r="AD95" s="552">
        <f t="shared" si="7"/>
        <v>3399</v>
      </c>
      <c r="AE95" s="552">
        <f t="shared" si="8"/>
        <v>35687</v>
      </c>
      <c r="AF95" s="552">
        <f t="shared" si="9"/>
        <v>2409.0500000000002</v>
      </c>
      <c r="AG95" s="552">
        <f t="shared" si="10"/>
        <v>1665</v>
      </c>
      <c r="AH95" s="200"/>
      <c r="AI95" s="200"/>
      <c r="AJ95" s="200"/>
    </row>
    <row r="96" spans="1:36" x14ac:dyDescent="0.2">
      <c r="A96" s="347">
        <v>16380</v>
      </c>
      <c r="B96" s="347" t="s">
        <v>186</v>
      </c>
      <c r="C96" s="347" t="s">
        <v>290</v>
      </c>
      <c r="D96" s="375" t="s">
        <v>4</v>
      </c>
      <c r="E96" s="107"/>
      <c r="F96" s="75">
        <v>10578.11</v>
      </c>
      <c r="G96" s="75">
        <v>0</v>
      </c>
      <c r="H96" s="75">
        <v>10578.11</v>
      </c>
      <c r="I96" s="10"/>
      <c r="J96" s="75">
        <f>'App 4-Recyclables'!H96</f>
        <v>1420.77</v>
      </c>
      <c r="K96" s="75">
        <f>'App 5-Organics'!H96+'App 5-Organics'!L96</f>
        <v>1274.46</v>
      </c>
      <c r="L96" s="120"/>
      <c r="M96" s="75">
        <v>0</v>
      </c>
      <c r="N96" s="75">
        <f>'App 5-Organics'!P96</f>
        <v>0</v>
      </c>
      <c r="O96" s="10"/>
      <c r="P96" s="75">
        <v>9217.130000000001</v>
      </c>
      <c r="Q96" s="75">
        <v>0.19000000000050932</v>
      </c>
      <c r="R96" s="75">
        <v>9216.94</v>
      </c>
      <c r="S96" s="10"/>
      <c r="T96" s="75">
        <f>'App 4-Recyclables'!T96+'App 4-Recyclables'!AB96</f>
        <v>0</v>
      </c>
      <c r="U96" s="75">
        <f>'App 5-Organics'!T96+'App 5-Organics'!X96</f>
        <v>0</v>
      </c>
      <c r="V96" s="10"/>
      <c r="W96" s="75">
        <v>99.94</v>
      </c>
      <c r="X96" s="75">
        <v>0</v>
      </c>
      <c r="Y96" s="75">
        <v>99.94</v>
      </c>
      <c r="Z96" s="10"/>
      <c r="AA96" s="551">
        <f t="shared" si="11"/>
        <v>22590.219999999998</v>
      </c>
      <c r="AB96" s="10"/>
      <c r="AC96" s="552">
        <f t="shared" si="6"/>
        <v>19895.18</v>
      </c>
      <c r="AD96" s="552">
        <f t="shared" si="7"/>
        <v>0.19000000000050932</v>
      </c>
      <c r="AE96" s="552">
        <f t="shared" si="8"/>
        <v>19894.990000000002</v>
      </c>
      <c r="AF96" s="552">
        <f t="shared" si="9"/>
        <v>1420.77</v>
      </c>
      <c r="AG96" s="552">
        <f t="shared" si="10"/>
        <v>1274.46</v>
      </c>
      <c r="AH96" s="200"/>
      <c r="AI96" s="200"/>
      <c r="AJ96" s="200"/>
    </row>
    <row r="97" spans="1:36" x14ac:dyDescent="0.2">
      <c r="A97" s="347">
        <v>16400</v>
      </c>
      <c r="B97" s="347" t="s">
        <v>228</v>
      </c>
      <c r="C97" s="347" t="s">
        <v>162</v>
      </c>
      <c r="D97" s="375" t="s">
        <v>2</v>
      </c>
      <c r="E97" s="107"/>
      <c r="F97" s="75">
        <v>25694.58</v>
      </c>
      <c r="G97" s="75">
        <v>8893.08</v>
      </c>
      <c r="H97" s="75">
        <v>16801.5</v>
      </c>
      <c r="I97" s="10"/>
      <c r="J97" s="75">
        <f>'App 4-Recyclables'!H97</f>
        <v>144.58000000000001</v>
      </c>
      <c r="K97" s="75">
        <f>'App 5-Organics'!H97+'App 5-Organics'!L97</f>
        <v>0</v>
      </c>
      <c r="L97" s="120"/>
      <c r="M97" s="75">
        <v>0</v>
      </c>
      <c r="N97" s="75">
        <f>'App 5-Organics'!P97</f>
        <v>0</v>
      </c>
      <c r="O97" s="10"/>
      <c r="P97" s="75">
        <v>6052.5</v>
      </c>
      <c r="Q97" s="75">
        <v>366.17000000000007</v>
      </c>
      <c r="R97" s="75">
        <v>5686.33</v>
      </c>
      <c r="S97" s="10"/>
      <c r="T97" s="75">
        <f>'App 4-Recyclables'!T97+'App 4-Recyclables'!AB97</f>
        <v>0</v>
      </c>
      <c r="U97" s="75">
        <f>'App 5-Organics'!T97+'App 5-Organics'!X97</f>
        <v>0</v>
      </c>
      <c r="V97" s="10"/>
      <c r="W97" s="75">
        <v>1984.08</v>
      </c>
      <c r="X97" s="75">
        <v>0.78</v>
      </c>
      <c r="Y97" s="75">
        <v>1983.3</v>
      </c>
      <c r="Z97" s="10"/>
      <c r="AA97" s="551">
        <f t="shared" si="11"/>
        <v>24615.710000000003</v>
      </c>
      <c r="AB97" s="10"/>
      <c r="AC97" s="552">
        <f t="shared" si="6"/>
        <v>33731.160000000003</v>
      </c>
      <c r="AD97" s="552">
        <f t="shared" si="7"/>
        <v>9260.0300000000007</v>
      </c>
      <c r="AE97" s="552">
        <f t="shared" si="8"/>
        <v>24471.13</v>
      </c>
      <c r="AF97" s="552">
        <f t="shared" si="9"/>
        <v>144.58000000000001</v>
      </c>
      <c r="AG97" s="552">
        <f t="shared" si="10"/>
        <v>0</v>
      </c>
      <c r="AH97" s="200"/>
      <c r="AI97" s="200"/>
      <c r="AJ97" s="200"/>
    </row>
    <row r="98" spans="1:36" x14ac:dyDescent="0.2">
      <c r="A98" s="347">
        <v>16490</v>
      </c>
      <c r="B98" s="347" t="s">
        <v>224</v>
      </c>
      <c r="C98" s="347" t="s">
        <v>713</v>
      </c>
      <c r="D98" s="375" t="s">
        <v>1</v>
      </c>
      <c r="E98" s="107"/>
      <c r="F98" s="75">
        <v>9899.8799999999992</v>
      </c>
      <c r="G98" s="75">
        <v>0</v>
      </c>
      <c r="H98" s="75">
        <v>9899.8799999999992</v>
      </c>
      <c r="I98" s="10"/>
      <c r="J98" s="75">
        <f>'App 4-Recyclables'!H98</f>
        <v>435</v>
      </c>
      <c r="K98" s="75">
        <f>'App 5-Organics'!H98+'App 5-Organics'!L98</f>
        <v>112.11</v>
      </c>
      <c r="L98" s="120"/>
      <c r="M98" s="75">
        <v>0</v>
      </c>
      <c r="N98" s="75">
        <f>'App 5-Organics'!P98</f>
        <v>0</v>
      </c>
      <c r="O98" s="10"/>
      <c r="P98" s="75">
        <v>4550.5</v>
      </c>
      <c r="Q98" s="75">
        <v>60.5</v>
      </c>
      <c r="R98" s="75">
        <v>4490</v>
      </c>
      <c r="S98" s="10"/>
      <c r="T98" s="75">
        <f>'App 4-Recyclables'!T98+'App 4-Recyclables'!AB98</f>
        <v>0</v>
      </c>
      <c r="U98" s="75">
        <f>'App 5-Organics'!T98+'App 5-Organics'!X98</f>
        <v>0</v>
      </c>
      <c r="V98" s="10"/>
      <c r="W98" s="75">
        <v>355.59</v>
      </c>
      <c r="X98" s="75">
        <v>0.58999999999997499</v>
      </c>
      <c r="Y98" s="75">
        <v>355</v>
      </c>
      <c r="Z98" s="10"/>
      <c r="AA98" s="551">
        <f t="shared" si="11"/>
        <v>15291.99</v>
      </c>
      <c r="AB98" s="10"/>
      <c r="AC98" s="552">
        <f t="shared" si="6"/>
        <v>14805.97</v>
      </c>
      <c r="AD98" s="552">
        <f t="shared" si="7"/>
        <v>61.089999999999975</v>
      </c>
      <c r="AE98" s="552">
        <f t="shared" si="8"/>
        <v>14744.88</v>
      </c>
      <c r="AF98" s="552">
        <f t="shared" si="9"/>
        <v>435</v>
      </c>
      <c r="AG98" s="552">
        <f t="shared" si="10"/>
        <v>112.11</v>
      </c>
      <c r="AH98" s="200"/>
      <c r="AI98" s="200"/>
      <c r="AJ98" s="200"/>
    </row>
    <row r="99" spans="1:36" x14ac:dyDescent="0.2">
      <c r="A99" s="347">
        <v>16550</v>
      </c>
      <c r="B99" s="347" t="s">
        <v>229</v>
      </c>
      <c r="C99" s="347" t="s">
        <v>126</v>
      </c>
      <c r="D99" s="375" t="s">
        <v>3</v>
      </c>
      <c r="E99" s="107"/>
      <c r="F99" s="75">
        <v>24720</v>
      </c>
      <c r="G99" s="75">
        <v>8928.7899999999972</v>
      </c>
      <c r="H99" s="75">
        <v>15791.210000000003</v>
      </c>
      <c r="I99" s="10"/>
      <c r="J99" s="75">
        <f>'App 4-Recyclables'!H99</f>
        <v>1011.54</v>
      </c>
      <c r="K99" s="75">
        <f>'App 5-Organics'!H99+'App 5-Organics'!L99</f>
        <v>135.62</v>
      </c>
      <c r="L99" s="120"/>
      <c r="M99" s="75">
        <v>0</v>
      </c>
      <c r="N99" s="75">
        <f>'App 5-Organics'!P99</f>
        <v>0</v>
      </c>
      <c r="O99" s="10"/>
      <c r="P99" s="75">
        <v>0</v>
      </c>
      <c r="Q99" s="75">
        <v>0</v>
      </c>
      <c r="R99" s="75">
        <v>0</v>
      </c>
      <c r="S99" s="10"/>
      <c r="T99" s="75">
        <f>'App 4-Recyclables'!T99+'App 4-Recyclables'!AB99</f>
        <v>0</v>
      </c>
      <c r="U99" s="75">
        <f>'App 5-Organics'!T99+'App 5-Organics'!X99</f>
        <v>0</v>
      </c>
      <c r="V99" s="10"/>
      <c r="W99" s="75">
        <v>3251</v>
      </c>
      <c r="X99" s="75">
        <v>3113.49</v>
      </c>
      <c r="Y99" s="75">
        <v>137.51</v>
      </c>
      <c r="Z99" s="10"/>
      <c r="AA99" s="551">
        <f t="shared" si="11"/>
        <v>17075.88</v>
      </c>
      <c r="AB99" s="10"/>
      <c r="AC99" s="552">
        <f t="shared" si="6"/>
        <v>27971</v>
      </c>
      <c r="AD99" s="552">
        <f t="shared" si="7"/>
        <v>12042.279999999997</v>
      </c>
      <c r="AE99" s="552">
        <f t="shared" si="8"/>
        <v>15928.720000000003</v>
      </c>
      <c r="AF99" s="552">
        <f t="shared" si="9"/>
        <v>1011.54</v>
      </c>
      <c r="AG99" s="552">
        <f t="shared" si="10"/>
        <v>135.62</v>
      </c>
      <c r="AH99" s="200"/>
      <c r="AI99" s="200"/>
      <c r="AJ99" s="200"/>
    </row>
    <row r="100" spans="1:36" x14ac:dyDescent="0.2">
      <c r="A100" s="347">
        <v>16610</v>
      </c>
      <c r="B100" s="347" t="s">
        <v>230</v>
      </c>
      <c r="C100" s="347" t="s">
        <v>130</v>
      </c>
      <c r="D100" s="375" t="s">
        <v>4</v>
      </c>
      <c r="E100" s="107"/>
      <c r="F100" s="75">
        <v>3040</v>
      </c>
      <c r="G100" s="75">
        <v>0</v>
      </c>
      <c r="H100" s="75">
        <v>3040</v>
      </c>
      <c r="I100" s="10"/>
      <c r="J100" s="75">
        <f>'App 4-Recyclables'!H100</f>
        <v>50.75</v>
      </c>
      <c r="K100" s="75">
        <f>'App 5-Organics'!H100+'App 5-Organics'!L100</f>
        <v>0</v>
      </c>
      <c r="L100" s="120"/>
      <c r="M100" s="75">
        <v>0</v>
      </c>
      <c r="N100" s="75">
        <f>'App 5-Organics'!P100</f>
        <v>0</v>
      </c>
      <c r="O100" s="10"/>
      <c r="P100" s="75">
        <v>1340.05</v>
      </c>
      <c r="Q100" s="75">
        <v>0</v>
      </c>
      <c r="R100" s="75">
        <v>1340.05</v>
      </c>
      <c r="S100" s="10"/>
      <c r="T100" s="75">
        <f>'App 4-Recyclables'!T100+'App 4-Recyclables'!AB100</f>
        <v>0</v>
      </c>
      <c r="U100" s="75">
        <f>'App 5-Organics'!T100+'App 5-Organics'!X100</f>
        <v>0</v>
      </c>
      <c r="V100" s="10"/>
      <c r="W100" s="75">
        <v>0</v>
      </c>
      <c r="X100" s="75">
        <v>0</v>
      </c>
      <c r="Y100" s="75">
        <v>0</v>
      </c>
      <c r="Z100" s="10"/>
      <c r="AA100" s="551">
        <f t="shared" si="11"/>
        <v>4430.8</v>
      </c>
      <c r="AB100" s="10"/>
      <c r="AC100" s="552">
        <f t="shared" si="6"/>
        <v>4380.05</v>
      </c>
      <c r="AD100" s="552">
        <f t="shared" si="7"/>
        <v>0</v>
      </c>
      <c r="AE100" s="552">
        <f t="shared" si="8"/>
        <v>4380.05</v>
      </c>
      <c r="AF100" s="552">
        <f t="shared" si="9"/>
        <v>50.75</v>
      </c>
      <c r="AG100" s="552">
        <f t="shared" si="10"/>
        <v>0</v>
      </c>
      <c r="AH100" s="200"/>
      <c r="AI100" s="200"/>
      <c r="AJ100" s="200"/>
    </row>
    <row r="101" spans="1:36" x14ac:dyDescent="0.2">
      <c r="A101" s="347">
        <v>16700</v>
      </c>
      <c r="B101" s="347" t="s">
        <v>231</v>
      </c>
      <c r="C101" s="347" t="s">
        <v>189</v>
      </c>
      <c r="D101" s="375" t="s">
        <v>3</v>
      </c>
      <c r="E101" s="107"/>
      <c r="F101" s="75">
        <v>25411</v>
      </c>
      <c r="G101" s="75">
        <v>1888</v>
      </c>
      <c r="H101" s="75">
        <v>23523</v>
      </c>
      <c r="I101" s="10"/>
      <c r="J101" s="75">
        <f>'App 4-Recyclables'!H101</f>
        <v>638.24</v>
      </c>
      <c r="K101" s="75">
        <f>'App 5-Organics'!H101+'App 5-Organics'!L101</f>
        <v>133.88</v>
      </c>
      <c r="L101" s="120"/>
      <c r="M101" s="75">
        <v>0</v>
      </c>
      <c r="N101" s="75">
        <f>'App 5-Organics'!P101</f>
        <v>0</v>
      </c>
      <c r="O101" s="10"/>
      <c r="P101" s="75">
        <v>0</v>
      </c>
      <c r="Q101" s="75">
        <v>0</v>
      </c>
      <c r="R101" s="75">
        <v>0</v>
      </c>
      <c r="S101" s="10"/>
      <c r="T101" s="75">
        <f>'App 4-Recyclables'!T101+'App 4-Recyclables'!AB101</f>
        <v>0</v>
      </c>
      <c r="U101" s="75">
        <f>'App 5-Organics'!T101+'App 5-Organics'!X101</f>
        <v>0</v>
      </c>
      <c r="V101" s="10"/>
      <c r="W101" s="75">
        <v>4176</v>
      </c>
      <c r="X101" s="75">
        <v>2422</v>
      </c>
      <c r="Y101" s="75">
        <v>1754</v>
      </c>
      <c r="Z101" s="10"/>
      <c r="AA101" s="551">
        <f t="shared" si="11"/>
        <v>26049.120000000003</v>
      </c>
      <c r="AB101" s="10"/>
      <c r="AC101" s="552">
        <f t="shared" si="6"/>
        <v>29587</v>
      </c>
      <c r="AD101" s="552">
        <f t="shared" si="7"/>
        <v>4310</v>
      </c>
      <c r="AE101" s="552">
        <f t="shared" si="8"/>
        <v>25277</v>
      </c>
      <c r="AF101" s="552">
        <f t="shared" si="9"/>
        <v>638.24</v>
      </c>
      <c r="AG101" s="552">
        <f t="shared" si="10"/>
        <v>133.88</v>
      </c>
      <c r="AH101" s="200"/>
      <c r="AI101" s="200"/>
      <c r="AJ101" s="200"/>
    </row>
    <row r="102" spans="1:36" x14ac:dyDescent="0.2">
      <c r="A102" s="347">
        <v>16900</v>
      </c>
      <c r="B102" s="347" t="s">
        <v>232</v>
      </c>
      <c r="C102" s="347" t="s">
        <v>287</v>
      </c>
      <c r="D102" s="375" t="s">
        <v>2</v>
      </c>
      <c r="E102" s="107"/>
      <c r="F102" s="75">
        <v>12503.7</v>
      </c>
      <c r="G102" s="75">
        <v>0</v>
      </c>
      <c r="H102" s="75">
        <v>12503.7</v>
      </c>
      <c r="I102" s="10"/>
      <c r="J102" s="75">
        <f>'App 4-Recyclables'!H102</f>
        <v>381.7</v>
      </c>
      <c r="K102" s="75">
        <f>'App 5-Organics'!H102+'App 5-Organics'!L102</f>
        <v>141.19999999999999</v>
      </c>
      <c r="L102" s="120"/>
      <c r="M102" s="75">
        <v>0</v>
      </c>
      <c r="N102" s="75">
        <f>'App 5-Organics'!P102</f>
        <v>0</v>
      </c>
      <c r="O102" s="10"/>
      <c r="P102" s="75">
        <v>6757.5300000000007</v>
      </c>
      <c r="Q102" s="75">
        <v>2592.8200000000006</v>
      </c>
      <c r="R102" s="75">
        <v>4164.71</v>
      </c>
      <c r="S102" s="10"/>
      <c r="T102" s="75">
        <f>'App 4-Recyclables'!T102+'App 4-Recyclables'!AB102</f>
        <v>0</v>
      </c>
      <c r="U102" s="75">
        <f>'App 5-Organics'!T102+'App 5-Organics'!X102</f>
        <v>0</v>
      </c>
      <c r="V102" s="10"/>
      <c r="W102" s="75">
        <v>128.6</v>
      </c>
      <c r="X102" s="75">
        <v>64.3</v>
      </c>
      <c r="Y102" s="75">
        <v>64.3</v>
      </c>
      <c r="Z102" s="10"/>
      <c r="AA102" s="551">
        <f t="shared" si="11"/>
        <v>17255.61</v>
      </c>
      <c r="AB102" s="10"/>
      <c r="AC102" s="552">
        <f t="shared" si="6"/>
        <v>19389.830000000002</v>
      </c>
      <c r="AD102" s="552">
        <f t="shared" si="7"/>
        <v>2657.1200000000008</v>
      </c>
      <c r="AE102" s="552">
        <f t="shared" si="8"/>
        <v>16732.71</v>
      </c>
      <c r="AF102" s="552">
        <f t="shared" si="9"/>
        <v>381.7</v>
      </c>
      <c r="AG102" s="552">
        <f t="shared" si="10"/>
        <v>141.19999999999999</v>
      </c>
      <c r="AH102" s="200"/>
      <c r="AI102" s="200"/>
      <c r="AJ102" s="200"/>
    </row>
    <row r="103" spans="1:36" x14ac:dyDescent="0.2">
      <c r="A103" s="347">
        <v>16950</v>
      </c>
      <c r="B103" s="347" t="s">
        <v>233</v>
      </c>
      <c r="C103" s="347" t="s">
        <v>287</v>
      </c>
      <c r="D103" s="375" t="s">
        <v>2</v>
      </c>
      <c r="E103" s="107"/>
      <c r="F103" s="75">
        <v>26824</v>
      </c>
      <c r="G103" s="75">
        <v>0</v>
      </c>
      <c r="H103" s="75">
        <v>26824</v>
      </c>
      <c r="I103" s="10"/>
      <c r="J103" s="75">
        <f>'App 4-Recyclables'!H103</f>
        <v>730</v>
      </c>
      <c r="K103" s="75">
        <f>'App 5-Organics'!H103+'App 5-Organics'!L103</f>
        <v>0</v>
      </c>
      <c r="L103" s="120"/>
      <c r="M103" s="75">
        <v>0</v>
      </c>
      <c r="N103" s="75">
        <f>'App 5-Organics'!P103</f>
        <v>0</v>
      </c>
      <c r="O103" s="10"/>
      <c r="P103" s="75">
        <v>2679.5</v>
      </c>
      <c r="Q103" s="75">
        <v>890.40000000000009</v>
      </c>
      <c r="R103" s="75">
        <v>1789.1</v>
      </c>
      <c r="S103" s="10"/>
      <c r="T103" s="75">
        <f>'App 4-Recyclables'!T103+'App 4-Recyclables'!AB103</f>
        <v>0</v>
      </c>
      <c r="U103" s="75">
        <f>'App 5-Organics'!T103+'App 5-Organics'!X103</f>
        <v>0</v>
      </c>
      <c r="V103" s="10"/>
      <c r="W103" s="75">
        <v>6912.4</v>
      </c>
      <c r="X103" s="75">
        <v>224.89999999999964</v>
      </c>
      <c r="Y103" s="75">
        <v>6687.5</v>
      </c>
      <c r="Z103" s="10"/>
      <c r="AA103" s="551">
        <f t="shared" si="11"/>
        <v>36030.6</v>
      </c>
      <c r="AB103" s="10"/>
      <c r="AC103" s="552">
        <f t="shared" si="6"/>
        <v>36415.9</v>
      </c>
      <c r="AD103" s="552">
        <f t="shared" si="7"/>
        <v>1115.2999999999997</v>
      </c>
      <c r="AE103" s="552">
        <f t="shared" si="8"/>
        <v>35300.6</v>
      </c>
      <c r="AF103" s="552">
        <f t="shared" si="9"/>
        <v>730</v>
      </c>
      <c r="AG103" s="552">
        <f t="shared" si="10"/>
        <v>0</v>
      </c>
      <c r="AH103" s="200"/>
      <c r="AI103" s="200"/>
      <c r="AJ103" s="200"/>
    </row>
    <row r="104" spans="1:36" x14ac:dyDescent="0.2">
      <c r="A104" s="347">
        <v>17000</v>
      </c>
      <c r="B104" s="347" t="s">
        <v>234</v>
      </c>
      <c r="C104" s="347" t="s">
        <v>162</v>
      </c>
      <c r="D104" s="375" t="s">
        <v>4</v>
      </c>
      <c r="E104" s="107"/>
      <c r="F104" s="75">
        <v>5417.52</v>
      </c>
      <c r="G104" s="75">
        <v>0</v>
      </c>
      <c r="H104" s="75">
        <v>5417.52</v>
      </c>
      <c r="I104" s="10"/>
      <c r="J104" s="75">
        <f>'App 4-Recyclables'!H104</f>
        <v>62.96</v>
      </c>
      <c r="K104" s="75">
        <f>'App 5-Organics'!H104+'App 5-Organics'!L104</f>
        <v>0</v>
      </c>
      <c r="L104" s="120"/>
      <c r="M104" s="75">
        <v>0</v>
      </c>
      <c r="N104" s="75">
        <f>'App 5-Organics'!P104</f>
        <v>0</v>
      </c>
      <c r="O104" s="10"/>
      <c r="P104" s="75">
        <v>1205.78</v>
      </c>
      <c r="Q104" s="75">
        <v>38.240000000000009</v>
      </c>
      <c r="R104" s="75">
        <v>1167.54</v>
      </c>
      <c r="S104" s="10"/>
      <c r="T104" s="75">
        <f>'App 4-Recyclables'!T104+'App 4-Recyclables'!AB104</f>
        <v>0</v>
      </c>
      <c r="U104" s="75">
        <f>'App 5-Organics'!T104+'App 5-Organics'!X104</f>
        <v>0</v>
      </c>
      <c r="V104" s="10"/>
      <c r="W104" s="75">
        <v>454.22</v>
      </c>
      <c r="X104" s="75">
        <v>0</v>
      </c>
      <c r="Y104" s="75">
        <v>454.22</v>
      </c>
      <c r="Z104" s="10"/>
      <c r="AA104" s="551">
        <f t="shared" si="11"/>
        <v>7102.2400000000007</v>
      </c>
      <c r="AB104" s="10"/>
      <c r="AC104" s="552">
        <f t="shared" si="6"/>
        <v>7077.52</v>
      </c>
      <c r="AD104" s="552">
        <f t="shared" si="7"/>
        <v>38.240000000000009</v>
      </c>
      <c r="AE104" s="552">
        <f t="shared" si="8"/>
        <v>7039.2800000000007</v>
      </c>
      <c r="AF104" s="552">
        <f t="shared" si="9"/>
        <v>62.96</v>
      </c>
      <c r="AG104" s="552">
        <f t="shared" si="10"/>
        <v>0</v>
      </c>
      <c r="AH104" s="200"/>
      <c r="AI104" s="200"/>
      <c r="AJ104" s="200"/>
    </row>
    <row r="105" spans="1:36" x14ac:dyDescent="0.2">
      <c r="A105" s="347">
        <v>17040</v>
      </c>
      <c r="B105" s="347" t="s">
        <v>146</v>
      </c>
      <c r="C105" s="347" t="s">
        <v>713</v>
      </c>
      <c r="D105" s="375" t="s">
        <v>1</v>
      </c>
      <c r="E105" s="107"/>
      <c r="F105" s="75">
        <v>3424.33</v>
      </c>
      <c r="G105" s="75">
        <v>0</v>
      </c>
      <c r="H105" s="75">
        <v>3424.33</v>
      </c>
      <c r="I105" s="10"/>
      <c r="J105" s="75">
        <f>'App 4-Recyclables'!H105</f>
        <v>61.33</v>
      </c>
      <c r="K105" s="75">
        <f>'App 5-Organics'!H105+'App 5-Organics'!L105</f>
        <v>0</v>
      </c>
      <c r="L105" s="120"/>
      <c r="M105" s="75">
        <v>0</v>
      </c>
      <c r="N105" s="75">
        <f>'App 5-Organics'!P105</f>
        <v>0</v>
      </c>
      <c r="O105" s="10"/>
      <c r="P105" s="75">
        <v>5054.33</v>
      </c>
      <c r="Q105" s="75">
        <v>44.920000000000073</v>
      </c>
      <c r="R105" s="75">
        <v>5009.41</v>
      </c>
      <c r="S105" s="10"/>
      <c r="T105" s="75">
        <f>'App 4-Recyclables'!T105+'App 4-Recyclables'!AB105</f>
        <v>0</v>
      </c>
      <c r="U105" s="75">
        <f>'App 5-Organics'!T105+'App 5-Organics'!X105</f>
        <v>0</v>
      </c>
      <c r="V105" s="10"/>
      <c r="W105" s="75">
        <v>0</v>
      </c>
      <c r="X105" s="75">
        <v>0</v>
      </c>
      <c r="Y105" s="75">
        <v>0</v>
      </c>
      <c r="Z105" s="10"/>
      <c r="AA105" s="551">
        <f t="shared" si="11"/>
        <v>8495.07</v>
      </c>
      <c r="AB105" s="10"/>
      <c r="AC105" s="552">
        <f t="shared" si="6"/>
        <v>8478.66</v>
      </c>
      <c r="AD105" s="552">
        <f t="shared" si="7"/>
        <v>44.920000000000073</v>
      </c>
      <c r="AE105" s="552">
        <f t="shared" si="8"/>
        <v>8433.74</v>
      </c>
      <c r="AF105" s="552">
        <f t="shared" si="9"/>
        <v>61.33</v>
      </c>
      <c r="AG105" s="552">
        <f t="shared" si="10"/>
        <v>0</v>
      </c>
      <c r="AH105" s="200"/>
      <c r="AI105" s="200"/>
      <c r="AJ105" s="200"/>
    </row>
    <row r="106" spans="1:36" x14ac:dyDescent="0.2">
      <c r="A106" s="347">
        <v>17080</v>
      </c>
      <c r="B106" s="347" t="s">
        <v>241</v>
      </c>
      <c r="C106" s="347" t="s">
        <v>141</v>
      </c>
      <c r="D106" s="375" t="s">
        <v>1</v>
      </c>
      <c r="E106" s="107"/>
      <c r="F106" s="75">
        <v>4230.7</v>
      </c>
      <c r="G106" s="75">
        <v>0</v>
      </c>
      <c r="H106" s="75">
        <v>4230.7</v>
      </c>
      <c r="I106" s="10"/>
      <c r="J106" s="75">
        <f>'App 4-Recyclables'!H106</f>
        <v>80</v>
      </c>
      <c r="K106" s="75">
        <f>'App 5-Organics'!H106+'App 5-Organics'!L106</f>
        <v>0</v>
      </c>
      <c r="L106" s="120"/>
      <c r="M106" s="75">
        <v>0</v>
      </c>
      <c r="N106" s="75">
        <f>'App 5-Organics'!P106</f>
        <v>0</v>
      </c>
      <c r="O106" s="10"/>
      <c r="P106" s="75">
        <v>0</v>
      </c>
      <c r="Q106" s="75">
        <v>0</v>
      </c>
      <c r="R106" s="75">
        <v>0</v>
      </c>
      <c r="S106" s="10"/>
      <c r="T106" s="75">
        <f>'App 4-Recyclables'!T106+'App 4-Recyclables'!AB106</f>
        <v>0</v>
      </c>
      <c r="U106" s="75">
        <f>'App 5-Organics'!T106+'App 5-Organics'!X106</f>
        <v>0</v>
      </c>
      <c r="V106" s="10"/>
      <c r="W106" s="75">
        <v>0</v>
      </c>
      <c r="X106" s="75">
        <v>0</v>
      </c>
      <c r="Y106" s="75">
        <v>0</v>
      </c>
      <c r="Z106" s="10"/>
      <c r="AA106" s="551">
        <f t="shared" si="11"/>
        <v>4310.7</v>
      </c>
      <c r="AB106" s="10"/>
      <c r="AC106" s="552">
        <f t="shared" si="6"/>
        <v>4230.7</v>
      </c>
      <c r="AD106" s="552">
        <f t="shared" si="7"/>
        <v>0</v>
      </c>
      <c r="AE106" s="552">
        <f t="shared" si="8"/>
        <v>4230.7</v>
      </c>
      <c r="AF106" s="552">
        <f t="shared" si="9"/>
        <v>80</v>
      </c>
      <c r="AG106" s="552">
        <f t="shared" si="10"/>
        <v>0</v>
      </c>
      <c r="AH106" s="200"/>
      <c r="AI106" s="200"/>
      <c r="AJ106" s="200"/>
    </row>
    <row r="107" spans="1:36" x14ac:dyDescent="0.2">
      <c r="A107" s="347">
        <v>17100</v>
      </c>
      <c r="B107" s="347" t="s">
        <v>235</v>
      </c>
      <c r="C107" s="347"/>
      <c r="D107" s="375" t="s">
        <v>3</v>
      </c>
      <c r="E107" s="107"/>
      <c r="F107" s="75">
        <v>9631.2999999999993</v>
      </c>
      <c r="G107" s="75">
        <v>0</v>
      </c>
      <c r="H107" s="75">
        <v>9631.2999999999993</v>
      </c>
      <c r="I107" s="10"/>
      <c r="J107" s="75">
        <f>'App 4-Recyclables'!H107</f>
        <v>183.28</v>
      </c>
      <c r="K107" s="75">
        <f>'App 5-Organics'!H107+'App 5-Organics'!L107</f>
        <v>0</v>
      </c>
      <c r="L107" s="120"/>
      <c r="M107" s="75">
        <v>0</v>
      </c>
      <c r="N107" s="75">
        <f>'App 5-Organics'!P107</f>
        <v>0</v>
      </c>
      <c r="O107" s="10"/>
      <c r="P107" s="75">
        <v>0</v>
      </c>
      <c r="Q107" s="75">
        <v>0</v>
      </c>
      <c r="R107" s="75">
        <v>0</v>
      </c>
      <c r="S107" s="10"/>
      <c r="T107" s="75">
        <f>'App 4-Recyclables'!T107+'App 4-Recyclables'!AB107</f>
        <v>0</v>
      </c>
      <c r="U107" s="75">
        <f>'App 5-Organics'!T107+'App 5-Organics'!X107</f>
        <v>0</v>
      </c>
      <c r="V107" s="10"/>
      <c r="W107" s="75">
        <v>1096.4000000000001</v>
      </c>
      <c r="X107" s="75">
        <v>932.40000000000009</v>
      </c>
      <c r="Y107" s="75">
        <v>164</v>
      </c>
      <c r="Z107" s="10"/>
      <c r="AA107" s="551">
        <f t="shared" si="11"/>
        <v>9978.58</v>
      </c>
      <c r="AB107" s="10"/>
      <c r="AC107" s="552">
        <f t="shared" si="6"/>
        <v>10727.699999999999</v>
      </c>
      <c r="AD107" s="552">
        <f t="shared" si="7"/>
        <v>932.40000000000009</v>
      </c>
      <c r="AE107" s="552">
        <f t="shared" si="8"/>
        <v>9795.2999999999993</v>
      </c>
      <c r="AF107" s="552">
        <f t="shared" si="9"/>
        <v>183.28</v>
      </c>
      <c r="AG107" s="552">
        <f t="shared" si="10"/>
        <v>0</v>
      </c>
      <c r="AH107" s="200"/>
      <c r="AI107" s="200"/>
      <c r="AJ107" s="200"/>
    </row>
    <row r="108" spans="1:36" x14ac:dyDescent="0.2">
      <c r="A108" s="347">
        <v>17150</v>
      </c>
      <c r="B108" s="347" t="s">
        <v>236</v>
      </c>
      <c r="C108" s="347" t="s">
        <v>126</v>
      </c>
      <c r="D108" s="375" t="s">
        <v>3</v>
      </c>
      <c r="E108" s="107"/>
      <c r="F108" s="75">
        <v>39475.61</v>
      </c>
      <c r="G108" s="75">
        <v>0</v>
      </c>
      <c r="H108" s="75">
        <v>39475.61</v>
      </c>
      <c r="I108" s="10"/>
      <c r="J108" s="75">
        <f>'App 4-Recyclables'!H108</f>
        <v>2196.71</v>
      </c>
      <c r="K108" s="75">
        <f>'App 5-Organics'!H108+'App 5-Organics'!L108</f>
        <v>0</v>
      </c>
      <c r="L108" s="120"/>
      <c r="M108" s="75">
        <v>0.4</v>
      </c>
      <c r="N108" s="75">
        <f>'App 5-Organics'!P108</f>
        <v>0</v>
      </c>
      <c r="O108" s="10"/>
      <c r="P108" s="75">
        <v>0</v>
      </c>
      <c r="Q108" s="75">
        <v>0</v>
      </c>
      <c r="R108" s="75">
        <v>0</v>
      </c>
      <c r="S108" s="10"/>
      <c r="T108" s="75">
        <f>'App 4-Recyclables'!T108+'App 4-Recyclables'!AB108</f>
        <v>0</v>
      </c>
      <c r="U108" s="75">
        <f>'App 5-Organics'!T108+'App 5-Organics'!X108</f>
        <v>0</v>
      </c>
      <c r="V108" s="10"/>
      <c r="W108" s="75">
        <v>12163.56</v>
      </c>
      <c r="X108" s="75">
        <v>0.55999999999949068</v>
      </c>
      <c r="Y108" s="75">
        <v>12163</v>
      </c>
      <c r="Z108" s="10"/>
      <c r="AA108" s="551">
        <f t="shared" si="11"/>
        <v>53835.72</v>
      </c>
      <c r="AB108" s="10"/>
      <c r="AC108" s="552">
        <f t="shared" si="6"/>
        <v>51639.17</v>
      </c>
      <c r="AD108" s="552">
        <f t="shared" si="7"/>
        <v>0.55999999999949068</v>
      </c>
      <c r="AE108" s="552">
        <f t="shared" si="8"/>
        <v>51638.61</v>
      </c>
      <c r="AF108" s="552">
        <f t="shared" si="9"/>
        <v>2197.11</v>
      </c>
      <c r="AG108" s="552">
        <f t="shared" si="10"/>
        <v>0</v>
      </c>
      <c r="AH108" s="200"/>
      <c r="AI108" s="200"/>
      <c r="AJ108" s="200"/>
    </row>
    <row r="109" spans="1:36" x14ac:dyDescent="0.2">
      <c r="A109" s="347">
        <v>17200</v>
      </c>
      <c r="B109" s="347" t="s">
        <v>237</v>
      </c>
      <c r="C109" s="347" t="s">
        <v>126</v>
      </c>
      <c r="D109" s="375" t="s">
        <v>3</v>
      </c>
      <c r="E109" s="107"/>
      <c r="F109" s="75">
        <v>44725</v>
      </c>
      <c r="G109" s="75">
        <v>31240</v>
      </c>
      <c r="H109" s="75">
        <v>13485</v>
      </c>
      <c r="I109" s="10"/>
      <c r="J109" s="75">
        <f>'App 4-Recyclables'!H109</f>
        <v>822</v>
      </c>
      <c r="K109" s="75">
        <f>'App 5-Organics'!H109+'App 5-Organics'!L109</f>
        <v>33.92</v>
      </c>
      <c r="L109" s="120"/>
      <c r="M109" s="75">
        <v>4</v>
      </c>
      <c r="N109" s="75">
        <f>'App 5-Organics'!P109</f>
        <v>0</v>
      </c>
      <c r="O109" s="10"/>
      <c r="P109" s="75">
        <v>0</v>
      </c>
      <c r="Q109" s="75">
        <v>0</v>
      </c>
      <c r="R109" s="75">
        <v>0</v>
      </c>
      <c r="S109" s="10"/>
      <c r="T109" s="75">
        <f>'App 4-Recyclables'!T109+'App 4-Recyclables'!AB109</f>
        <v>136</v>
      </c>
      <c r="U109" s="75">
        <f>'App 5-Organics'!T109+'App 5-Organics'!X109</f>
        <v>0</v>
      </c>
      <c r="V109" s="10"/>
      <c r="W109" s="75">
        <v>2612</v>
      </c>
      <c r="X109" s="75">
        <v>1251</v>
      </c>
      <c r="Y109" s="75">
        <v>1361</v>
      </c>
      <c r="Z109" s="10"/>
      <c r="AA109" s="551">
        <f t="shared" si="11"/>
        <v>15841.92</v>
      </c>
      <c r="AB109" s="10"/>
      <c r="AC109" s="552">
        <f t="shared" si="6"/>
        <v>47337</v>
      </c>
      <c r="AD109" s="552">
        <f t="shared" si="7"/>
        <v>32491</v>
      </c>
      <c r="AE109" s="552">
        <f t="shared" si="8"/>
        <v>14846</v>
      </c>
      <c r="AF109" s="552">
        <f t="shared" si="9"/>
        <v>962</v>
      </c>
      <c r="AG109" s="552">
        <f t="shared" si="10"/>
        <v>33.92</v>
      </c>
      <c r="AH109" s="200"/>
      <c r="AI109" s="200"/>
      <c r="AJ109" s="200"/>
    </row>
    <row r="110" spans="1:36" x14ac:dyDescent="0.2">
      <c r="A110" s="347">
        <v>17310</v>
      </c>
      <c r="B110" s="347" t="s">
        <v>238</v>
      </c>
      <c r="C110" s="347" t="s">
        <v>124</v>
      </c>
      <c r="D110" s="375" t="s">
        <v>1</v>
      </c>
      <c r="E110" s="107"/>
      <c r="F110" s="75">
        <v>12770.1</v>
      </c>
      <c r="G110" s="75">
        <v>0</v>
      </c>
      <c r="H110" s="75">
        <v>12770.1</v>
      </c>
      <c r="I110" s="10"/>
      <c r="J110" s="75">
        <f>'App 4-Recyclables'!H110</f>
        <v>560</v>
      </c>
      <c r="K110" s="75">
        <f>'App 5-Organics'!H110+'App 5-Organics'!L110</f>
        <v>95.74</v>
      </c>
      <c r="L110" s="120"/>
      <c r="M110" s="75">
        <v>0</v>
      </c>
      <c r="N110" s="75">
        <f>'App 5-Organics'!P110</f>
        <v>0</v>
      </c>
      <c r="O110" s="10"/>
      <c r="P110" s="75">
        <v>0</v>
      </c>
      <c r="Q110" s="75">
        <v>0</v>
      </c>
      <c r="R110" s="75">
        <v>0</v>
      </c>
      <c r="S110" s="10"/>
      <c r="T110" s="75">
        <f>'App 4-Recyclables'!T110+'App 4-Recyclables'!AB110</f>
        <v>0</v>
      </c>
      <c r="U110" s="75">
        <f>'App 5-Organics'!T110+'App 5-Organics'!X110</f>
        <v>0</v>
      </c>
      <c r="V110" s="10"/>
      <c r="W110" s="75">
        <v>382.7</v>
      </c>
      <c r="X110" s="75">
        <v>0</v>
      </c>
      <c r="Y110" s="75">
        <v>382.7</v>
      </c>
      <c r="Z110" s="10"/>
      <c r="AA110" s="551">
        <f t="shared" si="11"/>
        <v>13808.54</v>
      </c>
      <c r="AB110" s="10"/>
      <c r="AC110" s="552">
        <f t="shared" si="6"/>
        <v>13152.800000000001</v>
      </c>
      <c r="AD110" s="552">
        <f t="shared" si="7"/>
        <v>0</v>
      </c>
      <c r="AE110" s="552">
        <f t="shared" si="8"/>
        <v>13152.800000000001</v>
      </c>
      <c r="AF110" s="552">
        <f t="shared" si="9"/>
        <v>560</v>
      </c>
      <c r="AG110" s="552">
        <f t="shared" si="10"/>
        <v>95.74</v>
      </c>
      <c r="AH110" s="200"/>
      <c r="AI110" s="200"/>
      <c r="AJ110" s="200"/>
    </row>
    <row r="111" spans="1:36" x14ac:dyDescent="0.2">
      <c r="A111" s="347">
        <v>17350</v>
      </c>
      <c r="B111" s="347" t="s">
        <v>239</v>
      </c>
      <c r="C111" s="347" t="s">
        <v>141</v>
      </c>
      <c r="D111" s="375" t="s">
        <v>1</v>
      </c>
      <c r="E111" s="107"/>
      <c r="F111" s="75">
        <v>2405</v>
      </c>
      <c r="G111" s="75">
        <v>0</v>
      </c>
      <c r="H111" s="75">
        <v>2405</v>
      </c>
      <c r="I111" s="10"/>
      <c r="J111" s="75">
        <f>'App 4-Recyclables'!H111</f>
        <v>0</v>
      </c>
      <c r="K111" s="75">
        <f>'App 5-Organics'!H111+'App 5-Organics'!L111</f>
        <v>0</v>
      </c>
      <c r="L111" s="120"/>
      <c r="M111" s="75">
        <v>0</v>
      </c>
      <c r="N111" s="75">
        <f>'App 5-Organics'!P111</f>
        <v>0</v>
      </c>
      <c r="O111" s="10"/>
      <c r="P111" s="75">
        <v>800</v>
      </c>
      <c r="Q111" s="75">
        <v>300</v>
      </c>
      <c r="R111" s="75">
        <v>500</v>
      </c>
      <c r="S111" s="10"/>
      <c r="T111" s="75">
        <f>'App 4-Recyclables'!T111+'App 4-Recyclables'!AB111</f>
        <v>0</v>
      </c>
      <c r="U111" s="75">
        <f>'App 5-Organics'!T111+'App 5-Organics'!X111</f>
        <v>15</v>
      </c>
      <c r="V111" s="10"/>
      <c r="W111" s="75">
        <v>25</v>
      </c>
      <c r="X111" s="75">
        <v>0</v>
      </c>
      <c r="Y111" s="75">
        <v>25</v>
      </c>
      <c r="Z111" s="10"/>
      <c r="AA111" s="551">
        <f t="shared" si="11"/>
        <v>2945</v>
      </c>
      <c r="AB111" s="10"/>
      <c r="AC111" s="552">
        <f t="shared" si="6"/>
        <v>3230</v>
      </c>
      <c r="AD111" s="552">
        <f t="shared" si="7"/>
        <v>300</v>
      </c>
      <c r="AE111" s="552">
        <f t="shared" si="8"/>
        <v>2930</v>
      </c>
      <c r="AF111" s="552">
        <f t="shared" si="9"/>
        <v>0</v>
      </c>
      <c r="AG111" s="552">
        <f t="shared" si="10"/>
        <v>15</v>
      </c>
      <c r="AH111" s="200"/>
      <c r="AI111" s="200"/>
      <c r="AJ111" s="200"/>
    </row>
    <row r="112" spans="1:36" x14ac:dyDescent="0.2">
      <c r="A112" s="347">
        <v>17400</v>
      </c>
      <c r="B112" s="347" t="s">
        <v>240</v>
      </c>
      <c r="C112" s="347" t="s">
        <v>124</v>
      </c>
      <c r="D112" s="375" t="s">
        <v>1</v>
      </c>
      <c r="E112" s="107"/>
      <c r="F112" s="75">
        <v>2076</v>
      </c>
      <c r="G112" s="75">
        <v>0</v>
      </c>
      <c r="H112" s="75">
        <v>2076</v>
      </c>
      <c r="I112" s="10"/>
      <c r="J112" s="75">
        <f>'App 4-Recyclables'!H112</f>
        <v>5.57</v>
      </c>
      <c r="K112" s="75">
        <f>'App 5-Organics'!H112+'App 5-Organics'!L112</f>
        <v>0</v>
      </c>
      <c r="L112" s="120"/>
      <c r="M112" s="75">
        <v>0</v>
      </c>
      <c r="N112" s="75">
        <f>'App 5-Organics'!P112</f>
        <v>0</v>
      </c>
      <c r="O112" s="10"/>
      <c r="P112" s="75">
        <v>74.3</v>
      </c>
      <c r="Q112" s="75">
        <v>74.3</v>
      </c>
      <c r="R112" s="75">
        <v>0</v>
      </c>
      <c r="S112" s="10"/>
      <c r="T112" s="75">
        <f>'App 4-Recyclables'!T112+'App 4-Recyclables'!AB112</f>
        <v>0</v>
      </c>
      <c r="U112" s="75">
        <f>'App 5-Organics'!T112+'App 5-Organics'!X112</f>
        <v>0</v>
      </c>
      <c r="V112" s="10"/>
      <c r="W112" s="75">
        <v>0</v>
      </c>
      <c r="X112" s="75">
        <v>0</v>
      </c>
      <c r="Y112" s="75">
        <v>0</v>
      </c>
      <c r="Z112" s="10"/>
      <c r="AA112" s="551">
        <f t="shared" si="11"/>
        <v>2081.5700000000002</v>
      </c>
      <c r="AB112" s="10"/>
      <c r="AC112" s="552">
        <f t="shared" si="6"/>
        <v>2150.3000000000002</v>
      </c>
      <c r="AD112" s="552">
        <f t="shared" si="7"/>
        <v>74.3</v>
      </c>
      <c r="AE112" s="552">
        <f t="shared" si="8"/>
        <v>2076</v>
      </c>
      <c r="AF112" s="552">
        <f t="shared" si="9"/>
        <v>5.57</v>
      </c>
      <c r="AG112" s="552">
        <f t="shared" si="10"/>
        <v>0</v>
      </c>
      <c r="AH112" s="200"/>
      <c r="AI112" s="200"/>
      <c r="AJ112" s="200"/>
    </row>
    <row r="113" spans="1:38" x14ac:dyDescent="0.2">
      <c r="A113" s="347">
        <v>17420</v>
      </c>
      <c r="B113" s="347" t="s">
        <v>135</v>
      </c>
      <c r="C113" s="347" t="s">
        <v>128</v>
      </c>
      <c r="D113" s="375" t="s">
        <v>3</v>
      </c>
      <c r="E113" s="107"/>
      <c r="F113" s="75">
        <v>36363</v>
      </c>
      <c r="G113" s="75">
        <v>0</v>
      </c>
      <c r="H113" s="75">
        <v>36363</v>
      </c>
      <c r="I113" s="10"/>
      <c r="J113" s="75">
        <f>'App 4-Recyclables'!H113</f>
        <v>1120.9000000000001</v>
      </c>
      <c r="K113" s="75">
        <f>'App 5-Organics'!H113+'App 5-Organics'!L113</f>
        <v>296.39999999999998</v>
      </c>
      <c r="L113" s="120"/>
      <c r="M113" s="75">
        <v>0</v>
      </c>
      <c r="N113" s="75">
        <f>'App 5-Organics'!P113</f>
        <v>0</v>
      </c>
      <c r="O113" s="10"/>
      <c r="P113" s="75">
        <v>0</v>
      </c>
      <c r="Q113" s="75">
        <v>0</v>
      </c>
      <c r="R113" s="75">
        <v>0</v>
      </c>
      <c r="S113" s="10"/>
      <c r="T113" s="75">
        <f>'App 4-Recyclables'!T113+'App 4-Recyclables'!AB113</f>
        <v>206</v>
      </c>
      <c r="U113" s="75">
        <f>'App 5-Organics'!T113+'App 5-Organics'!X113</f>
        <v>0</v>
      </c>
      <c r="V113" s="10"/>
      <c r="W113" s="75">
        <v>6954</v>
      </c>
      <c r="X113" s="75">
        <v>0</v>
      </c>
      <c r="Y113" s="75">
        <v>6954</v>
      </c>
      <c r="Z113" s="10"/>
      <c r="AA113" s="551">
        <f t="shared" si="11"/>
        <v>44940.3</v>
      </c>
      <c r="AB113" s="10"/>
      <c r="AC113" s="552">
        <f t="shared" si="6"/>
        <v>43317</v>
      </c>
      <c r="AD113" s="552">
        <f t="shared" si="7"/>
        <v>0</v>
      </c>
      <c r="AE113" s="552">
        <f t="shared" si="8"/>
        <v>43317</v>
      </c>
      <c r="AF113" s="552">
        <f t="shared" si="9"/>
        <v>1326.9</v>
      </c>
      <c r="AG113" s="552">
        <f t="shared" si="10"/>
        <v>296.39999999999998</v>
      </c>
      <c r="AH113" s="200"/>
      <c r="AI113" s="200"/>
      <c r="AJ113" s="200"/>
    </row>
    <row r="114" spans="1:38" x14ac:dyDescent="0.2">
      <c r="A114" s="347">
        <v>17550</v>
      </c>
      <c r="B114" s="347" t="s">
        <v>242</v>
      </c>
      <c r="C114" s="347" t="s">
        <v>130</v>
      </c>
      <c r="D114" s="375" t="s">
        <v>4</v>
      </c>
      <c r="E114" s="107"/>
      <c r="F114" s="75">
        <v>13428</v>
      </c>
      <c r="G114" s="75">
        <v>0</v>
      </c>
      <c r="H114" s="75">
        <v>13428</v>
      </c>
      <c r="I114" s="10"/>
      <c r="J114" s="75">
        <f>'App 4-Recyclables'!H114</f>
        <v>577</v>
      </c>
      <c r="K114" s="75">
        <f>'App 5-Organics'!H114+'App 5-Organics'!L114</f>
        <v>245</v>
      </c>
      <c r="L114" s="120"/>
      <c r="M114" s="75">
        <v>0</v>
      </c>
      <c r="N114" s="75">
        <f>'App 5-Organics'!P114</f>
        <v>0</v>
      </c>
      <c r="O114" s="10"/>
      <c r="P114" s="75">
        <v>0</v>
      </c>
      <c r="Q114" s="75">
        <v>0</v>
      </c>
      <c r="R114" s="75">
        <v>0</v>
      </c>
      <c r="S114" s="10"/>
      <c r="T114" s="75">
        <f>'App 4-Recyclables'!T114+'App 4-Recyclables'!AB114</f>
        <v>0</v>
      </c>
      <c r="U114" s="75">
        <f>'App 5-Organics'!T114+'App 5-Organics'!X114</f>
        <v>0</v>
      </c>
      <c r="V114" s="10"/>
      <c r="W114" s="75">
        <v>1129</v>
      </c>
      <c r="X114" s="75">
        <v>0</v>
      </c>
      <c r="Y114" s="75">
        <v>1129</v>
      </c>
      <c r="Z114" s="10"/>
      <c r="AA114" s="551">
        <f t="shared" si="11"/>
        <v>15379</v>
      </c>
      <c r="AB114" s="10"/>
      <c r="AC114" s="552">
        <f t="shared" si="6"/>
        <v>14557</v>
      </c>
      <c r="AD114" s="552">
        <f t="shared" si="7"/>
        <v>0</v>
      </c>
      <c r="AE114" s="552">
        <f t="shared" si="8"/>
        <v>14557</v>
      </c>
      <c r="AF114" s="552">
        <f t="shared" si="9"/>
        <v>577</v>
      </c>
      <c r="AG114" s="552">
        <f t="shared" si="10"/>
        <v>245</v>
      </c>
      <c r="AH114" s="200"/>
      <c r="AI114" s="200"/>
      <c r="AJ114" s="200"/>
    </row>
    <row r="115" spans="1:38" x14ac:dyDescent="0.2">
      <c r="A115" s="347">
        <v>17620</v>
      </c>
      <c r="B115" s="347" t="s">
        <v>243</v>
      </c>
      <c r="C115" s="347" t="s">
        <v>162</v>
      </c>
      <c r="D115" s="375" t="s">
        <v>4</v>
      </c>
      <c r="E115" s="107"/>
      <c r="F115" s="75">
        <v>3416.5</v>
      </c>
      <c r="G115" s="75">
        <v>0</v>
      </c>
      <c r="H115" s="75">
        <v>3416.5</v>
      </c>
      <c r="I115" s="10"/>
      <c r="J115" s="75">
        <f>'App 4-Recyclables'!H115</f>
        <v>30.14</v>
      </c>
      <c r="K115" s="75">
        <f>'App 5-Organics'!H115+'App 5-Organics'!L115</f>
        <v>0</v>
      </c>
      <c r="L115" s="120"/>
      <c r="M115" s="75">
        <v>0</v>
      </c>
      <c r="N115" s="75">
        <f>'App 5-Organics'!P115</f>
        <v>0</v>
      </c>
      <c r="O115" s="10"/>
      <c r="P115" s="75">
        <v>0</v>
      </c>
      <c r="Q115" s="75">
        <v>0</v>
      </c>
      <c r="R115" s="75">
        <v>0</v>
      </c>
      <c r="S115" s="10"/>
      <c r="T115" s="75">
        <f>'App 4-Recyclables'!T115+'App 4-Recyclables'!AB115</f>
        <v>0</v>
      </c>
      <c r="U115" s="75">
        <f>'App 5-Organics'!T115+'App 5-Organics'!X115</f>
        <v>0</v>
      </c>
      <c r="V115" s="10"/>
      <c r="W115" s="75">
        <v>110.09</v>
      </c>
      <c r="X115" s="75">
        <v>-0.81000000000000227</v>
      </c>
      <c r="Y115" s="75">
        <v>110.9</v>
      </c>
      <c r="Z115" s="10"/>
      <c r="AA115" s="551">
        <f t="shared" si="11"/>
        <v>3557.54</v>
      </c>
      <c r="AB115" s="10"/>
      <c r="AC115" s="552">
        <f t="shared" si="6"/>
        <v>3526.59</v>
      </c>
      <c r="AD115" s="552">
        <f t="shared" si="7"/>
        <v>-0.81000000000000227</v>
      </c>
      <c r="AE115" s="552">
        <f t="shared" si="8"/>
        <v>3527.4</v>
      </c>
      <c r="AF115" s="552">
        <f t="shared" si="9"/>
        <v>30.14</v>
      </c>
      <c r="AG115" s="552">
        <f t="shared" si="10"/>
        <v>0</v>
      </c>
      <c r="AH115" s="200"/>
      <c r="AI115" s="200"/>
      <c r="AJ115" s="200"/>
    </row>
    <row r="116" spans="1:38" x14ac:dyDescent="0.2">
      <c r="A116" s="347">
        <v>17640</v>
      </c>
      <c r="B116" s="347" t="s">
        <v>244</v>
      </c>
      <c r="C116" s="347" t="s">
        <v>713</v>
      </c>
      <c r="D116" s="375" t="s">
        <v>1</v>
      </c>
      <c r="E116" s="107"/>
      <c r="F116" s="75">
        <v>2800</v>
      </c>
      <c r="G116" s="75">
        <v>0</v>
      </c>
      <c r="H116" s="75">
        <v>2800</v>
      </c>
      <c r="I116" s="10"/>
      <c r="J116" s="75">
        <f>'App 4-Recyclables'!H116</f>
        <v>49.57</v>
      </c>
      <c r="K116" s="75">
        <f>'App 5-Organics'!H116+'App 5-Organics'!L116</f>
        <v>0</v>
      </c>
      <c r="L116" s="120"/>
      <c r="M116" s="75">
        <v>0</v>
      </c>
      <c r="N116" s="75">
        <f>'App 5-Organics'!P116</f>
        <v>0</v>
      </c>
      <c r="O116" s="10"/>
      <c r="P116" s="75">
        <v>0</v>
      </c>
      <c r="Q116" s="75">
        <v>0</v>
      </c>
      <c r="R116" s="75">
        <v>0</v>
      </c>
      <c r="S116" s="10"/>
      <c r="T116" s="75">
        <f>'App 4-Recyclables'!T116+'App 4-Recyclables'!AB116</f>
        <v>0</v>
      </c>
      <c r="U116" s="75">
        <f>'App 5-Organics'!T116+'App 5-Organics'!X116</f>
        <v>0</v>
      </c>
      <c r="V116" s="10"/>
      <c r="W116" s="75">
        <v>0</v>
      </c>
      <c r="X116" s="75">
        <v>0</v>
      </c>
      <c r="Y116" s="75">
        <v>0</v>
      </c>
      <c r="Z116" s="10"/>
      <c r="AA116" s="551">
        <f t="shared" si="11"/>
        <v>2849.57</v>
      </c>
      <c r="AB116" s="10"/>
      <c r="AC116" s="552">
        <f t="shared" si="6"/>
        <v>2800</v>
      </c>
      <c r="AD116" s="552">
        <f t="shared" si="7"/>
        <v>0</v>
      </c>
      <c r="AE116" s="552">
        <f t="shared" si="8"/>
        <v>2800</v>
      </c>
      <c r="AF116" s="552">
        <f t="shared" si="9"/>
        <v>49.57</v>
      </c>
      <c r="AG116" s="552">
        <f t="shared" si="10"/>
        <v>0</v>
      </c>
      <c r="AH116" s="200"/>
      <c r="AI116" s="200"/>
      <c r="AJ116" s="200"/>
    </row>
    <row r="117" spans="1:38" x14ac:dyDescent="0.2">
      <c r="A117" s="347">
        <v>17650</v>
      </c>
      <c r="B117" s="347" t="s">
        <v>245</v>
      </c>
      <c r="C117" s="347" t="s">
        <v>124</v>
      </c>
      <c r="D117" s="375" t="s">
        <v>1</v>
      </c>
      <c r="E117" s="107"/>
      <c r="F117" s="75">
        <v>1050</v>
      </c>
      <c r="G117" s="75">
        <v>0</v>
      </c>
      <c r="H117" s="75">
        <v>1050</v>
      </c>
      <c r="I117" s="10"/>
      <c r="J117" s="75">
        <f>'App 4-Recyclables'!H117</f>
        <v>50</v>
      </c>
      <c r="K117" s="75">
        <f>'App 5-Organics'!H117+'App 5-Organics'!L117</f>
        <v>15</v>
      </c>
      <c r="L117" s="120"/>
      <c r="M117" s="75">
        <v>1</v>
      </c>
      <c r="N117" s="75">
        <f>'App 5-Organics'!P117</f>
        <v>0</v>
      </c>
      <c r="O117" s="10"/>
      <c r="P117" s="75">
        <v>550</v>
      </c>
      <c r="Q117" s="75">
        <v>0</v>
      </c>
      <c r="R117" s="75">
        <v>550</v>
      </c>
      <c r="S117" s="10"/>
      <c r="T117" s="75">
        <f>'App 4-Recyclables'!T117+'App 4-Recyclables'!AB117</f>
        <v>0</v>
      </c>
      <c r="U117" s="75">
        <f>'App 5-Organics'!T117+'App 5-Organics'!X117</f>
        <v>0</v>
      </c>
      <c r="V117" s="10"/>
      <c r="W117" s="75">
        <v>0</v>
      </c>
      <c r="X117" s="75">
        <v>0</v>
      </c>
      <c r="Y117" s="75">
        <v>0</v>
      </c>
      <c r="Z117" s="10"/>
      <c r="AA117" s="551">
        <f t="shared" si="11"/>
        <v>1666</v>
      </c>
      <c r="AB117" s="10"/>
      <c r="AC117" s="552">
        <f t="shared" si="6"/>
        <v>1600</v>
      </c>
      <c r="AD117" s="552">
        <f t="shared" si="7"/>
        <v>0</v>
      </c>
      <c r="AE117" s="552">
        <f t="shared" si="8"/>
        <v>1600</v>
      </c>
      <c r="AF117" s="552">
        <f t="shared" si="9"/>
        <v>51</v>
      </c>
      <c r="AG117" s="552">
        <f t="shared" si="10"/>
        <v>15</v>
      </c>
      <c r="AH117" s="200"/>
      <c r="AI117" s="200"/>
      <c r="AJ117" s="200"/>
    </row>
    <row r="118" spans="1:38" x14ac:dyDescent="0.2">
      <c r="A118" s="347">
        <v>17750</v>
      </c>
      <c r="B118" s="347" t="s">
        <v>246</v>
      </c>
      <c r="C118" s="347" t="s">
        <v>141</v>
      </c>
      <c r="D118" s="375" t="s">
        <v>1</v>
      </c>
      <c r="E118" s="107"/>
      <c r="F118" s="75">
        <v>7304</v>
      </c>
      <c r="G118" s="75">
        <v>0</v>
      </c>
      <c r="H118" s="75">
        <v>7304</v>
      </c>
      <c r="I118" s="10"/>
      <c r="J118" s="75">
        <f>'App 4-Recyclables'!H118</f>
        <v>608.58000000000004</v>
      </c>
      <c r="K118" s="75">
        <f>'App 5-Organics'!H118+'App 5-Organics'!L118</f>
        <v>0</v>
      </c>
      <c r="L118" s="120"/>
      <c r="M118" s="75">
        <v>1</v>
      </c>
      <c r="N118" s="75">
        <f>'App 5-Organics'!P118</f>
        <v>0</v>
      </c>
      <c r="O118" s="10"/>
      <c r="P118" s="75">
        <v>7047</v>
      </c>
      <c r="Q118" s="75">
        <v>370</v>
      </c>
      <c r="R118" s="75">
        <v>6677</v>
      </c>
      <c r="S118" s="10"/>
      <c r="T118" s="75">
        <f>'App 4-Recyclables'!T118+'App 4-Recyclables'!AB118</f>
        <v>0</v>
      </c>
      <c r="U118" s="75">
        <f>'App 5-Organics'!T118+'App 5-Organics'!X118</f>
        <v>625</v>
      </c>
      <c r="V118" s="10"/>
      <c r="W118" s="75">
        <v>89</v>
      </c>
      <c r="X118" s="75">
        <v>0</v>
      </c>
      <c r="Y118" s="75">
        <v>89</v>
      </c>
      <c r="Z118" s="10"/>
      <c r="AA118" s="551">
        <f t="shared" si="11"/>
        <v>15304.58</v>
      </c>
      <c r="AB118" s="10"/>
      <c r="AC118" s="552">
        <f t="shared" si="6"/>
        <v>14440</v>
      </c>
      <c r="AD118" s="552">
        <f t="shared" si="7"/>
        <v>370</v>
      </c>
      <c r="AE118" s="552">
        <f t="shared" si="8"/>
        <v>14070</v>
      </c>
      <c r="AF118" s="552">
        <f t="shared" si="9"/>
        <v>609.58000000000004</v>
      </c>
      <c r="AG118" s="552">
        <f t="shared" si="10"/>
        <v>625</v>
      </c>
      <c r="AH118" s="200"/>
      <c r="AI118" s="200"/>
      <c r="AJ118" s="200"/>
    </row>
    <row r="119" spans="1:38" x14ac:dyDescent="0.2">
      <c r="A119" s="347">
        <v>17850</v>
      </c>
      <c r="B119" s="347" t="s">
        <v>247</v>
      </c>
      <c r="C119" s="347" t="s">
        <v>124</v>
      </c>
      <c r="D119" s="375" t="s">
        <v>1</v>
      </c>
      <c r="E119" s="107"/>
      <c r="F119" s="75">
        <v>379.31</v>
      </c>
      <c r="G119" s="75">
        <v>0</v>
      </c>
      <c r="H119" s="75">
        <v>379.31</v>
      </c>
      <c r="I119" s="10"/>
      <c r="J119" s="75">
        <f>'App 4-Recyclables'!H119</f>
        <v>33.85</v>
      </c>
      <c r="K119" s="75">
        <f>'App 5-Organics'!H119+'App 5-Organics'!L119</f>
        <v>70.099999999999994</v>
      </c>
      <c r="L119" s="120"/>
      <c r="M119" s="75">
        <v>1</v>
      </c>
      <c r="N119" s="75">
        <f>'App 5-Organics'!P119</f>
        <v>0</v>
      </c>
      <c r="O119" s="10"/>
      <c r="P119" s="75">
        <v>335.52</v>
      </c>
      <c r="Q119" s="75">
        <v>0</v>
      </c>
      <c r="R119" s="75">
        <v>335.52</v>
      </c>
      <c r="S119" s="10"/>
      <c r="T119" s="75">
        <f>'App 4-Recyclables'!T119+'App 4-Recyclables'!AB119</f>
        <v>0</v>
      </c>
      <c r="U119" s="75">
        <f>'App 5-Organics'!T119+'App 5-Organics'!X119</f>
        <v>0</v>
      </c>
      <c r="V119" s="10"/>
      <c r="W119" s="75">
        <v>0</v>
      </c>
      <c r="X119" s="75">
        <v>0</v>
      </c>
      <c r="Y119" s="75">
        <v>0</v>
      </c>
      <c r="Z119" s="10"/>
      <c r="AA119" s="551">
        <f t="shared" si="11"/>
        <v>819.78</v>
      </c>
      <c r="AB119" s="10"/>
      <c r="AC119" s="552">
        <f t="shared" si="6"/>
        <v>714.82999999999993</v>
      </c>
      <c r="AD119" s="552">
        <f t="shared" si="7"/>
        <v>0</v>
      </c>
      <c r="AE119" s="552">
        <f t="shared" si="8"/>
        <v>714.82999999999993</v>
      </c>
      <c r="AF119" s="552">
        <f t="shared" si="9"/>
        <v>34.85</v>
      </c>
      <c r="AG119" s="552">
        <f t="shared" si="10"/>
        <v>70.099999999999994</v>
      </c>
      <c r="AH119" s="200"/>
      <c r="AI119" s="200"/>
      <c r="AJ119" s="200"/>
    </row>
    <row r="120" spans="1:38" x14ac:dyDescent="0.2">
      <c r="A120" s="347">
        <v>17900</v>
      </c>
      <c r="B120" s="347" t="s">
        <v>248</v>
      </c>
      <c r="C120" s="347" t="s">
        <v>289</v>
      </c>
      <c r="D120" s="375" t="s">
        <v>1</v>
      </c>
      <c r="E120" s="107"/>
      <c r="F120" s="75">
        <v>1500</v>
      </c>
      <c r="G120" s="75">
        <v>0</v>
      </c>
      <c r="H120" s="75">
        <v>1500</v>
      </c>
      <c r="I120" s="10"/>
      <c r="J120" s="75">
        <f>'App 4-Recyclables'!H120</f>
        <v>0</v>
      </c>
      <c r="K120" s="75">
        <f>'App 5-Organics'!H120+'App 5-Organics'!L120</f>
        <v>0</v>
      </c>
      <c r="L120" s="120"/>
      <c r="M120" s="75">
        <v>0</v>
      </c>
      <c r="N120" s="75">
        <f>'App 5-Organics'!P120</f>
        <v>0</v>
      </c>
      <c r="O120" s="10"/>
      <c r="P120" s="75">
        <v>0</v>
      </c>
      <c r="Q120" s="75">
        <v>0</v>
      </c>
      <c r="R120" s="75">
        <v>0</v>
      </c>
      <c r="S120" s="10"/>
      <c r="T120" s="75">
        <f>'App 4-Recyclables'!T120+'App 4-Recyclables'!AB120</f>
        <v>0</v>
      </c>
      <c r="U120" s="75">
        <f>'App 5-Organics'!T120+'App 5-Organics'!X120</f>
        <v>0</v>
      </c>
      <c r="V120" s="10"/>
      <c r="W120" s="75">
        <v>0</v>
      </c>
      <c r="X120" s="75">
        <v>0</v>
      </c>
      <c r="Y120" s="75">
        <v>0</v>
      </c>
      <c r="Z120" s="10"/>
      <c r="AA120" s="551">
        <f t="shared" si="11"/>
        <v>1500</v>
      </c>
      <c r="AB120" s="10"/>
      <c r="AC120" s="552">
        <f t="shared" si="6"/>
        <v>1500</v>
      </c>
      <c r="AD120" s="552">
        <f t="shared" si="7"/>
        <v>0</v>
      </c>
      <c r="AE120" s="552">
        <f t="shared" si="8"/>
        <v>1500</v>
      </c>
      <c r="AF120" s="552">
        <f t="shared" si="9"/>
        <v>0</v>
      </c>
      <c r="AG120" s="552">
        <f t="shared" si="10"/>
        <v>0</v>
      </c>
      <c r="AH120" s="200"/>
      <c r="AI120" s="200"/>
      <c r="AJ120" s="200"/>
    </row>
    <row r="121" spans="1:38" x14ac:dyDescent="0.2">
      <c r="A121" s="347">
        <v>17950</v>
      </c>
      <c r="B121" s="347" t="s">
        <v>249</v>
      </c>
      <c r="C121" s="347" t="s">
        <v>289</v>
      </c>
      <c r="D121" s="375" t="s">
        <v>1</v>
      </c>
      <c r="E121" s="107"/>
      <c r="F121" s="75">
        <v>740</v>
      </c>
      <c r="G121" s="75">
        <v>0</v>
      </c>
      <c r="H121" s="75">
        <v>740</v>
      </c>
      <c r="I121" s="10"/>
      <c r="J121" s="75">
        <f>'App 4-Recyclables'!H121</f>
        <v>0</v>
      </c>
      <c r="K121" s="75">
        <f>'App 5-Organics'!H121+'App 5-Organics'!L121</f>
        <v>0</v>
      </c>
      <c r="L121" s="120"/>
      <c r="M121" s="75">
        <v>11</v>
      </c>
      <c r="N121" s="75">
        <f>'App 5-Organics'!P121</f>
        <v>400</v>
      </c>
      <c r="O121" s="10"/>
      <c r="P121" s="75">
        <v>600</v>
      </c>
      <c r="Q121" s="75">
        <v>0</v>
      </c>
      <c r="R121" s="75">
        <v>600</v>
      </c>
      <c r="S121" s="10"/>
      <c r="T121" s="75">
        <f>'App 4-Recyclables'!T121+'App 4-Recyclables'!AB121</f>
        <v>0</v>
      </c>
      <c r="U121" s="75">
        <f>'App 5-Organics'!T121+'App 5-Organics'!X121</f>
        <v>0</v>
      </c>
      <c r="V121" s="10"/>
      <c r="W121" s="75">
        <v>50</v>
      </c>
      <c r="X121" s="75">
        <v>0</v>
      </c>
      <c r="Y121" s="75">
        <v>50</v>
      </c>
      <c r="Z121" s="10"/>
      <c r="AA121" s="551">
        <f t="shared" si="11"/>
        <v>1801</v>
      </c>
      <c r="AB121" s="10"/>
      <c r="AC121" s="552">
        <f t="shared" si="6"/>
        <v>1390</v>
      </c>
      <c r="AD121" s="552">
        <f t="shared" si="7"/>
        <v>0</v>
      </c>
      <c r="AE121" s="552">
        <f t="shared" si="8"/>
        <v>1390</v>
      </c>
      <c r="AF121" s="552">
        <f t="shared" si="9"/>
        <v>11</v>
      </c>
      <c r="AG121" s="552">
        <f t="shared" si="10"/>
        <v>400</v>
      </c>
      <c r="AH121" s="200"/>
      <c r="AI121" s="200"/>
      <c r="AJ121" s="200"/>
    </row>
    <row r="122" spans="1:38" x14ac:dyDescent="0.2">
      <c r="A122" s="347">
        <v>18020</v>
      </c>
      <c r="B122" s="347" t="s">
        <v>250</v>
      </c>
      <c r="C122" s="347" t="s">
        <v>289</v>
      </c>
      <c r="D122" s="375" t="s">
        <v>1</v>
      </c>
      <c r="E122" s="107"/>
      <c r="F122" s="75">
        <v>1600</v>
      </c>
      <c r="G122" s="75">
        <v>0</v>
      </c>
      <c r="H122" s="75">
        <v>1600</v>
      </c>
      <c r="I122" s="10"/>
      <c r="J122" s="75">
        <f>'App 4-Recyclables'!H122</f>
        <v>140</v>
      </c>
      <c r="K122" s="75">
        <f>'App 5-Organics'!H122+'App 5-Organics'!L122</f>
        <v>0</v>
      </c>
      <c r="L122" s="120"/>
      <c r="M122" s="75">
        <v>0</v>
      </c>
      <c r="N122" s="75">
        <f>'App 5-Organics'!P122</f>
        <v>0</v>
      </c>
      <c r="O122" s="10"/>
      <c r="P122" s="75">
        <v>1318</v>
      </c>
      <c r="Q122" s="75">
        <v>0</v>
      </c>
      <c r="R122" s="75">
        <v>1318</v>
      </c>
      <c r="S122" s="10"/>
      <c r="T122" s="75">
        <f>'App 4-Recyclables'!T122+'App 4-Recyclables'!AB122</f>
        <v>0</v>
      </c>
      <c r="U122" s="75">
        <f>'App 5-Organics'!T122+'App 5-Organics'!X122</f>
        <v>0</v>
      </c>
      <c r="V122" s="10"/>
      <c r="W122" s="75">
        <v>30</v>
      </c>
      <c r="X122" s="75">
        <v>15</v>
      </c>
      <c r="Y122" s="75">
        <v>15</v>
      </c>
      <c r="Z122" s="10"/>
      <c r="AA122" s="551">
        <f t="shared" si="11"/>
        <v>3073</v>
      </c>
      <c r="AB122" s="10"/>
      <c r="AC122" s="552">
        <f t="shared" si="6"/>
        <v>2948</v>
      </c>
      <c r="AD122" s="552">
        <f t="shared" si="7"/>
        <v>15</v>
      </c>
      <c r="AE122" s="552">
        <f t="shared" si="8"/>
        <v>2933</v>
      </c>
      <c r="AF122" s="552">
        <f t="shared" si="9"/>
        <v>140</v>
      </c>
      <c r="AG122" s="552">
        <f t="shared" si="10"/>
        <v>0</v>
      </c>
      <c r="AH122" s="200"/>
      <c r="AI122" s="200"/>
      <c r="AJ122" s="200"/>
    </row>
    <row r="123" spans="1:38" x14ac:dyDescent="0.2">
      <c r="A123" s="347">
        <v>18050</v>
      </c>
      <c r="B123" s="347" t="s">
        <v>251</v>
      </c>
      <c r="C123" s="347" t="s">
        <v>126</v>
      </c>
      <c r="D123" s="375" t="s">
        <v>3</v>
      </c>
      <c r="E123" s="107"/>
      <c r="F123" s="75">
        <v>14118.6</v>
      </c>
      <c r="G123" s="75">
        <v>7059.6</v>
      </c>
      <c r="H123" s="75">
        <v>7059</v>
      </c>
      <c r="I123" s="10"/>
      <c r="J123" s="75">
        <f>'App 4-Recyclables'!H123</f>
        <v>1</v>
      </c>
      <c r="K123" s="75">
        <f>'App 5-Organics'!H123+'App 5-Organics'!L123</f>
        <v>1</v>
      </c>
      <c r="L123" s="120"/>
      <c r="M123" s="75">
        <v>0</v>
      </c>
      <c r="N123" s="75">
        <f>'App 5-Organics'!P123</f>
        <v>0</v>
      </c>
      <c r="O123" s="10"/>
      <c r="P123" s="75">
        <v>0</v>
      </c>
      <c r="Q123" s="75">
        <v>0</v>
      </c>
      <c r="R123" s="75">
        <v>0</v>
      </c>
      <c r="S123" s="10"/>
      <c r="T123" s="75">
        <f>'App 4-Recyclables'!T123+'App 4-Recyclables'!AB123</f>
        <v>0</v>
      </c>
      <c r="U123" s="75">
        <f>'App 5-Organics'!T123+'App 5-Organics'!X123</f>
        <v>0</v>
      </c>
      <c r="V123" s="10"/>
      <c r="W123" s="75">
        <v>1874.46</v>
      </c>
      <c r="X123" s="75">
        <v>64</v>
      </c>
      <c r="Y123" s="75">
        <v>1810.46</v>
      </c>
      <c r="Z123" s="10"/>
      <c r="AA123" s="551">
        <f t="shared" si="11"/>
        <v>8871.4599999999991</v>
      </c>
      <c r="AB123" s="10"/>
      <c r="AC123" s="552">
        <f t="shared" si="6"/>
        <v>15993.060000000001</v>
      </c>
      <c r="AD123" s="552">
        <f t="shared" si="7"/>
        <v>7123.6</v>
      </c>
      <c r="AE123" s="552">
        <f t="shared" si="8"/>
        <v>8869.4599999999991</v>
      </c>
      <c r="AF123" s="552">
        <f t="shared" si="9"/>
        <v>1</v>
      </c>
      <c r="AG123" s="552">
        <f t="shared" si="10"/>
        <v>1</v>
      </c>
      <c r="AH123" s="200"/>
      <c r="AI123" s="200"/>
      <c r="AJ123" s="200"/>
    </row>
    <row r="124" spans="1:38" x14ac:dyDescent="0.2">
      <c r="A124" s="347">
        <v>18100</v>
      </c>
      <c r="B124" s="347" t="s">
        <v>252</v>
      </c>
      <c r="C124" s="347" t="s">
        <v>289</v>
      </c>
      <c r="D124" s="375" t="s">
        <v>1</v>
      </c>
      <c r="E124" s="107"/>
      <c r="F124" s="75">
        <v>595</v>
      </c>
      <c r="G124" s="75">
        <v>0</v>
      </c>
      <c r="H124" s="75">
        <v>595</v>
      </c>
      <c r="I124" s="10"/>
      <c r="J124" s="75">
        <f>'App 4-Recyclables'!H124</f>
        <v>5.39</v>
      </c>
      <c r="K124" s="75">
        <f>'App 5-Organics'!H124+'App 5-Organics'!L124</f>
        <v>0</v>
      </c>
      <c r="L124" s="120"/>
      <c r="M124" s="75">
        <v>1.98</v>
      </c>
      <c r="N124" s="75">
        <f>'App 5-Organics'!P124</f>
        <v>410</v>
      </c>
      <c r="O124" s="10"/>
      <c r="P124" s="75">
        <v>2363.94</v>
      </c>
      <c r="Q124" s="75">
        <v>1.5799999999999272</v>
      </c>
      <c r="R124" s="75">
        <v>2362.36</v>
      </c>
      <c r="S124" s="10"/>
      <c r="T124" s="75">
        <f>'App 4-Recyclables'!T124+'App 4-Recyclables'!AB124</f>
        <v>0</v>
      </c>
      <c r="U124" s="75">
        <f>'App 5-Organics'!T124+'App 5-Organics'!X124</f>
        <v>0</v>
      </c>
      <c r="V124" s="10"/>
      <c r="W124" s="75">
        <v>0</v>
      </c>
      <c r="X124" s="75">
        <v>0</v>
      </c>
      <c r="Y124" s="75">
        <v>0</v>
      </c>
      <c r="Z124" s="10"/>
      <c r="AA124" s="551">
        <f t="shared" si="11"/>
        <v>3374.73</v>
      </c>
      <c r="AB124" s="10"/>
      <c r="AC124" s="552">
        <f t="shared" si="6"/>
        <v>2958.94</v>
      </c>
      <c r="AD124" s="552">
        <f t="shared" si="7"/>
        <v>1.5799999999999272</v>
      </c>
      <c r="AE124" s="552">
        <f t="shared" si="8"/>
        <v>2957.36</v>
      </c>
      <c r="AF124" s="552">
        <f t="shared" si="9"/>
        <v>7.3699999999999992</v>
      </c>
      <c r="AG124" s="552">
        <f t="shared" si="10"/>
        <v>410</v>
      </c>
      <c r="AH124" s="200"/>
      <c r="AI124" s="200"/>
      <c r="AJ124" s="200"/>
    </row>
    <row r="125" spans="1:38" x14ac:dyDescent="0.2">
      <c r="A125" s="347">
        <v>18200</v>
      </c>
      <c r="B125" s="347" t="s">
        <v>253</v>
      </c>
      <c r="C125" s="347" t="s">
        <v>711</v>
      </c>
      <c r="D125" s="375" t="s">
        <v>1</v>
      </c>
      <c r="E125" s="107"/>
      <c r="F125" s="75">
        <v>2200</v>
      </c>
      <c r="G125" s="75">
        <v>0</v>
      </c>
      <c r="H125" s="75">
        <v>2200</v>
      </c>
      <c r="I125" s="10"/>
      <c r="J125" s="75">
        <f>'App 4-Recyclables'!H125</f>
        <v>0</v>
      </c>
      <c r="K125" s="75">
        <f>'App 5-Organics'!H125+'App 5-Organics'!L125</f>
        <v>0</v>
      </c>
      <c r="L125" s="120"/>
      <c r="M125" s="75">
        <v>0</v>
      </c>
      <c r="N125" s="75">
        <f>'App 5-Organics'!P125</f>
        <v>0</v>
      </c>
      <c r="O125" s="10"/>
      <c r="P125" s="75">
        <v>0</v>
      </c>
      <c r="Q125" s="75">
        <v>0</v>
      </c>
      <c r="R125" s="75">
        <v>0</v>
      </c>
      <c r="S125" s="10"/>
      <c r="T125" s="75">
        <f>'App 4-Recyclables'!T125+'App 4-Recyclables'!AB125</f>
        <v>0</v>
      </c>
      <c r="U125" s="75">
        <f>'App 5-Organics'!T125+'App 5-Organics'!X125</f>
        <v>0</v>
      </c>
      <c r="V125" s="10"/>
      <c r="W125" s="75">
        <v>27</v>
      </c>
      <c r="X125" s="75">
        <v>0</v>
      </c>
      <c r="Y125" s="75">
        <v>27</v>
      </c>
      <c r="Z125" s="10"/>
      <c r="AA125" s="551">
        <f t="shared" si="11"/>
        <v>2227</v>
      </c>
      <c r="AB125" s="10"/>
      <c r="AC125" s="552">
        <f t="shared" si="6"/>
        <v>2227</v>
      </c>
      <c r="AD125" s="552">
        <f t="shared" si="7"/>
        <v>0</v>
      </c>
      <c r="AE125" s="552">
        <f t="shared" si="8"/>
        <v>2227</v>
      </c>
      <c r="AF125" s="552">
        <f t="shared" si="9"/>
        <v>0</v>
      </c>
      <c r="AG125" s="552">
        <f t="shared" si="10"/>
        <v>0</v>
      </c>
      <c r="AH125" s="200"/>
      <c r="AI125" s="200"/>
      <c r="AJ125" s="200"/>
    </row>
    <row r="126" spans="1:38" x14ac:dyDescent="0.2">
      <c r="A126" s="347">
        <v>18230</v>
      </c>
      <c r="B126" s="347" t="s">
        <v>286</v>
      </c>
      <c r="C126" s="347" t="s">
        <v>289</v>
      </c>
      <c r="D126" s="375" t="s">
        <v>1</v>
      </c>
      <c r="E126" s="107"/>
      <c r="F126" s="75">
        <v>8809</v>
      </c>
      <c r="G126" s="75">
        <v>0</v>
      </c>
      <c r="H126" s="75">
        <v>8809</v>
      </c>
      <c r="I126" s="10"/>
      <c r="J126" s="75">
        <f>'App 4-Recyclables'!H126</f>
        <v>257</v>
      </c>
      <c r="K126" s="75">
        <f>'App 5-Organics'!H126+'App 5-Organics'!L126</f>
        <v>134</v>
      </c>
      <c r="L126" s="120"/>
      <c r="M126" s="75">
        <v>0</v>
      </c>
      <c r="N126" s="75">
        <f>'App 5-Organics'!P126</f>
        <v>0</v>
      </c>
      <c r="O126" s="10"/>
      <c r="P126" s="75">
        <v>2706.42</v>
      </c>
      <c r="Q126" s="75">
        <v>41.099999999999909</v>
      </c>
      <c r="R126" s="75">
        <v>2665.32</v>
      </c>
      <c r="S126" s="10"/>
      <c r="T126" s="75">
        <f>'App 4-Recyclables'!T126+'App 4-Recyclables'!AB126</f>
        <v>0</v>
      </c>
      <c r="U126" s="75">
        <f>'App 5-Organics'!T126+'App 5-Organics'!X126</f>
        <v>0</v>
      </c>
      <c r="V126" s="10"/>
      <c r="W126" s="75">
        <v>701.12</v>
      </c>
      <c r="X126" s="75">
        <v>0</v>
      </c>
      <c r="Y126" s="75">
        <v>701.12</v>
      </c>
      <c r="Z126" s="10"/>
      <c r="AA126" s="551">
        <f t="shared" si="11"/>
        <v>12566.44</v>
      </c>
      <c r="AB126" s="10"/>
      <c r="AC126" s="552">
        <f t="shared" si="6"/>
        <v>12216.54</v>
      </c>
      <c r="AD126" s="552">
        <f t="shared" si="7"/>
        <v>41.099999999999909</v>
      </c>
      <c r="AE126" s="552">
        <f t="shared" si="8"/>
        <v>12175.44</v>
      </c>
      <c r="AF126" s="552">
        <f t="shared" si="9"/>
        <v>257</v>
      </c>
      <c r="AG126" s="552">
        <f t="shared" si="10"/>
        <v>134</v>
      </c>
      <c r="AH126" s="200"/>
      <c r="AI126" s="200"/>
      <c r="AJ126" s="200"/>
    </row>
    <row r="127" spans="1:38" x14ac:dyDescent="0.2">
      <c r="A127" s="347">
        <v>18250</v>
      </c>
      <c r="B127" s="347" t="s">
        <v>254</v>
      </c>
      <c r="C127" s="347" t="s">
        <v>189</v>
      </c>
      <c r="D127" s="375" t="s">
        <v>3</v>
      </c>
      <c r="E127" s="107"/>
      <c r="F127" s="75">
        <v>13133</v>
      </c>
      <c r="G127" s="75">
        <v>1136</v>
      </c>
      <c r="H127" s="75">
        <v>11997</v>
      </c>
      <c r="I127" s="10"/>
      <c r="J127" s="75">
        <f>'App 4-Recyclables'!H127</f>
        <v>951</v>
      </c>
      <c r="K127" s="75">
        <f>'App 5-Organics'!H127+'App 5-Organics'!L127</f>
        <v>0</v>
      </c>
      <c r="L127" s="120"/>
      <c r="M127" s="75">
        <v>0</v>
      </c>
      <c r="N127" s="75">
        <f>'App 5-Organics'!P127</f>
        <v>0</v>
      </c>
      <c r="O127" s="10"/>
      <c r="P127" s="75">
        <v>0</v>
      </c>
      <c r="Q127" s="75">
        <v>0</v>
      </c>
      <c r="R127" s="75">
        <v>0</v>
      </c>
      <c r="S127" s="10"/>
      <c r="T127" s="75">
        <f>'App 4-Recyclables'!T127+'App 4-Recyclables'!AB127</f>
        <v>8.5</v>
      </c>
      <c r="U127" s="75">
        <f>'App 5-Organics'!T127+'App 5-Organics'!X127</f>
        <v>53</v>
      </c>
      <c r="V127" s="10"/>
      <c r="W127" s="75">
        <v>2195</v>
      </c>
      <c r="X127" s="75">
        <v>0</v>
      </c>
      <c r="Y127" s="75">
        <v>2195</v>
      </c>
      <c r="Z127" s="10"/>
      <c r="AA127" s="551">
        <f t="shared" si="11"/>
        <v>15204.5</v>
      </c>
      <c r="AB127" s="10"/>
      <c r="AC127" s="552">
        <f t="shared" si="6"/>
        <v>15328</v>
      </c>
      <c r="AD127" s="552">
        <f t="shared" si="7"/>
        <v>1136</v>
      </c>
      <c r="AE127" s="552">
        <f t="shared" si="8"/>
        <v>14192</v>
      </c>
      <c r="AF127" s="552">
        <f t="shared" si="9"/>
        <v>959.5</v>
      </c>
      <c r="AG127" s="552">
        <f t="shared" si="10"/>
        <v>53</v>
      </c>
      <c r="AH127" s="200"/>
      <c r="AI127" s="200"/>
      <c r="AJ127" s="200"/>
      <c r="AL127" s="308"/>
    </row>
    <row r="128" spans="1:38" x14ac:dyDescent="0.2">
      <c r="A128" s="347">
        <v>18350</v>
      </c>
      <c r="B128" s="347" t="s">
        <v>255</v>
      </c>
      <c r="C128" s="347" t="s">
        <v>287</v>
      </c>
      <c r="D128" s="375" t="s">
        <v>2</v>
      </c>
      <c r="E128" s="107"/>
      <c r="F128" s="75">
        <v>7423.27</v>
      </c>
      <c r="G128" s="75">
        <v>136.84000000000015</v>
      </c>
      <c r="H128" s="75">
        <v>7286.43</v>
      </c>
      <c r="I128" s="10"/>
      <c r="J128" s="75">
        <f>'App 4-Recyclables'!H128</f>
        <v>618.58000000000004</v>
      </c>
      <c r="K128" s="75">
        <f>'App 5-Organics'!H128+'App 5-Organics'!L128</f>
        <v>26.16</v>
      </c>
      <c r="L128" s="120"/>
      <c r="M128" s="75">
        <v>18.79</v>
      </c>
      <c r="N128" s="75">
        <f>'App 5-Organics'!P128</f>
        <v>0</v>
      </c>
      <c r="O128" s="10"/>
      <c r="P128" s="75">
        <v>6167.53</v>
      </c>
      <c r="Q128" s="75">
        <v>3814.9799999999996</v>
      </c>
      <c r="R128" s="75">
        <v>2352.5500000000002</v>
      </c>
      <c r="S128" s="10"/>
      <c r="T128" s="75">
        <f>'App 4-Recyclables'!T128+'App 4-Recyclables'!AB128</f>
        <v>2.14</v>
      </c>
      <c r="U128" s="75">
        <f>'App 5-Organics'!T128+'App 5-Organics'!X128</f>
        <v>0</v>
      </c>
      <c r="V128" s="10"/>
      <c r="W128" s="75">
        <v>85.76</v>
      </c>
      <c r="X128" s="75">
        <v>83.88000000000001</v>
      </c>
      <c r="Y128" s="75">
        <v>1.88</v>
      </c>
      <c r="Z128" s="10"/>
      <c r="AA128" s="551">
        <f t="shared" si="11"/>
        <v>10306.529999999999</v>
      </c>
      <c r="AB128" s="10"/>
      <c r="AC128" s="552">
        <f t="shared" si="6"/>
        <v>13676.56</v>
      </c>
      <c r="AD128" s="552">
        <f t="shared" si="7"/>
        <v>4035.7</v>
      </c>
      <c r="AE128" s="552">
        <f t="shared" si="8"/>
        <v>9640.8599999999988</v>
      </c>
      <c r="AF128" s="552">
        <f t="shared" si="9"/>
        <v>639.51</v>
      </c>
      <c r="AG128" s="552">
        <f t="shared" si="10"/>
        <v>26.16</v>
      </c>
      <c r="AH128" s="200"/>
      <c r="AI128" s="200"/>
      <c r="AJ128" s="200"/>
      <c r="AK128" s="308"/>
    </row>
    <row r="129" spans="1:39" x14ac:dyDescent="0.2">
      <c r="A129" s="347">
        <v>18400</v>
      </c>
      <c r="B129" s="347" t="s">
        <v>256</v>
      </c>
      <c r="C129" s="347" t="s">
        <v>155</v>
      </c>
      <c r="D129" s="375" t="s">
        <v>4</v>
      </c>
      <c r="E129" s="107"/>
      <c r="F129" s="75">
        <v>9944.74</v>
      </c>
      <c r="G129" s="75">
        <v>0</v>
      </c>
      <c r="H129" s="75">
        <v>9944.74</v>
      </c>
      <c r="I129" s="10"/>
      <c r="J129" s="75">
        <f>'App 4-Recyclables'!H129</f>
        <v>256.06</v>
      </c>
      <c r="K129" s="75">
        <f>'App 5-Organics'!H129+'App 5-Organics'!L129</f>
        <v>0</v>
      </c>
      <c r="L129" s="120"/>
      <c r="M129" s="75">
        <v>0</v>
      </c>
      <c r="N129" s="75">
        <f>'App 5-Organics'!P129</f>
        <v>0</v>
      </c>
      <c r="O129" s="10"/>
      <c r="P129" s="75">
        <v>4984.05</v>
      </c>
      <c r="Q129" s="75">
        <v>96.630000000000109</v>
      </c>
      <c r="R129" s="75">
        <v>4887.42</v>
      </c>
      <c r="S129" s="10"/>
      <c r="T129" s="75">
        <f>'App 4-Recyclables'!T129+'App 4-Recyclables'!AB129</f>
        <v>0</v>
      </c>
      <c r="U129" s="75">
        <f>'App 5-Organics'!T129+'App 5-Organics'!X129</f>
        <v>0</v>
      </c>
      <c r="V129" s="10"/>
      <c r="W129" s="75">
        <v>2208.6</v>
      </c>
      <c r="X129" s="75">
        <v>0</v>
      </c>
      <c r="Y129" s="75">
        <v>2208.6</v>
      </c>
      <c r="Z129" s="10"/>
      <c r="AA129" s="551">
        <f t="shared" si="11"/>
        <v>17296.82</v>
      </c>
      <c r="AB129" s="10"/>
      <c r="AC129" s="552">
        <f t="shared" si="6"/>
        <v>17137.39</v>
      </c>
      <c r="AD129" s="552">
        <f t="shared" si="7"/>
        <v>96.630000000000109</v>
      </c>
      <c r="AE129" s="552">
        <f t="shared" si="8"/>
        <v>17040.759999999998</v>
      </c>
      <c r="AF129" s="552">
        <f t="shared" si="9"/>
        <v>256.06</v>
      </c>
      <c r="AG129" s="552">
        <f t="shared" si="10"/>
        <v>0</v>
      </c>
      <c r="AH129" s="200"/>
      <c r="AI129" s="200"/>
      <c r="AJ129" s="200"/>
      <c r="AK129" s="308"/>
      <c r="AL129" s="384"/>
    </row>
    <row r="130" spans="1:39" x14ac:dyDescent="0.2">
      <c r="A130" s="347">
        <v>18450</v>
      </c>
      <c r="B130" s="347" t="s">
        <v>257</v>
      </c>
      <c r="C130" s="347" t="s">
        <v>287</v>
      </c>
      <c r="D130" s="375" t="s">
        <v>2</v>
      </c>
      <c r="E130" s="107"/>
      <c r="F130" s="75">
        <v>41251</v>
      </c>
      <c r="G130" s="75">
        <v>0</v>
      </c>
      <c r="H130" s="75">
        <v>41251</v>
      </c>
      <c r="I130" s="10"/>
      <c r="J130" s="75">
        <f>'App 4-Recyclables'!H130</f>
        <v>1118.49</v>
      </c>
      <c r="K130" s="75">
        <f>'App 5-Organics'!H130+'App 5-Organics'!L130</f>
        <v>173.25</v>
      </c>
      <c r="L130" s="120"/>
      <c r="M130" s="75">
        <v>0</v>
      </c>
      <c r="N130" s="75">
        <f>'App 5-Organics'!P130</f>
        <v>0</v>
      </c>
      <c r="O130" s="10"/>
      <c r="P130" s="75">
        <v>0</v>
      </c>
      <c r="Q130" s="75">
        <v>0</v>
      </c>
      <c r="R130" s="75">
        <v>0</v>
      </c>
      <c r="S130" s="10"/>
      <c r="T130" s="75">
        <f>'App 4-Recyclables'!T130+'App 4-Recyclables'!AB130</f>
        <v>0</v>
      </c>
      <c r="U130" s="75">
        <f>'App 5-Organics'!T130+'App 5-Organics'!X130</f>
        <v>0</v>
      </c>
      <c r="V130" s="10"/>
      <c r="W130" s="75">
        <v>3662.1</v>
      </c>
      <c r="X130" s="75">
        <v>42.6</v>
      </c>
      <c r="Y130" s="75">
        <v>3619.5</v>
      </c>
      <c r="Z130" s="10"/>
      <c r="AA130" s="551">
        <f t="shared" si="11"/>
        <v>46162.239999999998</v>
      </c>
      <c r="AB130" s="10"/>
      <c r="AC130" s="552">
        <f t="shared" si="6"/>
        <v>44913.1</v>
      </c>
      <c r="AD130" s="552">
        <f t="shared" si="7"/>
        <v>42.6</v>
      </c>
      <c r="AE130" s="552">
        <f t="shared" si="8"/>
        <v>44870.5</v>
      </c>
      <c r="AF130" s="552">
        <f t="shared" si="9"/>
        <v>1118.49</v>
      </c>
      <c r="AG130" s="552">
        <f t="shared" si="10"/>
        <v>173.25</v>
      </c>
      <c r="AH130" s="200"/>
      <c r="AI130" s="200"/>
      <c r="AJ130" s="200"/>
    </row>
    <row r="131" spans="1:39" x14ac:dyDescent="0.2">
      <c r="A131" s="347">
        <v>18500</v>
      </c>
      <c r="B131" s="347" t="s">
        <v>258</v>
      </c>
      <c r="C131" s="347" t="s">
        <v>126</v>
      </c>
      <c r="D131" s="375" t="s">
        <v>3</v>
      </c>
      <c r="E131" s="107"/>
      <c r="F131" s="75">
        <v>10986.1</v>
      </c>
      <c r="G131" s="75">
        <v>5712.8200000000006</v>
      </c>
      <c r="H131" s="75">
        <v>5273.28</v>
      </c>
      <c r="I131" s="10"/>
      <c r="J131" s="75">
        <f>'App 4-Recyclables'!H131</f>
        <v>405.4</v>
      </c>
      <c r="K131" s="75">
        <f>'App 5-Organics'!H131+'App 5-Organics'!L131</f>
        <v>0</v>
      </c>
      <c r="L131" s="120"/>
      <c r="M131" s="75">
        <v>0</v>
      </c>
      <c r="N131" s="75">
        <f>'App 5-Organics'!P131</f>
        <v>0</v>
      </c>
      <c r="O131" s="10"/>
      <c r="P131" s="75">
        <v>0</v>
      </c>
      <c r="Q131" s="75">
        <v>0</v>
      </c>
      <c r="R131" s="75">
        <v>0</v>
      </c>
      <c r="S131" s="10"/>
      <c r="T131" s="75">
        <f>'App 4-Recyclables'!T131+'App 4-Recyclables'!AB131</f>
        <v>0</v>
      </c>
      <c r="U131" s="75">
        <f>'App 5-Organics'!T131+'App 5-Organics'!X131</f>
        <v>0</v>
      </c>
      <c r="V131" s="10"/>
      <c r="W131" s="75">
        <v>1544.58</v>
      </c>
      <c r="X131" s="75">
        <v>617.57999999999993</v>
      </c>
      <c r="Y131" s="75">
        <v>927</v>
      </c>
      <c r="Z131" s="10"/>
      <c r="AA131" s="551">
        <f t="shared" si="11"/>
        <v>6605.6799999999994</v>
      </c>
      <c r="AB131" s="10"/>
      <c r="AC131" s="552">
        <f t="shared" si="6"/>
        <v>12530.68</v>
      </c>
      <c r="AD131" s="552">
        <f t="shared" si="7"/>
        <v>6330.4000000000005</v>
      </c>
      <c r="AE131" s="552">
        <f t="shared" si="8"/>
        <v>6200.28</v>
      </c>
      <c r="AF131" s="552">
        <f t="shared" si="9"/>
        <v>405.4</v>
      </c>
      <c r="AG131" s="552">
        <f t="shared" si="10"/>
        <v>0</v>
      </c>
      <c r="AH131" s="200"/>
      <c r="AI131" s="200"/>
      <c r="AJ131" s="200"/>
    </row>
    <row r="132" spans="1:39" x14ac:dyDescent="0.2">
      <c r="A132" s="347">
        <v>18710</v>
      </c>
      <c r="B132" s="347" t="s">
        <v>259</v>
      </c>
      <c r="C132" s="347" t="s">
        <v>713</v>
      </c>
      <c r="D132" s="375" t="s">
        <v>1</v>
      </c>
      <c r="E132" s="107"/>
      <c r="F132" s="75">
        <v>1716</v>
      </c>
      <c r="G132" s="75">
        <v>0</v>
      </c>
      <c r="H132" s="75">
        <v>1716</v>
      </c>
      <c r="I132" s="10"/>
      <c r="J132" s="75">
        <f>'App 4-Recyclables'!H132</f>
        <v>35.36</v>
      </c>
      <c r="K132" s="75">
        <f>'App 5-Organics'!H132+'App 5-Organics'!L132</f>
        <v>0</v>
      </c>
      <c r="L132" s="120"/>
      <c r="M132" s="75">
        <v>2</v>
      </c>
      <c r="N132" s="75">
        <f>'App 5-Organics'!P132</f>
        <v>0</v>
      </c>
      <c r="O132" s="10"/>
      <c r="P132" s="75">
        <v>2877</v>
      </c>
      <c r="Q132" s="75">
        <v>284</v>
      </c>
      <c r="R132" s="75">
        <v>2593</v>
      </c>
      <c r="S132" s="10"/>
      <c r="T132" s="75">
        <f>'App 4-Recyclables'!T132+'App 4-Recyclables'!AB132</f>
        <v>0</v>
      </c>
      <c r="U132" s="75">
        <f>'App 5-Organics'!T132+'App 5-Organics'!X132</f>
        <v>0</v>
      </c>
      <c r="V132" s="10"/>
      <c r="W132" s="75">
        <v>0</v>
      </c>
      <c r="X132" s="75">
        <v>0</v>
      </c>
      <c r="Y132" s="75">
        <v>0</v>
      </c>
      <c r="Z132" s="10"/>
      <c r="AA132" s="551">
        <f t="shared" si="11"/>
        <v>4346.3599999999997</v>
      </c>
      <c r="AB132" s="10"/>
      <c r="AC132" s="552">
        <f>F132+P132+W132</f>
        <v>4593</v>
      </c>
      <c r="AD132" s="552">
        <f>G132+Q132+X132</f>
        <v>284</v>
      </c>
      <c r="AE132" s="552">
        <f>H132+R132+Y132</f>
        <v>4309</v>
      </c>
      <c r="AF132" s="552">
        <f>J132+M132+T132</f>
        <v>37.36</v>
      </c>
      <c r="AG132" s="552">
        <f>K132+N132+U132</f>
        <v>0</v>
      </c>
      <c r="AH132" s="200"/>
      <c r="AI132" s="200"/>
      <c r="AJ132" s="200"/>
      <c r="AK132" s="308"/>
    </row>
    <row r="133" spans="1:39" s="100" customFormat="1" ht="11.25" x14ac:dyDescent="0.2">
      <c r="E133" s="108"/>
      <c r="F133" s="109"/>
      <c r="G133" s="109"/>
      <c r="H133" s="109"/>
      <c r="I133" s="108"/>
      <c r="J133" s="108"/>
      <c r="K133" s="108"/>
      <c r="L133" s="108"/>
      <c r="M133" s="109"/>
      <c r="N133" s="109"/>
      <c r="O133" s="108"/>
      <c r="P133" s="109"/>
      <c r="Q133" s="109"/>
      <c r="R133" s="109"/>
      <c r="S133" s="108"/>
      <c r="T133" s="109"/>
      <c r="U133" s="109"/>
      <c r="V133" s="108"/>
      <c r="W133" s="109"/>
      <c r="X133" s="109"/>
      <c r="Y133" s="109"/>
      <c r="Z133" s="108"/>
      <c r="AA133" s="108"/>
      <c r="AB133" s="108"/>
      <c r="AH133" s="200"/>
      <c r="AI133" s="200"/>
      <c r="AJ133" s="200"/>
    </row>
    <row r="134" spans="1:39" s="112" customFormat="1" ht="11.25" x14ac:dyDescent="0.2">
      <c r="A134" s="777" t="s">
        <v>752</v>
      </c>
      <c r="B134" s="777"/>
      <c r="C134" s="777"/>
      <c r="D134" s="110"/>
      <c r="E134" s="108"/>
      <c r="F134" s="227">
        <f>F135/F151</f>
        <v>0.96760316436714433</v>
      </c>
      <c r="G134" s="227">
        <f>G135/F135</f>
        <v>0.10283587238589882</v>
      </c>
      <c r="H134" s="117"/>
      <c r="I134" s="108"/>
      <c r="J134" s="402">
        <f>J135+M135+T135</f>
        <v>65107.799999999988</v>
      </c>
      <c r="K134" s="402">
        <f>K135+N135+U135</f>
        <v>19310.919999999998</v>
      </c>
      <c r="L134" s="111"/>
      <c r="M134" s="217"/>
      <c r="N134" s="217"/>
      <c r="O134" s="111"/>
      <c r="P134" s="217"/>
      <c r="Q134" s="668">
        <f>Q135/P135</f>
        <v>0.13958515117788145</v>
      </c>
      <c r="R134" s="117">
        <f>R135+M135+N135</f>
        <v>214232.12999999998</v>
      </c>
      <c r="S134" s="111"/>
      <c r="T134" s="217"/>
      <c r="U134" s="217"/>
      <c r="V134" s="111"/>
      <c r="W134" s="217"/>
      <c r="X134" s="217">
        <f>X135/W135</f>
        <v>0.12681220616901306</v>
      </c>
      <c r="Y134" s="117">
        <f>Y135+T135+U135</f>
        <v>184773.99000000002</v>
      </c>
      <c r="Z134" s="111"/>
      <c r="AA134" s="111"/>
      <c r="AB134" s="111"/>
      <c r="AH134" s="200"/>
      <c r="AI134" s="200"/>
      <c r="AJ134" s="200"/>
    </row>
    <row r="135" spans="1:39" s="112" customFormat="1" ht="15" customHeight="1" x14ac:dyDescent="0.2">
      <c r="A135" s="778" t="s">
        <v>15</v>
      </c>
      <c r="B135" s="779"/>
      <c r="C135" s="780"/>
      <c r="D135" s="110"/>
      <c r="E135" s="108"/>
      <c r="F135" s="113">
        <f>SUM(F5:F132)</f>
        <v>1632503.2900000005</v>
      </c>
      <c r="G135" s="113">
        <f>SUM(G5:G132)</f>
        <v>167879.90000000002</v>
      </c>
      <c r="H135" s="113">
        <f>SUM(H5:H132)</f>
        <v>1464623.3900000001</v>
      </c>
      <c r="I135" s="108"/>
      <c r="J135" s="113">
        <f>SUM(J5:J132)</f>
        <v>61784.869999999988</v>
      </c>
      <c r="K135" s="113">
        <f>SUM(K5:K132)</f>
        <v>11637.71</v>
      </c>
      <c r="L135" s="114"/>
      <c r="M135" s="113">
        <f>SUM(M5:M132)</f>
        <v>1327.47</v>
      </c>
      <c r="N135" s="113">
        <f>SUM(N5:N132)</f>
        <v>2476.27</v>
      </c>
      <c r="O135" s="114"/>
      <c r="P135" s="113">
        <f>SUM(P5:P132)</f>
        <v>244566.19999999998</v>
      </c>
      <c r="Q135" s="113">
        <f>SUM(Q5:Q132)</f>
        <v>34137.80999999999</v>
      </c>
      <c r="R135" s="113">
        <f>SUM(R5:R132)</f>
        <v>210428.38999999998</v>
      </c>
      <c r="S135" s="114"/>
      <c r="T135" s="113">
        <f>SUM(T5:T132)</f>
        <v>1995.46</v>
      </c>
      <c r="U135" s="113">
        <f>SUM(U5:U132)</f>
        <v>5196.9400000000005</v>
      </c>
      <c r="V135" s="114"/>
      <c r="W135" s="113">
        <f>SUM(W5:W132)</f>
        <v>203371.59</v>
      </c>
      <c r="X135" s="113">
        <f>SUM(X5:X132)</f>
        <v>25789.999999999993</v>
      </c>
      <c r="Y135" s="113">
        <f>SUM(Y5:Y132)</f>
        <v>177581.59000000003</v>
      </c>
      <c r="Z135" s="114"/>
      <c r="AA135" s="113">
        <f>SUM(AA5:AA132)</f>
        <v>1937052.0900000008</v>
      </c>
      <c r="AB135" s="113"/>
      <c r="AC135" s="113">
        <f>SUM(AC5:AC132)</f>
        <v>2080441.0799999998</v>
      </c>
      <c r="AD135" s="113">
        <f>SUM(AD5:AD132)</f>
        <v>227807.71000000002</v>
      </c>
      <c r="AE135" s="113">
        <f>SUM(AE5:AE132)</f>
        <v>1852633.3700000003</v>
      </c>
      <c r="AF135" s="113">
        <f>SUM(AF5:AF132)</f>
        <v>65107.80000000001</v>
      </c>
      <c r="AG135" s="113">
        <f>SUM(AG5:AG132)</f>
        <v>19310.920000000002</v>
      </c>
      <c r="AH135" s="200"/>
      <c r="AI135" s="200">
        <f>AA135-Y135-U135-T135-R135-N135-M135-K135-J135-'App 9-AWT'!G30</f>
        <v>1197430.2500000009</v>
      </c>
      <c r="AJ135" s="200"/>
      <c r="AK135" s="200">
        <f>Y135+U135+T135</f>
        <v>184773.99000000002</v>
      </c>
    </row>
    <row r="136" spans="1:39" s="112" customFormat="1" ht="11.25" x14ac:dyDescent="0.2">
      <c r="B136" s="391"/>
      <c r="C136" s="382"/>
      <c r="D136" s="110"/>
      <c r="E136" s="108"/>
      <c r="F136" s="227"/>
      <c r="G136" s="693">
        <f>F135*G142</f>
        <v>255124.60879429893</v>
      </c>
      <c r="H136" s="693">
        <f>F135-G136</f>
        <v>1377378.6812057015</v>
      </c>
      <c r="I136" s="108"/>
      <c r="J136" s="227"/>
      <c r="K136" s="227"/>
      <c r="L136" s="111"/>
      <c r="M136" s="227"/>
      <c r="N136" s="227"/>
      <c r="O136" s="111"/>
      <c r="P136" s="227"/>
      <c r="Q136" s="227"/>
      <c r="R136" s="227"/>
      <c r="S136" s="111"/>
      <c r="T136" s="227"/>
      <c r="U136" s="227"/>
      <c r="V136" s="111"/>
      <c r="W136" s="227"/>
      <c r="X136" s="227"/>
      <c r="Y136" s="227"/>
      <c r="Z136" s="111"/>
      <c r="AA136" s="227"/>
      <c r="AB136" s="111"/>
      <c r="AH136" s="200"/>
      <c r="AI136" s="200"/>
      <c r="AJ136" s="200"/>
    </row>
    <row r="137" spans="1:39" s="112" customFormat="1" ht="15" customHeight="1" x14ac:dyDescent="0.2">
      <c r="A137" s="776" t="s">
        <v>16</v>
      </c>
      <c r="B137" s="776"/>
      <c r="C137" s="776"/>
      <c r="D137" s="115"/>
      <c r="E137" s="116"/>
      <c r="F137" s="83">
        <f>SUMIF($D$5:$D$132,"S",F$5:F$132)</f>
        <v>983634.19999999984</v>
      </c>
      <c r="G137" s="83">
        <f>SUMIF($D$5:$D$132,"S",G$5:G$132)</f>
        <v>157563.49000000002</v>
      </c>
      <c r="H137" s="83">
        <f>SUMIF($D$5:$D$132,"S",H$5:H$132)</f>
        <v>826070.71000000008</v>
      </c>
      <c r="I137" s="108"/>
      <c r="J137" s="83">
        <f>SUMIF($D$5:$D$132,"S",J$5:J$132)</f>
        <v>37987.020000000004</v>
      </c>
      <c r="K137" s="83">
        <f>SUMIF($D$5:$D$132,"S",K$5:K$132)</f>
        <v>5646.82</v>
      </c>
      <c r="L137" s="111"/>
      <c r="M137" s="83">
        <f>SUMIF($D$5:$D$132,"S",M$5:M$132)</f>
        <v>23.400000000000002</v>
      </c>
      <c r="N137" s="83">
        <f>SUMIF($D$5:$D$132,"S",N$5:N$132)</f>
        <v>8</v>
      </c>
      <c r="O137" s="111"/>
      <c r="P137" s="83">
        <f>SUMIF($D$5:$D$132,"S",P$5:P$132)</f>
        <v>1216.67</v>
      </c>
      <c r="Q137" s="83">
        <f>SUMIF($D$5:$D$132,"S",Q$5:Q$132)</f>
        <v>690</v>
      </c>
      <c r="R137" s="83">
        <f>SUMIF($D$5:$D$132,"S",R$5:R$132)</f>
        <v>526.66999999999996</v>
      </c>
      <c r="S137" s="111"/>
      <c r="T137" s="83">
        <f>SUMIF($D$5:$D$132,"S",T$5:T$132)</f>
        <v>1578.55</v>
      </c>
      <c r="U137" s="83">
        <f>SUMIF($D$5:$D$132,"S",U$5:U$132)</f>
        <v>1173.1599999999999</v>
      </c>
      <c r="V137" s="111"/>
      <c r="W137" s="83">
        <f>SUMIF($D$5:$D$132,"S",W$5:W$132)</f>
        <v>141847.22999999998</v>
      </c>
      <c r="X137" s="83">
        <f>SUMIF($D$5:$D$132,"S",X$5:X$132)</f>
        <v>21480.560000000005</v>
      </c>
      <c r="Y137" s="83">
        <f>SUMIF($D$5:$D$132,"S",Y$5:Y$132)</f>
        <v>120366.67</v>
      </c>
      <c r="Z137" s="111"/>
      <c r="AA137" s="83">
        <f>SUMIF($D$5:$D$132,"S",AA$5:AA$132)</f>
        <v>993381.00000000023</v>
      </c>
      <c r="AB137" s="111"/>
      <c r="AC137" s="83">
        <f>SUMIF($D$5:$D$132,"S",AC$5:AC$132)</f>
        <v>1126698.0999999999</v>
      </c>
      <c r="AD137" s="83">
        <f>SUMIF($D$5:$D$132,"S",AD$5:AD$132)</f>
        <v>179734.05000000002</v>
      </c>
      <c r="AE137" s="83">
        <f>SUMIF($D$5:$D$132,"S",AE$5:AE$132)</f>
        <v>946964.04999999993</v>
      </c>
      <c r="AF137" s="83">
        <f>SUMIF($D$5:$D$132,"S",AF$5:AF$132)</f>
        <v>39588.969999999994</v>
      </c>
      <c r="AG137" s="83">
        <f>SUMIF($D$5:$D$132,"S",AG$5:AG$132)</f>
        <v>6827.98</v>
      </c>
      <c r="AH137" s="83"/>
      <c r="AI137" s="200"/>
      <c r="AJ137" s="200"/>
      <c r="AK137" s="200">
        <f>Y137+U137+T137</f>
        <v>123118.38</v>
      </c>
      <c r="AL137" s="200"/>
      <c r="AM137" s="200"/>
    </row>
    <row r="138" spans="1:39" s="112" customFormat="1" ht="15" customHeight="1" x14ac:dyDescent="0.2">
      <c r="A138" s="776" t="s">
        <v>17</v>
      </c>
      <c r="B138" s="776"/>
      <c r="C138" s="776"/>
      <c r="D138" s="115"/>
      <c r="E138" s="116"/>
      <c r="F138" s="83">
        <f>SUMIF($D$5:$D$132,"E",F$5:F$132)</f>
        <v>314948.04000000004</v>
      </c>
      <c r="G138" s="83">
        <f>SUMIF($D$5:$D$132,"E",G$5:G$132)</f>
        <v>9029.92</v>
      </c>
      <c r="H138" s="83">
        <f>SUMIF($D$5:$D$132,"E",H$5:H$132)</f>
        <v>305918.12</v>
      </c>
      <c r="I138" s="108"/>
      <c r="J138" s="83">
        <f>SUMIF($D$5:$D$132,"E",J$5:J$132)</f>
        <v>8484.2900000000009</v>
      </c>
      <c r="K138" s="83">
        <f>SUMIF($D$5:$D$132,"E",K$5:K$132)</f>
        <v>1409.1200000000001</v>
      </c>
      <c r="L138" s="111"/>
      <c r="M138" s="83">
        <f>SUMIF($D$5:$D$132,"E",M$5:M$132)</f>
        <v>38.79</v>
      </c>
      <c r="N138" s="83">
        <f>SUMIF($D$5:$D$132,"E",N$5:N$132)</f>
        <v>149</v>
      </c>
      <c r="O138" s="111"/>
      <c r="P138" s="83">
        <f>SUMIF($D$5:$D$132,"E",P$5:P$132)</f>
        <v>80450.36</v>
      </c>
      <c r="Q138" s="83">
        <f>SUMIF($D$5:$D$132,"E",Q$5:Q$132)</f>
        <v>14673.67</v>
      </c>
      <c r="R138" s="83">
        <f>SUMIF($D$5:$D$132,"E",R$5:R$132)</f>
        <v>65776.69</v>
      </c>
      <c r="S138" s="111"/>
      <c r="T138" s="83">
        <f>SUMIF($D$5:$D$132,"E",T$5:T$132)</f>
        <v>2.14</v>
      </c>
      <c r="U138" s="83">
        <f>SUMIF($D$5:$D$132,"E",U$5:U$132)</f>
        <v>0</v>
      </c>
      <c r="V138" s="111"/>
      <c r="W138" s="83">
        <f>SUMIF($D$5:$D$132,"E",W$5:W$132)</f>
        <v>48374.400000000001</v>
      </c>
      <c r="X138" s="83">
        <f>SUMIF($D$5:$D$132,"E",X$5:X$132)</f>
        <v>3137.81</v>
      </c>
      <c r="Y138" s="83">
        <f>SUMIF($D$5:$D$132,"E",Y$5:Y$132)</f>
        <v>45236.590000000004</v>
      </c>
      <c r="Z138" s="111"/>
      <c r="AA138" s="83">
        <f>SUMIF($D$5:$D$132,"E",AA$5:AA$132)</f>
        <v>427014.74</v>
      </c>
      <c r="AB138" s="111"/>
      <c r="AC138" s="83">
        <f>SUMIF($D$5:$D$132,"E",AC$5:AC$132)</f>
        <v>443772.80000000005</v>
      </c>
      <c r="AD138" s="83">
        <f>SUMIF($D$5:$D$132,"E",AD$5:AD$132)</f>
        <v>26841.4</v>
      </c>
      <c r="AE138" s="83">
        <f>SUMIF($D$5:$D$132,"E",AE$5:AE$132)</f>
        <v>416931.39999999997</v>
      </c>
      <c r="AF138" s="83">
        <f>SUMIF($D$5:$D$132,"E",AF$5:AF$132)</f>
        <v>8525.2200000000012</v>
      </c>
      <c r="AG138" s="83">
        <f>SUMIF($D$5:$D$132,"E",AG$5:AG$132)</f>
        <v>1558.1200000000001</v>
      </c>
      <c r="AH138" s="83"/>
      <c r="AI138" s="200"/>
      <c r="AJ138" s="200"/>
      <c r="AK138" s="200">
        <f>Y138+U138+T138</f>
        <v>45238.73</v>
      </c>
      <c r="AL138" s="200"/>
      <c r="AM138" s="200"/>
    </row>
    <row r="139" spans="1:39" s="112" customFormat="1" ht="15" customHeight="1" x14ac:dyDescent="0.2">
      <c r="A139" s="776" t="s">
        <v>18</v>
      </c>
      <c r="B139" s="776"/>
      <c r="C139" s="776"/>
      <c r="D139" s="115"/>
      <c r="E139" s="116"/>
      <c r="F139" s="83">
        <f>SUMIF($D$5:$D$132,"R",F$5:F$132)</f>
        <v>136624.82</v>
      </c>
      <c r="G139" s="83">
        <f>SUMIF($D$5:$D$132,"R",G$5:G$132)</f>
        <v>1286.4899999999996</v>
      </c>
      <c r="H139" s="83">
        <f>SUMIF($D$5:$D$132,"R",H$5:H$132)</f>
        <v>135338.33000000002</v>
      </c>
      <c r="I139" s="108"/>
      <c r="J139" s="83">
        <f>SUMIF($D$5:$D$132,"R",J$5:J$132)</f>
        <v>7362.11</v>
      </c>
      <c r="K139" s="83">
        <f>SUMIF($D$5:$D$132,"R",K$5:K$132)</f>
        <v>2611.86</v>
      </c>
      <c r="L139" s="111"/>
      <c r="M139" s="83">
        <f>SUMIF($D$5:$D$132,"R",M$5:M$132)</f>
        <v>4.8</v>
      </c>
      <c r="N139" s="83">
        <f>SUMIF($D$5:$D$132,"R",N$5:N$132)</f>
        <v>6.5</v>
      </c>
      <c r="O139" s="111"/>
      <c r="P139" s="83">
        <f>SUMIF($D$5:$D$132,"R",P$5:P$132)</f>
        <v>56099.66</v>
      </c>
      <c r="Q139" s="83">
        <f>SUMIF($D$5:$D$132,"R",Q$5:Q$132)</f>
        <v>13105.91</v>
      </c>
      <c r="R139" s="83">
        <f>SUMIF($D$5:$D$132,"R",R$5:R$132)</f>
        <v>42993.75</v>
      </c>
      <c r="S139" s="111"/>
      <c r="T139" s="83">
        <f>SUMIF($D$5:$D$132,"R",T$5:T$132)</f>
        <v>0</v>
      </c>
      <c r="U139" s="83">
        <f>SUMIF($D$5:$D$132,"R",U$5:U$132)</f>
        <v>0</v>
      </c>
      <c r="V139" s="111"/>
      <c r="W139" s="83">
        <f>SUMIF($D$5:$D$132,"R",W$5:W$132)</f>
        <v>9865.84</v>
      </c>
      <c r="X139" s="83">
        <f>SUMIF($D$5:$D$132,"R",X$5:X$132)</f>
        <v>1048.0300000000002</v>
      </c>
      <c r="Y139" s="83">
        <f>SUMIF($D$5:$D$132,"R",Y$5:Y$132)</f>
        <v>8817.81</v>
      </c>
      <c r="Z139" s="111"/>
      <c r="AA139" s="83">
        <f>SUMIF($D$5:$D$132,"R",AA$5:AA$132)</f>
        <v>197135.15999999997</v>
      </c>
      <c r="AB139" s="111"/>
      <c r="AC139" s="83">
        <f>SUMIF($D$5:$D$132,"R",AC$5:AC$132)</f>
        <v>202590.31999999995</v>
      </c>
      <c r="AD139" s="83">
        <f>SUMIF($D$5:$D$132,"R",AD$5:AD$132)</f>
        <v>15440.43</v>
      </c>
      <c r="AE139" s="83">
        <f>SUMIF($D$5:$D$132,"R",AE$5:AE$132)</f>
        <v>187149.88999999998</v>
      </c>
      <c r="AF139" s="83">
        <f>SUMIF($D$5:$D$132,"R",AF$5:AF$132)</f>
        <v>7366.9100000000008</v>
      </c>
      <c r="AG139" s="83">
        <f>SUMIF($D$5:$D$132,"R",AG$5:AG$132)</f>
        <v>2618.36</v>
      </c>
      <c r="AH139" s="83"/>
      <c r="AI139" s="200"/>
      <c r="AJ139" s="200"/>
      <c r="AK139" s="200">
        <f>Y139+U139+T139</f>
        <v>8817.81</v>
      </c>
      <c r="AL139" s="200"/>
      <c r="AM139" s="200"/>
    </row>
    <row r="140" spans="1:39" s="112" customFormat="1" ht="15" customHeight="1" x14ac:dyDescent="0.2">
      <c r="A140" s="776" t="s">
        <v>19</v>
      </c>
      <c r="B140" s="776"/>
      <c r="C140" s="776"/>
      <c r="D140" s="115"/>
      <c r="E140" s="116"/>
      <c r="F140" s="83">
        <f>SUMIF($D$5:$D$132,"N",F$5:F$132)</f>
        <v>197296.23000000004</v>
      </c>
      <c r="G140" s="83">
        <f>SUMIF($D$5:$D$132,"N",G$5:G$132)</f>
        <v>0</v>
      </c>
      <c r="H140" s="83">
        <f>SUMIF($D$5:$D$132,"N",H$5:H$132)</f>
        <v>197296.23000000004</v>
      </c>
      <c r="I140" s="108"/>
      <c r="J140" s="83">
        <f>SUMIF($D$5:$D$132,"N",J$5:J$132)</f>
        <v>7951.45</v>
      </c>
      <c r="K140" s="83">
        <f>SUMIF($D$5:$D$132,"N",K$5:K$132)</f>
        <v>1969.9099999999999</v>
      </c>
      <c r="L140" s="111"/>
      <c r="M140" s="83">
        <f>SUMIF($D$5:$D$132,"N",M$5:M$132)</f>
        <v>1260.48</v>
      </c>
      <c r="N140" s="83">
        <f>SUMIF($D$5:$D$132,"N",N$5:N$132)</f>
        <v>2312.77</v>
      </c>
      <c r="O140" s="111"/>
      <c r="P140" s="83">
        <f>SUMIF($D$5:$D$132,"N",P$5:P$132)</f>
        <v>106799.51000000001</v>
      </c>
      <c r="Q140" s="83">
        <f>SUMIF($D$5:$D$132,"N",Q$5:Q$132)</f>
        <v>5668.23</v>
      </c>
      <c r="R140" s="83">
        <f>SUMIF($D$5:$D$132,"N",R$5:R$132)</f>
        <v>101131.28</v>
      </c>
      <c r="S140" s="111"/>
      <c r="T140" s="83">
        <f>SUMIF($D$5:$D$132,"N",T$5:T$132)</f>
        <v>414.77</v>
      </c>
      <c r="U140" s="83">
        <f>SUMIF($D$5:$D$132,"N",U$5:U$132)</f>
        <v>4023.78</v>
      </c>
      <c r="V140" s="111"/>
      <c r="W140" s="83">
        <f>SUMIF($D$5:$D$132,"N",W$5:W$132)</f>
        <v>3284.1199999999994</v>
      </c>
      <c r="X140" s="83">
        <f>SUMIF($D$5:$D$132,"N",X$5:X$132)</f>
        <v>123.59999999999997</v>
      </c>
      <c r="Y140" s="83">
        <f>SUMIF($D$5:$D$132,"N",Y$5:Y$132)</f>
        <v>3160.5199999999995</v>
      </c>
      <c r="Z140" s="111"/>
      <c r="AA140" s="83">
        <f>SUMIF($D$5:$D$132,"N",AA$5:AA$132)</f>
        <v>319521.19000000006</v>
      </c>
      <c r="AB140" s="111"/>
      <c r="AC140" s="83">
        <f>SUMIF($D$5:$D$132,"N",AC$5:AC$132)</f>
        <v>307379.86</v>
      </c>
      <c r="AD140" s="83">
        <f>SUMIF($D$5:$D$132,"N",AD$5:AD$132)</f>
        <v>5791.8300000000017</v>
      </c>
      <c r="AE140" s="83">
        <f>SUMIF($D$5:$D$132,"N",AE$5:AE$132)</f>
        <v>301588.03000000003</v>
      </c>
      <c r="AF140" s="83">
        <f>SUMIF($D$5:$D$132,"N",AF$5:AF$132)</f>
        <v>9626.7000000000025</v>
      </c>
      <c r="AG140" s="83">
        <f>SUMIF($D$5:$D$132,"N",AG$5:AG$132)</f>
        <v>8306.4599999999991</v>
      </c>
      <c r="AH140" s="83"/>
      <c r="AI140" s="200"/>
      <c r="AJ140" s="200"/>
      <c r="AK140" s="200">
        <f>Y140+U140+T140</f>
        <v>7599.07</v>
      </c>
      <c r="AL140" s="200"/>
      <c r="AM140" s="200"/>
    </row>
    <row r="141" spans="1:39" s="112" customFormat="1" ht="15" customHeight="1" x14ac:dyDescent="0.2">
      <c r="A141" s="626"/>
      <c r="B141" s="626"/>
      <c r="C141" s="626"/>
      <c r="D141" s="115"/>
      <c r="E141" s="116"/>
      <c r="F141" s="310"/>
      <c r="G141" s="698"/>
      <c r="H141" s="310"/>
      <c r="I141" s="108"/>
      <c r="J141" s="310"/>
      <c r="K141" s="310"/>
      <c r="L141" s="111"/>
      <c r="M141" s="310"/>
      <c r="N141" s="310"/>
      <c r="O141" s="111"/>
      <c r="P141" s="310"/>
      <c r="Q141" s="310"/>
      <c r="R141" s="310"/>
      <c r="S141" s="111"/>
      <c r="T141" s="310"/>
      <c r="U141" s="310"/>
      <c r="V141" s="111"/>
      <c r="W141" s="310"/>
      <c r="X141" s="310"/>
      <c r="Y141" s="310"/>
      <c r="Z141" s="111"/>
      <c r="AA141" s="310"/>
      <c r="AB141" s="111"/>
      <c r="AC141" s="310"/>
      <c r="AD141" s="310"/>
      <c r="AE141" s="310"/>
      <c r="AF141" s="310"/>
      <c r="AG141" s="310"/>
      <c r="AH141" s="200"/>
      <c r="AI141" s="200"/>
      <c r="AJ141" s="200"/>
      <c r="AK141" s="200"/>
      <c r="AL141" s="200"/>
      <c r="AM141" s="200"/>
    </row>
    <row r="142" spans="1:39" s="112" customFormat="1" ht="15" customHeight="1" x14ac:dyDescent="0.2">
      <c r="A142" s="773" t="s">
        <v>762</v>
      </c>
      <c r="B142" s="773"/>
      <c r="C142" s="773"/>
      <c r="D142" s="632"/>
      <c r="E142" s="633"/>
      <c r="F142" s="634"/>
      <c r="G142" s="667">
        <f>G143/F143</f>
        <v>0.15627815904389317</v>
      </c>
      <c r="H142" s="635"/>
      <c r="I142" s="633"/>
      <c r="J142" s="636"/>
      <c r="K142" s="637"/>
      <c r="L142" s="638"/>
      <c r="M142" s="634"/>
      <c r="N142" s="634"/>
      <c r="O142" s="638"/>
      <c r="P142" s="634"/>
      <c r="Q142" s="634"/>
      <c r="R142" s="634"/>
      <c r="S142" s="638"/>
      <c r="T142" s="634"/>
      <c r="U142" s="634"/>
      <c r="V142" s="638"/>
      <c r="W142" s="634"/>
      <c r="X142" s="634"/>
      <c r="Y142" s="117">
        <f>Y143+T143+U143</f>
        <v>183388.92</v>
      </c>
      <c r="Z142" s="638"/>
      <c r="AA142" s="638"/>
      <c r="AB142" s="638"/>
      <c r="AC142" s="638"/>
      <c r="AD142" s="638"/>
      <c r="AE142" s="638"/>
      <c r="AF142" s="638"/>
      <c r="AG142" s="638"/>
      <c r="AH142" s="200"/>
      <c r="AI142" s="200"/>
      <c r="AJ142" s="200"/>
    </row>
    <row r="143" spans="1:39" s="112" customFormat="1" ht="15" customHeight="1" x14ac:dyDescent="0.2">
      <c r="A143" s="769" t="s">
        <v>15</v>
      </c>
      <c r="B143" s="770"/>
      <c r="C143" s="771"/>
      <c r="D143" s="632"/>
      <c r="E143" s="638"/>
      <c r="F143" s="639">
        <v>1667470.4999999993</v>
      </c>
      <c r="G143" s="639">
        <v>260589.21999999994</v>
      </c>
      <c r="H143" s="639">
        <v>1406881.2799999996</v>
      </c>
      <c r="I143" s="638"/>
      <c r="J143" s="639">
        <v>55481.230000000018</v>
      </c>
      <c r="K143" s="639">
        <v>13547.56</v>
      </c>
      <c r="L143" s="640"/>
      <c r="M143" s="639">
        <v>2079.7200000000003</v>
      </c>
      <c r="N143" s="639">
        <v>8095.79</v>
      </c>
      <c r="O143" s="640"/>
      <c r="P143" s="639">
        <v>241750.71999999994</v>
      </c>
      <c r="Q143" s="639">
        <v>27674.060000000005</v>
      </c>
      <c r="R143" s="639">
        <v>214076.66000000003</v>
      </c>
      <c r="S143" s="640"/>
      <c r="T143" s="639">
        <v>4425.0599999999995</v>
      </c>
      <c r="U143" s="639">
        <v>3338.0299999999997</v>
      </c>
      <c r="V143" s="640"/>
      <c r="W143" s="639">
        <v>198809.50999999995</v>
      </c>
      <c r="X143" s="639">
        <v>23183.68</v>
      </c>
      <c r="Y143" s="639">
        <v>175625.83000000002</v>
      </c>
      <c r="Z143" s="640"/>
      <c r="AA143" s="639">
        <v>1883551.1600000004</v>
      </c>
      <c r="AB143" s="639"/>
      <c r="AC143" s="639">
        <v>2108030.7299999995</v>
      </c>
      <c r="AD143" s="639">
        <v>311446.9599999999</v>
      </c>
      <c r="AE143" s="639">
        <v>1796583.7699999998</v>
      </c>
      <c r="AF143" s="639">
        <v>61986.01</v>
      </c>
      <c r="AG143" s="639">
        <v>24981.379999999994</v>
      </c>
      <c r="AH143" s="200"/>
      <c r="AI143" s="200"/>
      <c r="AJ143" s="200"/>
      <c r="AK143" s="200"/>
      <c r="AL143" s="200"/>
      <c r="AM143" s="200"/>
    </row>
    <row r="144" spans="1:39" s="112" customFormat="1" ht="15" customHeight="1" x14ac:dyDescent="0.2">
      <c r="A144" s="638"/>
      <c r="B144" s="638"/>
      <c r="C144" s="638"/>
      <c r="D144" s="632"/>
      <c r="E144" s="638"/>
      <c r="F144" s="641"/>
      <c r="G144" s="641"/>
      <c r="H144" s="641"/>
      <c r="I144" s="638"/>
      <c r="J144" s="641"/>
      <c r="K144" s="641"/>
      <c r="L144" s="638"/>
      <c r="M144" s="641"/>
      <c r="N144" s="641"/>
      <c r="O144" s="638"/>
      <c r="P144" s="641"/>
      <c r="Q144" s="641"/>
      <c r="R144" s="641"/>
      <c r="S144" s="638"/>
      <c r="T144" s="641"/>
      <c r="U144" s="641"/>
      <c r="V144" s="638"/>
      <c r="W144" s="641"/>
      <c r="X144" s="641"/>
      <c r="Y144" s="641"/>
      <c r="Z144" s="638"/>
      <c r="AA144" s="641"/>
      <c r="AB144" s="638"/>
      <c r="AC144" s="638"/>
      <c r="AD144" s="638"/>
      <c r="AE144" s="638"/>
      <c r="AF144" s="638"/>
      <c r="AG144" s="638"/>
      <c r="AH144" s="200"/>
      <c r="AI144" s="200"/>
      <c r="AJ144" s="200"/>
      <c r="AK144" s="200"/>
      <c r="AL144" s="200"/>
      <c r="AM144" s="200"/>
    </row>
    <row r="145" spans="1:39" s="112" customFormat="1" ht="15" customHeight="1" x14ac:dyDescent="0.2">
      <c r="A145" s="772" t="s">
        <v>16</v>
      </c>
      <c r="B145" s="772"/>
      <c r="C145" s="772"/>
      <c r="D145" s="642"/>
      <c r="E145" s="643"/>
      <c r="F145" s="644">
        <v>975764.47999999998</v>
      </c>
      <c r="G145" s="644">
        <v>237537.27999999997</v>
      </c>
      <c r="H145" s="644">
        <v>738227.20000000007</v>
      </c>
      <c r="I145" s="638"/>
      <c r="J145" s="644">
        <v>31349</v>
      </c>
      <c r="K145" s="644">
        <v>4841.1100000000006</v>
      </c>
      <c r="L145" s="638"/>
      <c r="M145" s="644">
        <v>16.009999999999998</v>
      </c>
      <c r="N145" s="644">
        <v>1440.15</v>
      </c>
      <c r="O145" s="638"/>
      <c r="P145" s="644">
        <v>5338.09</v>
      </c>
      <c r="Q145" s="644">
        <v>3529.05</v>
      </c>
      <c r="R145" s="644">
        <v>1809.04</v>
      </c>
      <c r="S145" s="638"/>
      <c r="T145" s="644">
        <v>3831.33</v>
      </c>
      <c r="U145" s="644">
        <v>2007.3</v>
      </c>
      <c r="V145" s="638"/>
      <c r="W145" s="644">
        <v>138537.12000000002</v>
      </c>
      <c r="X145" s="644">
        <v>17732.95</v>
      </c>
      <c r="Y145" s="644">
        <v>120804.17</v>
      </c>
      <c r="Z145" s="638"/>
      <c r="AA145" s="644">
        <v>904325.31</v>
      </c>
      <c r="AB145" s="638"/>
      <c r="AC145" s="644">
        <v>1119639.6900000002</v>
      </c>
      <c r="AD145" s="644">
        <v>258799.27999999994</v>
      </c>
      <c r="AE145" s="644">
        <v>860840.41</v>
      </c>
      <c r="AF145" s="644">
        <v>35196.339999999997</v>
      </c>
      <c r="AG145" s="644">
        <v>8288.5600000000013</v>
      </c>
      <c r="AH145" s="200"/>
      <c r="AI145" s="200">
        <f>Y145+U145+T145</f>
        <v>126642.8</v>
      </c>
      <c r="AJ145" s="200"/>
      <c r="AK145" s="200"/>
      <c r="AL145" s="200"/>
      <c r="AM145" s="200"/>
    </row>
    <row r="146" spans="1:39" s="112" customFormat="1" ht="15" customHeight="1" x14ac:dyDescent="0.2">
      <c r="A146" s="772" t="s">
        <v>17</v>
      </c>
      <c r="B146" s="772"/>
      <c r="C146" s="772"/>
      <c r="D146" s="642"/>
      <c r="E146" s="643"/>
      <c r="F146" s="644">
        <v>339702.53</v>
      </c>
      <c r="G146" s="644">
        <v>13860.849999999999</v>
      </c>
      <c r="H146" s="644">
        <v>325841.68</v>
      </c>
      <c r="I146" s="638"/>
      <c r="J146" s="644">
        <v>8280.82</v>
      </c>
      <c r="K146" s="644">
        <v>993.16</v>
      </c>
      <c r="L146" s="638"/>
      <c r="M146" s="644">
        <v>612.71</v>
      </c>
      <c r="N146" s="644">
        <v>1098</v>
      </c>
      <c r="O146" s="638"/>
      <c r="P146" s="644">
        <v>60655.820000000007</v>
      </c>
      <c r="Q146" s="644">
        <v>4698.8499999999995</v>
      </c>
      <c r="R146" s="644">
        <v>55956.97</v>
      </c>
      <c r="S146" s="638"/>
      <c r="T146" s="644">
        <v>80.900000000000006</v>
      </c>
      <c r="U146" s="644">
        <v>0</v>
      </c>
      <c r="V146" s="638"/>
      <c r="W146" s="644">
        <v>48317.420000000006</v>
      </c>
      <c r="X146" s="644">
        <v>4058.07</v>
      </c>
      <c r="Y146" s="644">
        <v>44259.35</v>
      </c>
      <c r="Z146" s="638"/>
      <c r="AA146" s="644">
        <v>437123.59</v>
      </c>
      <c r="AB146" s="638"/>
      <c r="AC146" s="644">
        <v>448675.76999999996</v>
      </c>
      <c r="AD146" s="644">
        <v>22617.77</v>
      </c>
      <c r="AE146" s="644">
        <v>426057.99999999994</v>
      </c>
      <c r="AF146" s="644">
        <v>8974.43</v>
      </c>
      <c r="AG146" s="644">
        <v>2091.16</v>
      </c>
      <c r="AH146" s="200"/>
      <c r="AI146" s="200">
        <f>Y146+U146+T146</f>
        <v>44340.25</v>
      </c>
      <c r="AJ146" s="200"/>
      <c r="AK146" s="200"/>
      <c r="AL146" s="200"/>
      <c r="AM146" s="200"/>
    </row>
    <row r="147" spans="1:39" s="112" customFormat="1" ht="15" customHeight="1" x14ac:dyDescent="0.2">
      <c r="A147" s="772" t="s">
        <v>18</v>
      </c>
      <c r="B147" s="772"/>
      <c r="C147" s="772"/>
      <c r="D147" s="642"/>
      <c r="E147" s="643"/>
      <c r="F147" s="644">
        <v>139348.97999999998</v>
      </c>
      <c r="G147" s="644">
        <v>9191.09</v>
      </c>
      <c r="H147" s="644">
        <v>130157.89</v>
      </c>
      <c r="I147" s="638"/>
      <c r="J147" s="644">
        <v>7441.58</v>
      </c>
      <c r="K147" s="644">
        <v>1832.05</v>
      </c>
      <c r="L147" s="638"/>
      <c r="M147" s="644">
        <v>481.88000000000005</v>
      </c>
      <c r="N147" s="644">
        <v>891.79</v>
      </c>
      <c r="O147" s="638"/>
      <c r="P147" s="644">
        <v>56741.520000000004</v>
      </c>
      <c r="Q147" s="644">
        <v>5997.0300000000016</v>
      </c>
      <c r="R147" s="644">
        <v>50744.49</v>
      </c>
      <c r="S147" s="638"/>
      <c r="T147" s="644">
        <v>349.49</v>
      </c>
      <c r="U147" s="644">
        <v>0</v>
      </c>
      <c r="V147" s="638"/>
      <c r="W147" s="644">
        <v>8852.89</v>
      </c>
      <c r="X147" s="644">
        <v>575.86</v>
      </c>
      <c r="Y147" s="644">
        <v>8277.0299999999988</v>
      </c>
      <c r="Z147" s="638"/>
      <c r="AA147" s="644">
        <v>200176.2</v>
      </c>
      <c r="AB147" s="638"/>
      <c r="AC147" s="644">
        <v>204943.38999999998</v>
      </c>
      <c r="AD147" s="644">
        <v>15763.98</v>
      </c>
      <c r="AE147" s="644">
        <v>189179.40999999997</v>
      </c>
      <c r="AF147" s="644">
        <v>8272.9500000000007</v>
      </c>
      <c r="AG147" s="644">
        <v>2723.84</v>
      </c>
      <c r="AH147" s="200"/>
      <c r="AI147" s="200">
        <f>Y147+U147+T147</f>
        <v>8626.5199999999986</v>
      </c>
      <c r="AJ147" s="200"/>
      <c r="AK147" s="200"/>
      <c r="AL147" s="200"/>
      <c r="AM147" s="200"/>
    </row>
    <row r="148" spans="1:39" s="112" customFormat="1" ht="15" customHeight="1" x14ac:dyDescent="0.2">
      <c r="A148" s="772" t="s">
        <v>19</v>
      </c>
      <c r="B148" s="772"/>
      <c r="C148" s="772"/>
      <c r="D148" s="642"/>
      <c r="E148" s="643"/>
      <c r="F148" s="644">
        <v>212654.51</v>
      </c>
      <c r="G148" s="644">
        <v>0</v>
      </c>
      <c r="H148" s="644">
        <v>212654.51</v>
      </c>
      <c r="I148" s="638"/>
      <c r="J148" s="644">
        <v>8409.83</v>
      </c>
      <c r="K148" s="644">
        <v>5881.24</v>
      </c>
      <c r="L148" s="638"/>
      <c r="M148" s="644">
        <v>969.11999999999978</v>
      </c>
      <c r="N148" s="644">
        <v>4665.8499999999995</v>
      </c>
      <c r="O148" s="638"/>
      <c r="P148" s="644">
        <v>119015.29000000001</v>
      </c>
      <c r="Q148" s="644">
        <v>13449.130000000001</v>
      </c>
      <c r="R148" s="644">
        <v>105566.15999999999</v>
      </c>
      <c r="S148" s="638"/>
      <c r="T148" s="644">
        <v>163.34</v>
      </c>
      <c r="U148" s="644">
        <v>1330.73</v>
      </c>
      <c r="V148" s="638"/>
      <c r="W148" s="644">
        <v>3102.08</v>
      </c>
      <c r="X148" s="644">
        <v>816.8</v>
      </c>
      <c r="Y148" s="644">
        <v>2285.2799999999997</v>
      </c>
      <c r="Z148" s="638"/>
      <c r="AA148" s="644">
        <v>341926.05999999994</v>
      </c>
      <c r="AB148" s="638"/>
      <c r="AC148" s="644">
        <v>334771.87999999989</v>
      </c>
      <c r="AD148" s="644">
        <v>14265.93</v>
      </c>
      <c r="AE148" s="644">
        <v>320505.94999999995</v>
      </c>
      <c r="AF148" s="644">
        <v>9542.2899999999991</v>
      </c>
      <c r="AG148" s="644">
        <v>11877.82</v>
      </c>
      <c r="AH148" s="200"/>
      <c r="AI148" s="200">
        <f>Y148+U148+T148</f>
        <v>3779.35</v>
      </c>
      <c r="AJ148" s="200"/>
      <c r="AK148" s="200"/>
      <c r="AL148" s="200"/>
      <c r="AM148" s="200"/>
    </row>
    <row r="149" spans="1:39" s="112" customFormat="1" ht="15" customHeight="1" x14ac:dyDescent="0.2">
      <c r="A149" s="410"/>
      <c r="B149" s="410"/>
      <c r="C149" s="410"/>
      <c r="D149" s="115"/>
      <c r="E149" s="116"/>
      <c r="F149" s="310"/>
      <c r="G149" s="310"/>
      <c r="H149" s="310"/>
      <c r="I149" s="108"/>
      <c r="J149" s="310"/>
      <c r="K149" s="310"/>
      <c r="L149" s="111"/>
      <c r="M149" s="310"/>
      <c r="N149" s="310"/>
      <c r="O149" s="111"/>
      <c r="P149" s="310"/>
      <c r="Q149" s="310"/>
      <c r="R149" s="310"/>
      <c r="S149" s="111"/>
      <c r="T149" s="310"/>
      <c r="U149" s="310"/>
      <c r="V149" s="111"/>
      <c r="W149" s="310"/>
      <c r="X149" s="310"/>
      <c r="Y149" s="310"/>
      <c r="Z149" s="111"/>
      <c r="AA149" s="310"/>
      <c r="AB149" s="111"/>
      <c r="AC149" s="310"/>
      <c r="AD149" s="310"/>
      <c r="AE149" s="310"/>
      <c r="AF149" s="310"/>
      <c r="AG149" s="310"/>
      <c r="AH149" s="200"/>
      <c r="AI149" s="200"/>
      <c r="AJ149" s="200"/>
    </row>
    <row r="150" spans="1:39" s="112" customFormat="1" ht="15" customHeight="1" x14ac:dyDescent="0.2">
      <c r="A150" s="763" t="s">
        <v>288</v>
      </c>
      <c r="B150" s="763"/>
      <c r="C150" s="763"/>
      <c r="D150" s="582"/>
      <c r="E150" s="583"/>
      <c r="F150" s="584"/>
      <c r="G150" s="584"/>
      <c r="H150" s="585"/>
      <c r="I150" s="583"/>
      <c r="J150" s="552"/>
      <c r="K150" s="586"/>
      <c r="L150" s="587"/>
      <c r="M150" s="584"/>
      <c r="N150" s="584"/>
      <c r="O150" s="587"/>
      <c r="P150" s="584"/>
      <c r="Q150" s="584"/>
      <c r="R150" s="584"/>
      <c r="S150" s="587"/>
      <c r="T150" s="584"/>
      <c r="U150" s="584"/>
      <c r="V150" s="587"/>
      <c r="W150" s="584"/>
      <c r="X150" s="584"/>
      <c r="Y150" s="117">
        <f>Y151+T151+U151</f>
        <v>192896.65999999997</v>
      </c>
      <c r="Z150" s="587"/>
      <c r="AA150" s="587"/>
      <c r="AB150" s="587"/>
      <c r="AC150" s="587"/>
      <c r="AD150" s="587"/>
      <c r="AE150" s="587"/>
      <c r="AF150" s="587"/>
      <c r="AG150" s="587"/>
      <c r="AH150" s="200"/>
      <c r="AI150" s="200"/>
      <c r="AJ150" s="200"/>
    </row>
    <row r="151" spans="1:39" s="112" customFormat="1" ht="15" customHeight="1" x14ac:dyDescent="0.2">
      <c r="A151" s="764" t="s">
        <v>15</v>
      </c>
      <c r="B151" s="765"/>
      <c r="C151" s="766"/>
      <c r="D151" s="582"/>
      <c r="E151" s="583"/>
      <c r="F151" s="588">
        <v>1687162.0000000005</v>
      </c>
      <c r="G151" s="588">
        <v>254149.19</v>
      </c>
      <c r="H151" s="588">
        <v>1433012.8100000005</v>
      </c>
      <c r="I151" s="583"/>
      <c r="J151" s="588">
        <v>60592.240000000027</v>
      </c>
      <c r="K151" s="588">
        <v>16212.369999999997</v>
      </c>
      <c r="L151" s="589"/>
      <c r="M151" s="588">
        <v>1178.6299999999999</v>
      </c>
      <c r="N151" s="588">
        <v>4611.6200000000008</v>
      </c>
      <c r="O151" s="589"/>
      <c r="P151" s="588">
        <v>228898.63</v>
      </c>
      <c r="Q151" s="588">
        <v>25513.929999999993</v>
      </c>
      <c r="R151" s="588">
        <v>203384.95999999996</v>
      </c>
      <c r="S151" s="589"/>
      <c r="T151" s="588">
        <v>3746.41</v>
      </c>
      <c r="U151" s="588">
        <v>4998</v>
      </c>
      <c r="V151" s="589"/>
      <c r="W151" s="588">
        <v>206250.78999999998</v>
      </c>
      <c r="X151" s="588">
        <v>22098.539999999997</v>
      </c>
      <c r="Y151" s="588">
        <v>184152.24999999997</v>
      </c>
      <c r="Z151" s="589"/>
      <c r="AA151" s="588">
        <v>1911889.29</v>
      </c>
      <c r="AB151" s="588"/>
      <c r="AC151" s="588">
        <v>2122311.4200000004</v>
      </c>
      <c r="AD151" s="588">
        <v>301761.65999999986</v>
      </c>
      <c r="AE151" s="588">
        <v>1820550.0200000003</v>
      </c>
      <c r="AF151" s="588">
        <v>65517.280000000013</v>
      </c>
      <c r="AG151" s="588">
        <v>25821.989999999998</v>
      </c>
      <c r="AH151" s="200"/>
      <c r="AI151" s="200"/>
      <c r="AJ151" s="200"/>
      <c r="AK151" s="200">
        <f>Y151+U151+T151</f>
        <v>192896.65999999997</v>
      </c>
    </row>
    <row r="152" spans="1:39" s="112" customFormat="1" ht="15" customHeight="1" x14ac:dyDescent="0.2">
      <c r="A152" s="587"/>
      <c r="B152" s="587"/>
      <c r="C152" s="587"/>
      <c r="D152" s="582"/>
      <c r="E152" s="583"/>
      <c r="F152" s="575"/>
      <c r="G152" s="575"/>
      <c r="H152" s="575"/>
      <c r="I152" s="583"/>
      <c r="J152" s="575"/>
      <c r="K152" s="575"/>
      <c r="L152" s="587"/>
      <c r="M152" s="575"/>
      <c r="N152" s="575"/>
      <c r="O152" s="587"/>
      <c r="P152" s="575"/>
      <c r="Q152" s="575"/>
      <c r="R152" s="575"/>
      <c r="S152" s="587"/>
      <c r="T152" s="575"/>
      <c r="U152" s="575"/>
      <c r="V152" s="587"/>
      <c r="W152" s="575"/>
      <c r="X152" s="575"/>
      <c r="Y152" s="575"/>
      <c r="Z152" s="587"/>
      <c r="AA152" s="575"/>
      <c r="AB152" s="587"/>
      <c r="AC152" s="587"/>
      <c r="AD152" s="587"/>
      <c r="AE152" s="587"/>
      <c r="AF152" s="587"/>
      <c r="AG152" s="587"/>
      <c r="AH152" s="200"/>
      <c r="AI152" s="200"/>
      <c r="AJ152" s="200"/>
    </row>
    <row r="153" spans="1:39" s="112" customFormat="1" ht="15" customHeight="1" x14ac:dyDescent="0.2">
      <c r="A153" s="762" t="s">
        <v>16</v>
      </c>
      <c r="B153" s="762"/>
      <c r="C153" s="762"/>
      <c r="D153" s="590"/>
      <c r="E153" s="591"/>
      <c r="F153" s="576">
        <v>985828.94000000006</v>
      </c>
      <c r="G153" s="576">
        <v>238825.8</v>
      </c>
      <c r="H153" s="576">
        <v>747003.14000000013</v>
      </c>
      <c r="I153" s="583"/>
      <c r="J153" s="576">
        <v>38696.89</v>
      </c>
      <c r="K153" s="576">
        <v>5445.72</v>
      </c>
      <c r="L153" s="587"/>
      <c r="M153" s="576">
        <v>3.69</v>
      </c>
      <c r="N153" s="576">
        <v>419</v>
      </c>
      <c r="O153" s="587"/>
      <c r="P153" s="576">
        <v>2024.5299999999997</v>
      </c>
      <c r="Q153" s="576">
        <v>854.53000000000009</v>
      </c>
      <c r="R153" s="576">
        <v>1170</v>
      </c>
      <c r="S153" s="587"/>
      <c r="T153" s="576">
        <v>3745.41</v>
      </c>
      <c r="U153" s="576">
        <v>1067.5</v>
      </c>
      <c r="V153" s="587"/>
      <c r="W153" s="576">
        <v>140604.69000000003</v>
      </c>
      <c r="X153" s="576">
        <v>13427.42</v>
      </c>
      <c r="Y153" s="576">
        <v>127177.26999999999</v>
      </c>
      <c r="Z153" s="587"/>
      <c r="AA153" s="576">
        <v>924728.61999999976</v>
      </c>
      <c r="AB153" s="587"/>
      <c r="AC153" s="576">
        <v>1128458.1600000001</v>
      </c>
      <c r="AD153" s="576">
        <v>253107.75</v>
      </c>
      <c r="AE153" s="576">
        <v>875350.41</v>
      </c>
      <c r="AF153" s="576">
        <v>42445.990000000005</v>
      </c>
      <c r="AG153" s="576">
        <v>6932.22</v>
      </c>
      <c r="AH153" s="200"/>
      <c r="AI153" s="200">
        <f>Y153+U153+T153</f>
        <v>131990.18</v>
      </c>
      <c r="AJ153" s="200"/>
      <c r="AK153" s="200">
        <f>Y153+U153+T153</f>
        <v>131990.18</v>
      </c>
    </row>
    <row r="154" spans="1:39" s="112" customFormat="1" ht="15" customHeight="1" x14ac:dyDescent="0.2">
      <c r="A154" s="762" t="s">
        <v>17</v>
      </c>
      <c r="B154" s="762"/>
      <c r="C154" s="762"/>
      <c r="D154" s="590"/>
      <c r="E154" s="591"/>
      <c r="F154" s="576">
        <v>344172.79999999999</v>
      </c>
      <c r="G154" s="576">
        <v>13542</v>
      </c>
      <c r="H154" s="576">
        <v>330630.80000000005</v>
      </c>
      <c r="I154" s="583"/>
      <c r="J154" s="576">
        <v>8503.15</v>
      </c>
      <c r="K154" s="576">
        <v>1103.05</v>
      </c>
      <c r="L154" s="587"/>
      <c r="M154" s="576">
        <v>150.11000000000001</v>
      </c>
      <c r="N154" s="576">
        <v>27.39</v>
      </c>
      <c r="O154" s="587"/>
      <c r="P154" s="576">
        <v>65531.18</v>
      </c>
      <c r="Q154" s="576">
        <v>5593.5200000000023</v>
      </c>
      <c r="R154" s="576">
        <v>59937.66</v>
      </c>
      <c r="S154" s="587"/>
      <c r="T154" s="576">
        <v>1</v>
      </c>
      <c r="U154" s="576">
        <v>3910</v>
      </c>
      <c r="V154" s="587"/>
      <c r="W154" s="576">
        <v>47762.479999999989</v>
      </c>
      <c r="X154" s="576">
        <v>7676.47</v>
      </c>
      <c r="Y154" s="576">
        <v>40086.01</v>
      </c>
      <c r="Z154" s="587"/>
      <c r="AA154" s="576">
        <v>444349.17</v>
      </c>
      <c r="AB154" s="587"/>
      <c r="AC154" s="576">
        <v>457466.46000000008</v>
      </c>
      <c r="AD154" s="576">
        <v>26811.99</v>
      </c>
      <c r="AE154" s="576">
        <v>430654.47</v>
      </c>
      <c r="AF154" s="576">
        <v>8654.26</v>
      </c>
      <c r="AG154" s="576">
        <v>5040.4400000000005</v>
      </c>
      <c r="AH154" s="383"/>
      <c r="AI154" s="200">
        <f>Y154+U154+T154</f>
        <v>43997.01</v>
      </c>
      <c r="AJ154" s="383"/>
      <c r="AK154" s="200">
        <f>Y154+U154+T154</f>
        <v>43997.01</v>
      </c>
    </row>
    <row r="155" spans="1:39" s="112" customFormat="1" ht="15" customHeight="1" x14ac:dyDescent="0.2">
      <c r="A155" s="762" t="s">
        <v>18</v>
      </c>
      <c r="B155" s="762"/>
      <c r="C155" s="762"/>
      <c r="D155" s="590"/>
      <c r="E155" s="591"/>
      <c r="F155" s="576">
        <v>145847.06</v>
      </c>
      <c r="G155" s="576">
        <v>1665.5899999999997</v>
      </c>
      <c r="H155" s="576">
        <v>144181.47</v>
      </c>
      <c r="I155" s="583"/>
      <c r="J155" s="576">
        <v>6009.25</v>
      </c>
      <c r="K155" s="576">
        <v>2029.46</v>
      </c>
      <c r="L155" s="587"/>
      <c r="M155" s="576">
        <v>137.28</v>
      </c>
      <c r="N155" s="576">
        <v>656.94</v>
      </c>
      <c r="O155" s="587"/>
      <c r="P155" s="576">
        <v>72488.37</v>
      </c>
      <c r="Q155" s="576">
        <v>14258.949999999999</v>
      </c>
      <c r="R155" s="576">
        <v>58229.42</v>
      </c>
      <c r="S155" s="587"/>
      <c r="T155" s="576">
        <v>0</v>
      </c>
      <c r="U155" s="576">
        <v>0</v>
      </c>
      <c r="V155" s="587"/>
      <c r="W155" s="576">
        <v>15001.390000000001</v>
      </c>
      <c r="X155" s="576">
        <v>706.40000000000009</v>
      </c>
      <c r="Y155" s="576">
        <v>14294.99</v>
      </c>
      <c r="Z155" s="587"/>
      <c r="AA155" s="576">
        <v>225538.80999999997</v>
      </c>
      <c r="AB155" s="587"/>
      <c r="AC155" s="576">
        <v>233336.81999999998</v>
      </c>
      <c r="AD155" s="576">
        <v>16630.939999999999</v>
      </c>
      <c r="AE155" s="576">
        <v>216705.88</v>
      </c>
      <c r="AF155" s="576">
        <v>6146.5300000000007</v>
      </c>
      <c r="AG155" s="576">
        <v>2686.4</v>
      </c>
      <c r="AH155" s="383"/>
      <c r="AI155" s="200">
        <f>Y155+U155+T155</f>
        <v>14294.99</v>
      </c>
      <c r="AJ155" s="383"/>
      <c r="AK155" s="200">
        <f>Y155+U155+T155</f>
        <v>14294.99</v>
      </c>
    </row>
    <row r="156" spans="1:39" s="112" customFormat="1" ht="15" customHeight="1" x14ac:dyDescent="0.2">
      <c r="A156" s="762" t="s">
        <v>19</v>
      </c>
      <c r="B156" s="762"/>
      <c r="C156" s="762"/>
      <c r="D156" s="590"/>
      <c r="E156" s="591"/>
      <c r="F156" s="576">
        <v>211313.19999999995</v>
      </c>
      <c r="G156" s="576">
        <v>115.8</v>
      </c>
      <c r="H156" s="576">
        <v>211197.39999999997</v>
      </c>
      <c r="I156" s="583"/>
      <c r="J156" s="576">
        <v>7382.95</v>
      </c>
      <c r="K156" s="576">
        <v>7634.14</v>
      </c>
      <c r="L156" s="587"/>
      <c r="M156" s="576">
        <v>887.54999999999984</v>
      </c>
      <c r="N156" s="576">
        <v>3508.29</v>
      </c>
      <c r="O156" s="587"/>
      <c r="P156" s="576">
        <v>88854.550000000017</v>
      </c>
      <c r="Q156" s="576">
        <v>4806.9299999999994</v>
      </c>
      <c r="R156" s="576">
        <v>84047.880000000019</v>
      </c>
      <c r="S156" s="587"/>
      <c r="T156" s="576">
        <v>0</v>
      </c>
      <c r="U156" s="576">
        <v>20.5</v>
      </c>
      <c r="V156" s="587"/>
      <c r="W156" s="576">
        <v>2882.23</v>
      </c>
      <c r="X156" s="576">
        <v>288.25</v>
      </c>
      <c r="Y156" s="576">
        <v>2593.9799999999996</v>
      </c>
      <c r="Z156" s="587"/>
      <c r="AA156" s="576">
        <v>317272.69</v>
      </c>
      <c r="AB156" s="587"/>
      <c r="AC156" s="576">
        <v>303049.97999999992</v>
      </c>
      <c r="AD156" s="576">
        <v>5210.9799999999996</v>
      </c>
      <c r="AE156" s="576">
        <v>297839.25999999989</v>
      </c>
      <c r="AF156" s="576">
        <v>8270.5000000000018</v>
      </c>
      <c r="AG156" s="576">
        <v>11162.929999999998</v>
      </c>
      <c r="AH156" s="383"/>
      <c r="AI156" s="200">
        <f>Y156+U156+T156</f>
        <v>2614.4799999999996</v>
      </c>
      <c r="AJ156" s="383"/>
      <c r="AK156" s="200">
        <f>Y156+U156+T156</f>
        <v>2614.4799999999996</v>
      </c>
    </row>
    <row r="157" spans="1:39" s="112" customFormat="1" ht="15" customHeight="1" x14ac:dyDescent="0.2">
      <c r="A157" s="558"/>
      <c r="B157" s="558"/>
      <c r="C157" s="558"/>
      <c r="D157" s="115"/>
      <c r="E157" s="116"/>
      <c r="F157" s="310"/>
      <c r="G157" s="310"/>
      <c r="H157" s="310"/>
      <c r="I157" s="108"/>
      <c r="J157" s="310"/>
      <c r="K157" s="310"/>
      <c r="L157" s="111"/>
      <c r="M157" s="310"/>
      <c r="N157" s="310"/>
      <c r="O157" s="111"/>
      <c r="P157" s="310"/>
      <c r="Q157" s="310"/>
      <c r="R157" s="310"/>
      <c r="S157" s="111"/>
      <c r="T157" s="310"/>
      <c r="U157" s="310"/>
      <c r="V157" s="111"/>
      <c r="W157" s="310"/>
      <c r="X157" s="310"/>
      <c r="Y157" s="310"/>
      <c r="Z157" s="111"/>
      <c r="AA157" s="310"/>
      <c r="AB157" s="111"/>
      <c r="AC157" s="310"/>
      <c r="AD157" s="310"/>
      <c r="AE157" s="310"/>
      <c r="AF157" s="310"/>
      <c r="AG157" s="310"/>
      <c r="AH157" s="383"/>
      <c r="AI157" s="383"/>
      <c r="AJ157" s="383"/>
    </row>
    <row r="158" spans="1:39" x14ac:dyDescent="0.2">
      <c r="A158" s="782" t="s">
        <v>108</v>
      </c>
      <c r="B158" s="782"/>
      <c r="C158" s="782"/>
      <c r="D158" s="426"/>
      <c r="E158" s="201"/>
      <c r="F158" s="423"/>
      <c r="G158" s="423"/>
      <c r="H158" s="428"/>
      <c r="I158" s="201"/>
      <c r="J158" s="429"/>
      <c r="K158" s="611"/>
      <c r="L158" s="205"/>
      <c r="M158" s="423"/>
      <c r="N158" s="423"/>
      <c r="O158" s="205"/>
      <c r="P158" s="423"/>
      <c r="Q158" s="423"/>
      <c r="R158" s="423"/>
      <c r="S158" s="205"/>
      <c r="T158" s="423"/>
      <c r="U158" s="423"/>
      <c r="V158" s="205"/>
      <c r="W158" s="423"/>
      <c r="X158" s="423"/>
      <c r="Y158" s="428"/>
      <c r="Z158" s="205"/>
      <c r="AA158" s="205"/>
      <c r="AB158" s="205"/>
      <c r="AC158" s="205"/>
      <c r="AD158" s="205"/>
      <c r="AE158" s="205"/>
      <c r="AF158" s="205"/>
      <c r="AG158" s="205"/>
    </row>
    <row r="159" spans="1:39" s="112" customFormat="1" ht="11.25" x14ac:dyDescent="0.2">
      <c r="A159" s="715" t="s">
        <v>15</v>
      </c>
      <c r="B159" s="716"/>
      <c r="C159" s="717"/>
      <c r="D159" s="426"/>
      <c r="E159" s="201"/>
      <c r="F159" s="202">
        <v>1707114.550000001</v>
      </c>
      <c r="G159" s="202">
        <v>259520.49000000002</v>
      </c>
      <c r="H159" s="202">
        <v>1447594.0600000005</v>
      </c>
      <c r="I159" s="201"/>
      <c r="J159" s="202">
        <v>57856.330000000024</v>
      </c>
      <c r="K159" s="202">
        <v>16989.580000000002</v>
      </c>
      <c r="L159" s="275"/>
      <c r="M159" s="202">
        <v>9364.8499999999985</v>
      </c>
      <c r="N159" s="202">
        <v>5019.1099999999997</v>
      </c>
      <c r="O159" s="275"/>
      <c r="P159" s="202">
        <v>234246.19999999998</v>
      </c>
      <c r="Q159" s="202">
        <v>4731.3499999999985</v>
      </c>
      <c r="R159" s="202">
        <v>229514.84999999998</v>
      </c>
      <c r="S159" s="275"/>
      <c r="T159" s="202">
        <v>155.88</v>
      </c>
      <c r="U159" s="202">
        <v>75.430000000000007</v>
      </c>
      <c r="V159" s="275"/>
      <c r="W159" s="202">
        <v>209717.83000000005</v>
      </c>
      <c r="X159" s="202">
        <v>31282.25</v>
      </c>
      <c r="Y159" s="202">
        <v>178435.58000000005</v>
      </c>
      <c r="Z159" s="275"/>
      <c r="AA159" s="202">
        <v>1945005.6699999997</v>
      </c>
      <c r="AB159" s="202"/>
      <c r="AC159" s="202">
        <v>2151078.5799999996</v>
      </c>
      <c r="AD159" s="202">
        <v>295534.08999999997</v>
      </c>
      <c r="AE159" s="202">
        <v>1855544.49</v>
      </c>
      <c r="AF159" s="202">
        <v>67377.060000000027</v>
      </c>
      <c r="AG159" s="202">
        <v>22084.120000000003</v>
      </c>
      <c r="AK159" s="200">
        <f>Y159+U159+T159</f>
        <v>178666.89000000004</v>
      </c>
    </row>
    <row r="160" spans="1:39" s="112" customFormat="1" ht="15" customHeight="1" x14ac:dyDescent="0.2">
      <c r="A160" s="205"/>
      <c r="B160" s="205"/>
      <c r="C160" s="205"/>
      <c r="D160" s="426"/>
      <c r="E160" s="201"/>
      <c r="F160" s="422"/>
      <c r="G160" s="422"/>
      <c r="H160" s="422"/>
      <c r="I160" s="201"/>
      <c r="J160" s="422"/>
      <c r="K160" s="422"/>
      <c r="L160" s="205"/>
      <c r="M160" s="422"/>
      <c r="N160" s="422"/>
      <c r="O160" s="205"/>
      <c r="P160" s="422"/>
      <c r="Q160" s="422"/>
      <c r="R160" s="422"/>
      <c r="S160" s="205"/>
      <c r="T160" s="422"/>
      <c r="U160" s="422"/>
      <c r="V160" s="205"/>
      <c r="W160" s="422"/>
      <c r="X160" s="422"/>
      <c r="Y160" s="422"/>
      <c r="Z160" s="205"/>
      <c r="AA160" s="422"/>
      <c r="AB160" s="205"/>
      <c r="AC160" s="205"/>
      <c r="AD160" s="205"/>
      <c r="AE160" s="205"/>
      <c r="AF160" s="205"/>
      <c r="AG160" s="205"/>
    </row>
    <row r="161" spans="1:37" s="112" customFormat="1" ht="11.25" x14ac:dyDescent="0.2">
      <c r="A161" s="718" t="s">
        <v>16</v>
      </c>
      <c r="B161" s="718"/>
      <c r="C161" s="718"/>
      <c r="D161" s="427"/>
      <c r="E161" s="206"/>
      <c r="F161" s="207">
        <v>984680.18</v>
      </c>
      <c r="G161" s="207">
        <v>231973.97</v>
      </c>
      <c r="H161" s="207">
        <v>752706.21000000008</v>
      </c>
      <c r="I161" s="201"/>
      <c r="J161" s="207">
        <v>33087.550000000003</v>
      </c>
      <c r="K161" s="207">
        <v>6289.25</v>
      </c>
      <c r="L161" s="205"/>
      <c r="M161" s="207">
        <v>1327.27</v>
      </c>
      <c r="N161" s="207">
        <v>0</v>
      </c>
      <c r="O161" s="205"/>
      <c r="P161" s="207">
        <v>0</v>
      </c>
      <c r="Q161" s="207">
        <v>0</v>
      </c>
      <c r="R161" s="207">
        <v>0</v>
      </c>
      <c r="S161" s="205"/>
      <c r="T161" s="207">
        <v>37.65</v>
      </c>
      <c r="U161" s="207">
        <v>72.25</v>
      </c>
      <c r="V161" s="205"/>
      <c r="W161" s="207">
        <v>146666.54</v>
      </c>
      <c r="X161" s="207">
        <v>17827.59</v>
      </c>
      <c r="Y161" s="207">
        <v>128838.95000000001</v>
      </c>
      <c r="Z161" s="205"/>
      <c r="AA161" s="207">
        <v>922359.13</v>
      </c>
      <c r="AB161" s="205"/>
      <c r="AC161" s="207">
        <v>1131346.7200000002</v>
      </c>
      <c r="AD161" s="207">
        <v>249801.56</v>
      </c>
      <c r="AE161" s="207">
        <v>881545.15999999992</v>
      </c>
      <c r="AF161" s="207">
        <v>34452.470000000008</v>
      </c>
      <c r="AG161" s="207">
        <v>6361.5</v>
      </c>
      <c r="AK161" s="200">
        <f>Y161+U161+T161</f>
        <v>128948.85</v>
      </c>
    </row>
    <row r="162" spans="1:37" s="112" customFormat="1" ht="15" customHeight="1" x14ac:dyDescent="0.2">
      <c r="A162" s="718" t="s">
        <v>17</v>
      </c>
      <c r="B162" s="718"/>
      <c r="C162" s="718"/>
      <c r="D162" s="427"/>
      <c r="E162" s="206"/>
      <c r="F162" s="207">
        <v>353070.51999999996</v>
      </c>
      <c r="G162" s="207">
        <v>14243.56</v>
      </c>
      <c r="H162" s="207">
        <v>338826.95999999996</v>
      </c>
      <c r="I162" s="201"/>
      <c r="J162" s="207">
        <v>11954.68</v>
      </c>
      <c r="K162" s="207">
        <v>1099.9499999999998</v>
      </c>
      <c r="L162" s="205"/>
      <c r="M162" s="207">
        <v>2451.36</v>
      </c>
      <c r="N162" s="207">
        <v>0</v>
      </c>
      <c r="O162" s="205"/>
      <c r="P162" s="207">
        <v>63253.62</v>
      </c>
      <c r="Q162" s="207">
        <v>30.109999999999985</v>
      </c>
      <c r="R162" s="207">
        <v>63223.51</v>
      </c>
      <c r="S162" s="205"/>
      <c r="T162" s="207">
        <v>25</v>
      </c>
      <c r="U162" s="207">
        <v>0</v>
      </c>
      <c r="V162" s="205"/>
      <c r="W162" s="207">
        <v>44929.369999999995</v>
      </c>
      <c r="X162" s="207">
        <v>12720.8</v>
      </c>
      <c r="Y162" s="207">
        <v>32208.569999999996</v>
      </c>
      <c r="Z162" s="205"/>
      <c r="AA162" s="207">
        <v>449790.03</v>
      </c>
      <c r="AB162" s="205"/>
      <c r="AC162" s="207">
        <v>461253.51</v>
      </c>
      <c r="AD162" s="207">
        <v>26994.469999999998</v>
      </c>
      <c r="AE162" s="207">
        <v>434259.04</v>
      </c>
      <c r="AF162" s="207">
        <v>14431.04</v>
      </c>
      <c r="AG162" s="207">
        <v>1099.9499999999998</v>
      </c>
      <c r="AK162" s="200">
        <f>Y162+U162+T162</f>
        <v>32233.569999999996</v>
      </c>
    </row>
    <row r="163" spans="1:37" s="112" customFormat="1" ht="15" customHeight="1" x14ac:dyDescent="0.2">
      <c r="A163" s="718" t="s">
        <v>18</v>
      </c>
      <c r="B163" s="718"/>
      <c r="C163" s="718"/>
      <c r="D163" s="427"/>
      <c r="E163" s="206"/>
      <c r="F163" s="207">
        <v>153121.4</v>
      </c>
      <c r="G163" s="207">
        <v>13302.96</v>
      </c>
      <c r="H163" s="207">
        <v>139818.44</v>
      </c>
      <c r="I163" s="201"/>
      <c r="J163" s="207">
        <v>5032.8500000000004</v>
      </c>
      <c r="K163" s="207">
        <v>1820.54</v>
      </c>
      <c r="L163" s="205"/>
      <c r="M163" s="207">
        <v>327.27</v>
      </c>
      <c r="N163" s="207">
        <v>4.42</v>
      </c>
      <c r="O163" s="205"/>
      <c r="P163" s="207">
        <v>58175.439999999988</v>
      </c>
      <c r="Q163" s="207">
        <v>1482.81</v>
      </c>
      <c r="R163" s="207">
        <v>56692.62999999999</v>
      </c>
      <c r="S163" s="205"/>
      <c r="T163" s="207">
        <v>0</v>
      </c>
      <c r="U163" s="207">
        <v>0</v>
      </c>
      <c r="V163" s="205"/>
      <c r="W163" s="207">
        <v>12108.74</v>
      </c>
      <c r="X163" s="207">
        <v>606.20000000000016</v>
      </c>
      <c r="Y163" s="207">
        <v>11502.539999999999</v>
      </c>
      <c r="Z163" s="205"/>
      <c r="AA163" s="207">
        <v>215198.69</v>
      </c>
      <c r="AB163" s="205"/>
      <c r="AC163" s="207">
        <v>223405.58000000002</v>
      </c>
      <c r="AD163" s="207">
        <v>15391.97</v>
      </c>
      <c r="AE163" s="207">
        <v>208013.61000000002</v>
      </c>
      <c r="AF163" s="207">
        <v>5360.12</v>
      </c>
      <c r="AG163" s="207">
        <v>1824.96</v>
      </c>
      <c r="AK163" s="200">
        <f>Y163+U163+T163</f>
        <v>11502.539999999999</v>
      </c>
    </row>
    <row r="164" spans="1:37" s="112" customFormat="1" ht="15" customHeight="1" x14ac:dyDescent="0.2">
      <c r="A164" s="718" t="s">
        <v>19</v>
      </c>
      <c r="B164" s="718"/>
      <c r="C164" s="718"/>
      <c r="D164" s="427"/>
      <c r="E164" s="206"/>
      <c r="F164" s="207">
        <v>216242.44999999998</v>
      </c>
      <c r="G164" s="207">
        <v>0</v>
      </c>
      <c r="H164" s="207">
        <v>216242.44999999998</v>
      </c>
      <c r="I164" s="201"/>
      <c r="J164" s="207">
        <v>7781.2500000000018</v>
      </c>
      <c r="K164" s="207">
        <v>7779.84</v>
      </c>
      <c r="L164" s="205"/>
      <c r="M164" s="207">
        <v>5258.95</v>
      </c>
      <c r="N164" s="207">
        <v>5014.6899999999996</v>
      </c>
      <c r="O164" s="205"/>
      <c r="P164" s="207">
        <v>112817.14</v>
      </c>
      <c r="Q164" s="207">
        <v>3218.4299999999994</v>
      </c>
      <c r="R164" s="207">
        <v>109598.71</v>
      </c>
      <c r="S164" s="205"/>
      <c r="T164" s="207">
        <v>93.23</v>
      </c>
      <c r="U164" s="207">
        <v>3.18</v>
      </c>
      <c r="V164" s="205"/>
      <c r="W164" s="207">
        <v>6013.1799999999994</v>
      </c>
      <c r="X164" s="207">
        <v>127.65999999999998</v>
      </c>
      <c r="Y164" s="207">
        <v>5885.5199999999995</v>
      </c>
      <c r="Z164" s="205"/>
      <c r="AA164" s="207">
        <v>357657.81999999995</v>
      </c>
      <c r="AB164" s="205"/>
      <c r="AC164" s="207">
        <v>335072.77000000008</v>
      </c>
      <c r="AD164" s="207">
        <v>3346.0899999999992</v>
      </c>
      <c r="AE164" s="207">
        <v>331726.67999999993</v>
      </c>
      <c r="AF164" s="207">
        <v>13133.43</v>
      </c>
      <c r="AG164" s="207">
        <v>12797.71</v>
      </c>
      <c r="AK164" s="200">
        <f>Y164+U164+T164</f>
        <v>5981.9299999999994</v>
      </c>
    </row>
    <row r="165" spans="1:37" s="112" customFormat="1" ht="15" customHeight="1" x14ac:dyDescent="0.2">
      <c r="A165" s="558"/>
      <c r="B165" s="558"/>
      <c r="C165" s="558"/>
      <c r="D165" s="115"/>
      <c r="E165" s="116"/>
      <c r="F165" s="310"/>
      <c r="G165" s="310"/>
      <c r="H165" s="310"/>
      <c r="I165" s="108"/>
      <c r="J165" s="310"/>
      <c r="K165" s="310"/>
      <c r="L165" s="111"/>
      <c r="M165" s="310"/>
      <c r="N165" s="310"/>
      <c r="O165" s="111"/>
      <c r="P165" s="310"/>
      <c r="Q165" s="310"/>
      <c r="R165" s="310"/>
      <c r="S165" s="111"/>
      <c r="T165" s="310"/>
      <c r="U165" s="310"/>
      <c r="V165" s="111"/>
      <c r="W165" s="310"/>
      <c r="X165" s="310"/>
      <c r="Y165" s="310"/>
      <c r="Z165" s="111"/>
      <c r="AA165" s="310"/>
      <c r="AB165" s="111"/>
      <c r="AC165" s="310"/>
      <c r="AD165" s="310"/>
      <c r="AE165" s="310"/>
      <c r="AF165" s="310"/>
      <c r="AG165" s="310"/>
    </row>
    <row r="166" spans="1:37" x14ac:dyDescent="0.2">
      <c r="Y166" s="579"/>
      <c r="AA166" s="580"/>
    </row>
    <row r="167" spans="1:37" s="112" customFormat="1" ht="15" customHeight="1" x14ac:dyDescent="0.2">
      <c r="A167" s="761" t="s">
        <v>84</v>
      </c>
      <c r="B167" s="761"/>
      <c r="C167" s="761"/>
      <c r="D167" s="321"/>
      <c r="E167" s="322"/>
      <c r="F167" s="326"/>
      <c r="G167" s="326"/>
      <c r="H167" s="333"/>
      <c r="I167" s="325"/>
      <c r="J167" s="325"/>
      <c r="K167" s="325"/>
      <c r="L167" s="325"/>
      <c r="M167" s="326"/>
      <c r="N167" s="326"/>
      <c r="O167" s="325"/>
      <c r="P167" s="326"/>
      <c r="Q167" s="326"/>
      <c r="R167" s="326"/>
      <c r="S167" s="325"/>
      <c r="T167" s="326"/>
      <c r="U167" s="326"/>
      <c r="V167" s="325"/>
      <c r="W167" s="326"/>
      <c r="X167" s="326"/>
      <c r="Y167" s="326"/>
      <c r="Z167" s="325"/>
      <c r="AA167" s="325"/>
      <c r="AB167" s="325"/>
      <c r="AC167" s="325"/>
      <c r="AD167" s="325"/>
      <c r="AE167" s="325"/>
      <c r="AF167" s="325"/>
      <c r="AG167" s="325"/>
    </row>
    <row r="168" spans="1:37" s="112" customFormat="1" ht="11.25" x14ac:dyDescent="0.2">
      <c r="A168" s="783" t="s">
        <v>15</v>
      </c>
      <c r="B168" s="784"/>
      <c r="C168" s="785"/>
      <c r="D168" s="321"/>
      <c r="E168" s="322"/>
      <c r="F168" s="323">
        <v>1672940</v>
      </c>
      <c r="G168" s="323">
        <v>256069.37000000002</v>
      </c>
      <c r="H168" s="323">
        <v>1416870.6300000001</v>
      </c>
      <c r="I168" s="323">
        <v>0</v>
      </c>
      <c r="J168" s="323">
        <v>48910.810000000005</v>
      </c>
      <c r="K168" s="323">
        <v>21302.940195000003</v>
      </c>
      <c r="L168" s="324"/>
      <c r="M168" s="323">
        <v>4848.5300000000007</v>
      </c>
      <c r="N168" s="323">
        <v>6032.17</v>
      </c>
      <c r="O168" s="324"/>
      <c r="P168" s="323">
        <v>257836.81999999998</v>
      </c>
      <c r="Q168" s="323">
        <v>10337.640000000001</v>
      </c>
      <c r="R168" s="323">
        <v>247499.18</v>
      </c>
      <c r="S168" s="324"/>
      <c r="T168" s="323">
        <v>476.96</v>
      </c>
      <c r="U168" s="323">
        <v>97.22999999999999</v>
      </c>
      <c r="V168" s="324"/>
      <c r="W168" s="323">
        <v>196426.46</v>
      </c>
      <c r="X168" s="323">
        <v>24499.623</v>
      </c>
      <c r="Y168" s="323">
        <v>171926.83700000009</v>
      </c>
      <c r="Z168" s="324"/>
      <c r="AA168" s="323">
        <v>1917965.2871949996</v>
      </c>
      <c r="AB168" s="323"/>
      <c r="AC168" s="323">
        <v>2127203.2800000003</v>
      </c>
      <c r="AD168" s="323">
        <v>290906.63299999991</v>
      </c>
      <c r="AE168" s="323">
        <v>1836296.6470000006</v>
      </c>
      <c r="AF168" s="323">
        <v>54236.3</v>
      </c>
      <c r="AG168" s="323">
        <v>27432.34019499999</v>
      </c>
      <c r="AK168" s="200">
        <f>Y168+U168+T168</f>
        <v>172501.02700000009</v>
      </c>
    </row>
    <row r="169" spans="1:37" s="112" customFormat="1" ht="15" customHeight="1" x14ac:dyDescent="0.2">
      <c r="A169" s="325"/>
      <c r="B169" s="325"/>
      <c r="C169" s="325"/>
      <c r="D169" s="321"/>
      <c r="E169" s="322"/>
      <c r="F169" s="568"/>
      <c r="G169" s="568"/>
      <c r="H169" s="568"/>
      <c r="I169" s="325"/>
      <c r="J169" s="568"/>
      <c r="K169" s="568"/>
      <c r="L169" s="325"/>
      <c r="M169" s="568"/>
      <c r="N169" s="568"/>
      <c r="O169" s="325"/>
      <c r="P169" s="568"/>
      <c r="Q169" s="568"/>
      <c r="R169" s="568"/>
      <c r="S169" s="325"/>
      <c r="T169" s="568"/>
      <c r="U169" s="568"/>
      <c r="V169" s="325"/>
      <c r="W169" s="568"/>
      <c r="X169" s="568"/>
      <c r="Y169" s="568"/>
      <c r="Z169" s="325"/>
      <c r="AA169" s="568"/>
      <c r="AB169" s="325"/>
      <c r="AC169" s="325"/>
      <c r="AD169" s="325"/>
      <c r="AE169" s="325"/>
      <c r="AF169" s="325"/>
      <c r="AG169" s="325"/>
    </row>
    <row r="170" spans="1:37" s="112" customFormat="1" ht="15" customHeight="1" x14ac:dyDescent="0.2">
      <c r="A170" s="760" t="s">
        <v>16</v>
      </c>
      <c r="B170" s="760"/>
      <c r="C170" s="760"/>
      <c r="D170" s="327"/>
      <c r="E170" s="328"/>
      <c r="F170" s="318">
        <v>954985</v>
      </c>
      <c r="G170" s="318">
        <v>224687.05</v>
      </c>
      <c r="H170" s="318">
        <v>730297.95</v>
      </c>
      <c r="I170" s="325"/>
      <c r="J170" s="318">
        <v>28281.689999999991</v>
      </c>
      <c r="K170" s="318">
        <v>15371.516599999999</v>
      </c>
      <c r="L170" s="325"/>
      <c r="M170" s="318">
        <v>10.63</v>
      </c>
      <c r="N170" s="318">
        <v>0</v>
      </c>
      <c r="O170" s="325"/>
      <c r="P170" s="318">
        <v>1405.26</v>
      </c>
      <c r="Q170" s="318">
        <v>75</v>
      </c>
      <c r="R170" s="318">
        <v>1330.26</v>
      </c>
      <c r="S170" s="325"/>
      <c r="T170" s="318">
        <v>455.71</v>
      </c>
      <c r="U170" s="318">
        <v>90</v>
      </c>
      <c r="V170" s="325"/>
      <c r="W170" s="318">
        <v>135816.66999999998</v>
      </c>
      <c r="X170" s="318">
        <v>14443.043000000003</v>
      </c>
      <c r="Y170" s="318">
        <v>121373.62699999999</v>
      </c>
      <c r="Z170" s="325"/>
      <c r="AA170" s="318">
        <v>897211.38359999983</v>
      </c>
      <c r="AB170" s="325"/>
      <c r="AC170" s="318">
        <v>1092206.9299999997</v>
      </c>
      <c r="AD170" s="318">
        <v>239205.09300000002</v>
      </c>
      <c r="AE170" s="318">
        <v>853001.83699999994</v>
      </c>
      <c r="AF170" s="318">
        <v>28748.029999999995</v>
      </c>
      <c r="AG170" s="318">
        <v>15461.516599999999</v>
      </c>
      <c r="AK170" s="200">
        <f>Y170+U170+T170</f>
        <v>121919.337</v>
      </c>
    </row>
    <row r="171" spans="1:37" s="112" customFormat="1" ht="15" customHeight="1" x14ac:dyDescent="0.2">
      <c r="A171" s="760" t="s">
        <v>17</v>
      </c>
      <c r="B171" s="760"/>
      <c r="C171" s="760"/>
      <c r="D171" s="327"/>
      <c r="E171" s="328"/>
      <c r="F171" s="318">
        <v>345397</v>
      </c>
      <c r="G171" s="318">
        <v>16144</v>
      </c>
      <c r="H171" s="318">
        <v>329253</v>
      </c>
      <c r="I171" s="325"/>
      <c r="J171" s="318">
        <v>8030.7800000000007</v>
      </c>
      <c r="K171" s="318">
        <v>1489.1096000000002</v>
      </c>
      <c r="L171" s="325"/>
      <c r="M171" s="318">
        <v>53.96</v>
      </c>
      <c r="N171" s="318">
        <v>2292</v>
      </c>
      <c r="O171" s="325"/>
      <c r="P171" s="318">
        <v>74202.69</v>
      </c>
      <c r="Q171" s="318">
        <v>1767.45</v>
      </c>
      <c r="R171" s="318">
        <v>72435.240000000005</v>
      </c>
      <c r="S171" s="325"/>
      <c r="T171" s="318">
        <v>0.85000000000000042</v>
      </c>
      <c r="U171" s="318">
        <v>0</v>
      </c>
      <c r="V171" s="325"/>
      <c r="W171" s="318">
        <v>39692.5</v>
      </c>
      <c r="X171" s="318">
        <v>4513.8600000000006</v>
      </c>
      <c r="Y171" s="318">
        <v>35178.639999999999</v>
      </c>
      <c r="Z171" s="325"/>
      <c r="AA171" s="318">
        <v>448733.57959999994</v>
      </c>
      <c r="AB171" s="325"/>
      <c r="AC171" s="318">
        <v>459292.18999999994</v>
      </c>
      <c r="AD171" s="318">
        <v>22425.309999999998</v>
      </c>
      <c r="AE171" s="318">
        <v>436866.88</v>
      </c>
      <c r="AF171" s="318">
        <v>8085.59</v>
      </c>
      <c r="AG171" s="318">
        <v>3781.1095999999998</v>
      </c>
      <c r="AK171" s="200">
        <f>Y171+U171+T171</f>
        <v>35179.49</v>
      </c>
    </row>
    <row r="172" spans="1:37" s="112" customFormat="1" ht="15" customHeight="1" x14ac:dyDescent="0.2">
      <c r="A172" s="760" t="s">
        <v>18</v>
      </c>
      <c r="B172" s="760"/>
      <c r="C172" s="760"/>
      <c r="D172" s="327"/>
      <c r="E172" s="328"/>
      <c r="F172" s="318">
        <v>152742</v>
      </c>
      <c r="G172" s="318">
        <v>15238.32</v>
      </c>
      <c r="H172" s="318">
        <v>137503.67999999999</v>
      </c>
      <c r="I172" s="325"/>
      <c r="J172" s="318">
        <v>4232.2699999999995</v>
      </c>
      <c r="K172" s="318">
        <v>2988.8695879999996</v>
      </c>
      <c r="L172" s="325"/>
      <c r="M172" s="318">
        <v>2333.4599999999996</v>
      </c>
      <c r="N172" s="318">
        <v>1202.31</v>
      </c>
      <c r="O172" s="325"/>
      <c r="P172" s="318">
        <v>52942.140000000007</v>
      </c>
      <c r="Q172" s="318">
        <v>7119.1900000000005</v>
      </c>
      <c r="R172" s="318">
        <v>45822.950000000004</v>
      </c>
      <c r="S172" s="325"/>
      <c r="T172" s="318">
        <v>0</v>
      </c>
      <c r="U172" s="318">
        <v>0</v>
      </c>
      <c r="V172" s="325"/>
      <c r="W172" s="318">
        <v>13154.72</v>
      </c>
      <c r="X172" s="318">
        <v>655.34</v>
      </c>
      <c r="Y172" s="318">
        <v>12499.380000000001</v>
      </c>
      <c r="Z172" s="325"/>
      <c r="AA172" s="318">
        <v>206582.91958800002</v>
      </c>
      <c r="AB172" s="325"/>
      <c r="AC172" s="318">
        <v>218838.86</v>
      </c>
      <c r="AD172" s="318">
        <v>23012.85</v>
      </c>
      <c r="AE172" s="318">
        <v>195826.01</v>
      </c>
      <c r="AF172" s="318">
        <v>6565.73</v>
      </c>
      <c r="AG172" s="318">
        <v>4191.179588</v>
      </c>
      <c r="AK172" s="200">
        <f>Y172+U172+T172</f>
        <v>12499.380000000001</v>
      </c>
    </row>
    <row r="173" spans="1:37" x14ac:dyDescent="0.2">
      <c r="A173" s="760" t="s">
        <v>19</v>
      </c>
      <c r="B173" s="760"/>
      <c r="C173" s="760"/>
      <c r="D173" s="327"/>
      <c r="E173" s="328"/>
      <c r="F173" s="318">
        <v>219816</v>
      </c>
      <c r="G173" s="318">
        <v>0</v>
      </c>
      <c r="H173" s="318">
        <v>219816</v>
      </c>
      <c r="I173" s="325"/>
      <c r="J173" s="318">
        <v>8366.07</v>
      </c>
      <c r="K173" s="318">
        <v>1453.4444069999997</v>
      </c>
      <c r="L173" s="325"/>
      <c r="M173" s="318">
        <v>2450.4800000000005</v>
      </c>
      <c r="N173" s="318">
        <v>2537.86</v>
      </c>
      <c r="O173" s="325"/>
      <c r="P173" s="318">
        <v>129286.73000000003</v>
      </c>
      <c r="Q173" s="318">
        <v>1376</v>
      </c>
      <c r="R173" s="318">
        <v>127910.73000000003</v>
      </c>
      <c r="S173" s="325"/>
      <c r="T173" s="318">
        <v>20.399999999999999</v>
      </c>
      <c r="U173" s="318">
        <v>7.23</v>
      </c>
      <c r="V173" s="325"/>
      <c r="W173" s="318">
        <v>7762.5700000000006</v>
      </c>
      <c r="X173" s="318">
        <v>4887.38</v>
      </c>
      <c r="Y173" s="318">
        <v>2875.19</v>
      </c>
      <c r="Z173" s="325"/>
      <c r="AA173" s="318">
        <v>365437.40440699999</v>
      </c>
      <c r="AB173" s="325"/>
      <c r="AC173" s="318">
        <v>356865.30000000005</v>
      </c>
      <c r="AD173" s="318">
        <v>6263.38</v>
      </c>
      <c r="AE173" s="318">
        <v>350601.92000000004</v>
      </c>
      <c r="AF173" s="318">
        <v>10836.949999999997</v>
      </c>
      <c r="AG173" s="318">
        <v>3998.5344069999996</v>
      </c>
      <c r="AK173" s="200">
        <f>Y173+U173+T173</f>
        <v>2902.82</v>
      </c>
    </row>
    <row r="175" spans="1:37" x14ac:dyDescent="0.2">
      <c r="A175" s="719" t="s">
        <v>15</v>
      </c>
      <c r="B175" s="720"/>
      <c r="C175" s="721"/>
      <c r="D175" s="110"/>
      <c r="E175" s="108"/>
      <c r="F175" s="230">
        <v>1663175.49</v>
      </c>
      <c r="G175" s="230">
        <v>249215</v>
      </c>
      <c r="H175" s="230">
        <v>1413960.49</v>
      </c>
      <c r="I175" s="230">
        <v>0</v>
      </c>
      <c r="J175" s="230">
        <v>49410.109999999986</v>
      </c>
      <c r="K175" s="230">
        <v>20534.441699999999</v>
      </c>
      <c r="L175" s="231"/>
      <c r="M175" s="230">
        <v>1565.6048000000001</v>
      </c>
      <c r="N175" s="230">
        <v>4230.08</v>
      </c>
      <c r="O175" s="232"/>
      <c r="P175" s="232"/>
      <c r="Q175" s="232"/>
      <c r="R175" s="230">
        <v>234103.12</v>
      </c>
      <c r="S175" s="231"/>
      <c r="T175" s="230">
        <v>562.12</v>
      </c>
      <c r="U175" s="230">
        <v>51.04</v>
      </c>
      <c r="V175" s="232"/>
      <c r="W175" s="232"/>
      <c r="X175" s="232"/>
      <c r="Y175" s="230">
        <v>156077.06</v>
      </c>
      <c r="Z175" s="231"/>
      <c r="AA175" s="230">
        <v>1880494.0664999997</v>
      </c>
      <c r="AB175" s="112"/>
      <c r="AC175" s="200"/>
      <c r="AD175" s="112"/>
      <c r="AE175" s="112"/>
      <c r="AF175" s="112"/>
      <c r="AG175" s="112"/>
    </row>
    <row r="176" spans="1:37" x14ac:dyDescent="0.2">
      <c r="A176" s="213"/>
      <c r="B176" s="278" t="s">
        <v>83</v>
      </c>
      <c r="C176" s="213"/>
      <c r="D176" s="110"/>
      <c r="E176" s="108"/>
      <c r="F176" s="581"/>
      <c r="G176" s="581"/>
      <c r="H176" s="581"/>
      <c r="I176" s="581"/>
      <c r="J176" s="581"/>
      <c r="K176" s="581"/>
      <c r="L176" s="581"/>
      <c r="M176" s="581"/>
      <c r="N176" s="581"/>
      <c r="O176" s="581"/>
      <c r="P176" s="581"/>
      <c r="Q176" s="581"/>
      <c r="R176" s="581"/>
      <c r="S176" s="581"/>
      <c r="T176" s="581"/>
      <c r="U176" s="581"/>
      <c r="V176" s="581"/>
      <c r="W176" s="581"/>
      <c r="X176" s="581"/>
      <c r="Y176" s="581"/>
      <c r="Z176" s="581"/>
      <c r="AA176" s="581"/>
      <c r="AB176" s="112"/>
      <c r="AC176" s="112"/>
      <c r="AD176" s="112"/>
      <c r="AE176" s="112"/>
      <c r="AF176" s="112"/>
      <c r="AG176" s="112"/>
    </row>
    <row r="177" spans="1:33" x14ac:dyDescent="0.2">
      <c r="A177" s="722" t="s">
        <v>16</v>
      </c>
      <c r="B177" s="722"/>
      <c r="C177" s="722"/>
      <c r="D177" s="115"/>
      <c r="E177" s="116"/>
      <c r="F177" s="215">
        <v>931416</v>
      </c>
      <c r="G177" s="215">
        <v>217432</v>
      </c>
      <c r="H177" s="215">
        <v>713984</v>
      </c>
      <c r="I177" s="232"/>
      <c r="J177" s="215">
        <v>27615.420000000002</v>
      </c>
      <c r="K177" s="215">
        <v>14195.404500000002</v>
      </c>
      <c r="L177" s="232"/>
      <c r="M177" s="215">
        <v>6.76</v>
      </c>
      <c r="N177" s="215">
        <v>0</v>
      </c>
      <c r="O177" s="232"/>
      <c r="P177" s="232"/>
      <c r="Q177" s="232"/>
      <c r="R177" s="215">
        <v>5092.6499999999996</v>
      </c>
      <c r="S177" s="232"/>
      <c r="T177" s="215">
        <v>148.6</v>
      </c>
      <c r="U177" s="215">
        <v>40</v>
      </c>
      <c r="V177" s="232"/>
      <c r="W177" s="232"/>
      <c r="X177" s="232"/>
      <c r="Y177" s="215">
        <v>110151.77000000002</v>
      </c>
      <c r="Z177" s="232"/>
      <c r="AA177" s="215">
        <v>871234.6044999999</v>
      </c>
      <c r="AB177" s="112"/>
      <c r="AC177" s="112"/>
      <c r="AD177" s="112"/>
      <c r="AE177" s="112"/>
      <c r="AF177" s="112"/>
      <c r="AG177" s="112"/>
    </row>
    <row r="178" spans="1:33" x14ac:dyDescent="0.2">
      <c r="A178" s="722" t="s">
        <v>17</v>
      </c>
      <c r="B178" s="722"/>
      <c r="C178" s="722"/>
      <c r="D178" s="115"/>
      <c r="E178" s="116"/>
      <c r="F178" s="215">
        <v>338443</v>
      </c>
      <c r="G178" s="215">
        <v>17400</v>
      </c>
      <c r="H178" s="215">
        <v>321043</v>
      </c>
      <c r="I178" s="232"/>
      <c r="J178" s="215">
        <v>8480.619999999999</v>
      </c>
      <c r="K178" s="215">
        <v>1094.6100000000001</v>
      </c>
      <c r="L178" s="232"/>
      <c r="M178" s="215">
        <v>112.06</v>
      </c>
      <c r="N178" s="215">
        <v>0</v>
      </c>
      <c r="O178" s="232"/>
      <c r="P178" s="232"/>
      <c r="Q178" s="232"/>
      <c r="R178" s="215">
        <v>40373.649999999994</v>
      </c>
      <c r="S178" s="232"/>
      <c r="T178" s="215">
        <v>4.5199999999999996</v>
      </c>
      <c r="U178" s="215">
        <v>0</v>
      </c>
      <c r="V178" s="232"/>
      <c r="W178" s="232"/>
      <c r="X178" s="232"/>
      <c r="Y178" s="215">
        <v>37986.879999999997</v>
      </c>
      <c r="Z178" s="232"/>
      <c r="AA178" s="215">
        <v>409095.33999999991</v>
      </c>
      <c r="AB178" s="112"/>
      <c r="AC178" s="112"/>
      <c r="AD178" s="112"/>
      <c r="AE178" s="112"/>
      <c r="AF178" s="112"/>
      <c r="AG178" s="112"/>
    </row>
    <row r="179" spans="1:33" x14ac:dyDescent="0.2">
      <c r="A179" s="722" t="s">
        <v>18</v>
      </c>
      <c r="B179" s="722"/>
      <c r="C179" s="722"/>
      <c r="D179" s="115"/>
      <c r="E179" s="116"/>
      <c r="F179" s="215">
        <v>156710</v>
      </c>
      <c r="G179" s="215">
        <v>14383</v>
      </c>
      <c r="H179" s="215">
        <v>142327</v>
      </c>
      <c r="I179" s="232"/>
      <c r="J179" s="215">
        <v>5299.4299999999994</v>
      </c>
      <c r="K179" s="215">
        <v>2417.7972</v>
      </c>
      <c r="L179" s="232"/>
      <c r="M179" s="215">
        <v>119.53999999999999</v>
      </c>
      <c r="N179" s="215">
        <v>1288.3400000000001</v>
      </c>
      <c r="O179" s="232"/>
      <c r="P179" s="232"/>
      <c r="Q179" s="232"/>
      <c r="R179" s="215">
        <v>65635.37</v>
      </c>
      <c r="S179" s="232"/>
      <c r="T179" s="215">
        <v>340</v>
      </c>
      <c r="U179" s="215">
        <v>0</v>
      </c>
      <c r="V179" s="232"/>
      <c r="W179" s="232"/>
      <c r="X179" s="232"/>
      <c r="Y179" s="215">
        <v>5080.62</v>
      </c>
      <c r="Z179" s="232"/>
      <c r="AA179" s="215">
        <v>222508.09719999996</v>
      </c>
      <c r="AB179" s="112"/>
      <c r="AC179" s="112"/>
      <c r="AD179" s="112"/>
      <c r="AE179" s="112"/>
      <c r="AF179" s="112"/>
      <c r="AG179" s="112"/>
    </row>
    <row r="180" spans="1:33" x14ac:dyDescent="0.2">
      <c r="A180" s="722" t="s">
        <v>19</v>
      </c>
      <c r="B180" s="722"/>
      <c r="C180" s="722"/>
      <c r="D180" s="115"/>
      <c r="E180" s="116"/>
      <c r="F180" s="215">
        <v>236606.49</v>
      </c>
      <c r="G180" s="215">
        <v>0</v>
      </c>
      <c r="H180" s="215">
        <v>236606.49</v>
      </c>
      <c r="I180" s="232"/>
      <c r="J180" s="215">
        <v>8014.6399999999985</v>
      </c>
      <c r="K180" s="215">
        <v>2826.63</v>
      </c>
      <c r="L180" s="232"/>
      <c r="M180" s="215">
        <v>1327.2448000000002</v>
      </c>
      <c r="N180" s="215">
        <v>2941.74</v>
      </c>
      <c r="O180" s="232"/>
      <c r="P180" s="232"/>
      <c r="Q180" s="232"/>
      <c r="R180" s="215">
        <v>123001.45000000001</v>
      </c>
      <c r="S180" s="232"/>
      <c r="T180" s="215">
        <v>69</v>
      </c>
      <c r="U180" s="215">
        <v>11.04</v>
      </c>
      <c r="V180" s="232"/>
      <c r="W180" s="232"/>
      <c r="X180" s="232"/>
      <c r="Y180" s="215">
        <v>2857.7900000000004</v>
      </c>
      <c r="Z180" s="232"/>
      <c r="AA180" s="215">
        <v>377656.02479999996</v>
      </c>
      <c r="AB180" s="112"/>
      <c r="AC180" s="112"/>
      <c r="AD180" s="112"/>
      <c r="AE180" s="112"/>
      <c r="AF180" s="112"/>
      <c r="AG180" s="112"/>
    </row>
    <row r="182" spans="1:33" x14ac:dyDescent="0.2">
      <c r="A182" s="715" t="s">
        <v>15</v>
      </c>
      <c r="B182" s="716"/>
      <c r="C182" s="717"/>
      <c r="D182" s="110"/>
      <c r="E182" s="108"/>
      <c r="F182" s="202">
        <v>1634173</v>
      </c>
      <c r="G182" s="202">
        <v>236212.06</v>
      </c>
      <c r="H182" s="202">
        <v>1397960.9399999997</v>
      </c>
      <c r="I182" s="275"/>
      <c r="J182" s="202">
        <v>52696.463388557982</v>
      </c>
      <c r="K182" s="202">
        <v>15837.071549456672</v>
      </c>
      <c r="L182" s="275"/>
      <c r="M182" s="202">
        <v>4875.1100000000006</v>
      </c>
      <c r="N182" s="202">
        <v>14505.73</v>
      </c>
      <c r="O182" s="276"/>
      <c r="P182" s="277"/>
      <c r="Q182" s="277"/>
      <c r="R182" s="202">
        <v>214055.74999999997</v>
      </c>
      <c r="S182" s="275"/>
      <c r="T182" s="202">
        <v>261.70000000000005</v>
      </c>
      <c r="U182" s="202">
        <v>4883.13</v>
      </c>
      <c r="V182" s="276"/>
      <c r="W182" s="276"/>
      <c r="X182" s="276"/>
      <c r="Y182" s="202">
        <v>152558.62999999995</v>
      </c>
      <c r="Z182" s="275"/>
      <c r="AA182" s="202">
        <v>1857634.5249380141</v>
      </c>
    </row>
    <row r="183" spans="1:33" x14ac:dyDescent="0.2">
      <c r="A183" s="205"/>
      <c r="B183" s="557" t="s">
        <v>82</v>
      </c>
      <c r="C183" s="205"/>
      <c r="D183" s="110"/>
      <c r="E183" s="108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V183"/>
      <c r="Z183"/>
      <c r="AA183"/>
      <c r="AB183"/>
    </row>
    <row r="184" spans="1:33" x14ac:dyDescent="0.2">
      <c r="A184" s="718" t="s">
        <v>16</v>
      </c>
      <c r="B184" s="718"/>
      <c r="C184" s="718"/>
      <c r="D184" s="115"/>
      <c r="E184" s="116"/>
      <c r="F184" s="207">
        <v>908411</v>
      </c>
      <c r="G184" s="207">
        <v>207644.21999999997</v>
      </c>
      <c r="H184" s="207">
        <v>700766.78</v>
      </c>
      <c r="I184" s="205"/>
      <c r="J184" s="207">
        <v>29173.361163017969</v>
      </c>
      <c r="K184" s="207">
        <v>9690.5876320757288</v>
      </c>
      <c r="L184" s="205"/>
      <c r="M184" s="207">
        <v>200.34</v>
      </c>
      <c r="N184" s="207">
        <v>0</v>
      </c>
      <c r="O184" s="276"/>
      <c r="P184" s="277"/>
      <c r="Q184" s="277"/>
      <c r="R184" s="207">
        <v>866</v>
      </c>
      <c r="S184" s="205"/>
      <c r="T184" s="207">
        <v>154.9</v>
      </c>
      <c r="U184" s="207">
        <v>0</v>
      </c>
      <c r="V184" s="276"/>
      <c r="W184" s="276"/>
      <c r="X184" s="276"/>
      <c r="Y184" s="207">
        <v>106489.43</v>
      </c>
      <c r="Z184" s="205"/>
      <c r="AA184" s="207">
        <v>847341.39879509364</v>
      </c>
    </row>
    <row r="185" spans="1:33" x14ac:dyDescent="0.2">
      <c r="A185" s="718" t="s">
        <v>17</v>
      </c>
      <c r="B185" s="718"/>
      <c r="C185" s="718"/>
      <c r="D185" s="115"/>
      <c r="E185" s="116"/>
      <c r="F185" s="207">
        <v>343939</v>
      </c>
      <c r="G185" s="207">
        <v>16533</v>
      </c>
      <c r="H185" s="207">
        <v>327406</v>
      </c>
      <c r="I185" s="205"/>
      <c r="J185" s="207">
        <v>8531.2000000000007</v>
      </c>
      <c r="K185" s="207">
        <v>893.14213390212626</v>
      </c>
      <c r="L185" s="205"/>
      <c r="M185" s="207">
        <v>125.30000000000001</v>
      </c>
      <c r="N185" s="207">
        <v>4605</v>
      </c>
      <c r="O185" s="276"/>
      <c r="P185" s="277"/>
      <c r="Q185" s="277"/>
      <c r="R185" s="207">
        <v>58539.82</v>
      </c>
      <c r="S185" s="205"/>
      <c r="T185" s="207">
        <v>12.75</v>
      </c>
      <c r="U185" s="207">
        <v>0</v>
      </c>
      <c r="V185" s="276"/>
      <c r="W185" s="276"/>
      <c r="X185" s="276"/>
      <c r="Y185" s="207">
        <v>29601.11</v>
      </c>
      <c r="Z185" s="205"/>
      <c r="AA185" s="207">
        <v>429714.32213390217</v>
      </c>
    </row>
    <row r="186" spans="1:33" x14ac:dyDescent="0.2">
      <c r="A186" s="718" t="s">
        <v>18</v>
      </c>
      <c r="B186" s="718"/>
      <c r="C186" s="718"/>
      <c r="D186" s="115"/>
      <c r="E186" s="116"/>
      <c r="F186" s="207">
        <v>152693</v>
      </c>
      <c r="G186" s="207">
        <v>12034.84</v>
      </c>
      <c r="H186" s="207">
        <v>140658.15999999997</v>
      </c>
      <c r="I186" s="205"/>
      <c r="J186" s="207">
        <v>5528.6535935571228</v>
      </c>
      <c r="K186" s="207">
        <v>2554.8004232045778</v>
      </c>
      <c r="L186" s="205"/>
      <c r="M186" s="207">
        <v>687.03</v>
      </c>
      <c r="N186" s="207">
        <v>1139.8800000000001</v>
      </c>
      <c r="O186" s="276"/>
      <c r="P186" s="277"/>
      <c r="Q186" s="277"/>
      <c r="R186" s="207">
        <v>55420.409999999996</v>
      </c>
      <c r="S186" s="205"/>
      <c r="T186" s="207">
        <v>8.0299999999999994</v>
      </c>
      <c r="U186" s="207">
        <v>0</v>
      </c>
      <c r="V186" s="276"/>
      <c r="W186" s="276"/>
      <c r="X186" s="276"/>
      <c r="Y186" s="207">
        <v>8999.0300000000007</v>
      </c>
      <c r="Z186" s="205"/>
      <c r="AA186" s="207">
        <v>214995.99401676172</v>
      </c>
    </row>
    <row r="187" spans="1:33" x14ac:dyDescent="0.2">
      <c r="A187" s="718" t="s">
        <v>19</v>
      </c>
      <c r="B187" s="718"/>
      <c r="C187" s="718"/>
      <c r="D187" s="115"/>
      <c r="E187" s="116"/>
      <c r="F187" s="207">
        <v>229130</v>
      </c>
      <c r="G187" s="207">
        <v>0</v>
      </c>
      <c r="H187" s="207">
        <v>229130</v>
      </c>
      <c r="I187" s="205"/>
      <c r="J187" s="207">
        <v>9463.2486319828713</v>
      </c>
      <c r="K187" s="207">
        <v>2698.5413602742387</v>
      </c>
      <c r="L187" s="205"/>
      <c r="M187" s="207">
        <v>3862.44</v>
      </c>
      <c r="N187" s="207">
        <v>8760.85</v>
      </c>
      <c r="O187" s="276"/>
      <c r="P187" s="277"/>
      <c r="Q187" s="277"/>
      <c r="R187" s="207">
        <v>99229.51999999999</v>
      </c>
      <c r="S187" s="205"/>
      <c r="T187" s="207">
        <v>86.02</v>
      </c>
      <c r="U187" s="207">
        <v>4883.13</v>
      </c>
      <c r="V187" s="276"/>
      <c r="W187" s="276"/>
      <c r="X187" s="276"/>
      <c r="Y187" s="207">
        <v>7469.06</v>
      </c>
      <c r="Z187" s="205"/>
      <c r="AA187" s="207">
        <v>365582.80999225716</v>
      </c>
    </row>
  </sheetData>
  <mergeCells count="47">
    <mergeCell ref="A187:C187"/>
    <mergeCell ref="A180:C180"/>
    <mergeCell ref="A182:C182"/>
    <mergeCell ref="A184:C184"/>
    <mergeCell ref="A185:C185"/>
    <mergeCell ref="A186:C186"/>
    <mergeCell ref="A158:C158"/>
    <mergeCell ref="A161:C161"/>
    <mergeCell ref="A168:C168"/>
    <mergeCell ref="A173:C173"/>
    <mergeCell ref="A175:C175"/>
    <mergeCell ref="T3:Y3"/>
    <mergeCell ref="AA3:AA4"/>
    <mergeCell ref="A140:C140"/>
    <mergeCell ref="A134:C134"/>
    <mergeCell ref="A135:C135"/>
    <mergeCell ref="A137:C137"/>
    <mergeCell ref="J3:K3"/>
    <mergeCell ref="A138:C138"/>
    <mergeCell ref="A139:C139"/>
    <mergeCell ref="A150:C150"/>
    <mergeCell ref="A151:C151"/>
    <mergeCell ref="A153:C153"/>
    <mergeCell ref="A154:C154"/>
    <mergeCell ref="M3:R3"/>
    <mergeCell ref="A143:C143"/>
    <mergeCell ref="A145:C145"/>
    <mergeCell ref="A146:C146"/>
    <mergeCell ref="A147:C147"/>
    <mergeCell ref="A148:C148"/>
    <mergeCell ref="A142:C142"/>
    <mergeCell ref="A1:AG1"/>
    <mergeCell ref="A179:C179"/>
    <mergeCell ref="A172:C172"/>
    <mergeCell ref="A159:C159"/>
    <mergeCell ref="A162:C162"/>
    <mergeCell ref="A171:C171"/>
    <mergeCell ref="A177:C177"/>
    <mergeCell ref="A178:C178"/>
    <mergeCell ref="A163:C163"/>
    <mergeCell ref="A164:C164"/>
    <mergeCell ref="A167:C167"/>
    <mergeCell ref="A170:C170"/>
    <mergeCell ref="AC3:AE3"/>
    <mergeCell ref="F3:H3"/>
    <mergeCell ref="A155:C155"/>
    <mergeCell ref="A156:C156"/>
  </mergeCells>
  <hyperlinks>
    <hyperlink ref="D62" location="'2009-10'!A160" display="Bottom" xr:uid="{00000000-0004-0000-0500-000000000000}"/>
  </hyperlinks>
  <printOptions horizontalCentered="1"/>
  <pageMargins left="0.25" right="0.25" top="0.75" bottom="0.75" header="0.3" footer="0.3"/>
  <pageSetup paperSize="9" scale="72" fitToHeight="0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L169"/>
  <sheetViews>
    <sheetView tabSelected="1" workbookViewId="0">
      <pane xSplit="4" ySplit="4" topLeftCell="O119" activePane="bottomRight" state="frozen"/>
      <selection activeCell="F5" sqref="F5:P132"/>
      <selection pane="topRight" activeCell="F5" sqref="F5:P132"/>
      <selection pane="bottomLeft" activeCell="F5" sqref="F5:P132"/>
      <selection pane="bottomRight" activeCell="C123" sqref="C123"/>
    </sheetView>
  </sheetViews>
  <sheetFormatPr defaultRowHeight="12.75" x14ac:dyDescent="0.2"/>
  <cols>
    <col min="1" max="1" width="8" bestFit="1" customWidth="1"/>
    <col min="2" max="2" width="26" bestFit="1" customWidth="1"/>
    <col min="3" max="3" width="15.42578125" bestFit="1" customWidth="1"/>
    <col min="4" max="4" width="3" customWidth="1"/>
    <col min="5" max="5" width="0.85546875" style="167" customWidth="1"/>
    <col min="6" max="6" width="8.28515625" bestFit="1" customWidth="1"/>
    <col min="7" max="8" width="8.7109375" bestFit="1" customWidth="1"/>
    <col min="9" max="9" width="8.7109375" style="254" customWidth="1"/>
    <col min="10" max="10" width="0.85546875" style="3" customWidth="1"/>
    <col min="11" max="11" width="9" style="4" bestFit="1" customWidth="1"/>
    <col min="12" max="13" width="8.7109375" bestFit="1" customWidth="1"/>
    <col min="14" max="14" width="0.85546875" style="167" customWidth="1"/>
    <col min="15" max="15" width="10.28515625" style="168" bestFit="1" customWidth="1"/>
    <col min="16" max="17" width="8.28515625" style="254" customWidth="1"/>
    <col min="18" max="18" width="8.7109375" style="254" bestFit="1" customWidth="1"/>
    <col min="19" max="19" width="9" bestFit="1" customWidth="1"/>
    <col min="20" max="20" width="8.140625" bestFit="1" customWidth="1"/>
    <col min="21" max="21" width="1.7109375" customWidth="1"/>
    <col min="22" max="22" width="9" style="307" bestFit="1" customWidth="1"/>
    <col min="25" max="25" width="10.7109375" bestFit="1" customWidth="1"/>
    <col min="26" max="26" width="10.28515625" bestFit="1" customWidth="1"/>
    <col min="27" max="27" width="2.7109375" style="112" bestFit="1" customWidth="1"/>
    <col min="29" max="29" width="9.5703125" bestFit="1" customWidth="1"/>
    <col min="31" max="31" width="9.5703125" bestFit="1" customWidth="1"/>
    <col min="33" max="33" width="3" bestFit="1" customWidth="1"/>
    <col min="34" max="34" width="10" style="112" bestFit="1" customWidth="1"/>
    <col min="35" max="35" width="10" style="112" customWidth="1"/>
    <col min="36" max="36" width="9.140625" style="112"/>
    <col min="37" max="37" width="9.28515625" style="112" bestFit="1" customWidth="1"/>
  </cols>
  <sheetData>
    <row r="1" spans="1:38" s="18" customFormat="1" ht="15.75" x14ac:dyDescent="0.25">
      <c r="B1" s="261" t="s">
        <v>756</v>
      </c>
      <c r="C1" s="261"/>
      <c r="D1" s="261"/>
      <c r="E1" s="261"/>
      <c r="F1" s="261"/>
      <c r="G1" s="261"/>
      <c r="H1" s="262"/>
      <c r="I1" s="291"/>
      <c r="J1" s="261"/>
      <c r="K1" s="261"/>
      <c r="L1" s="261"/>
      <c r="M1" s="261"/>
      <c r="N1" s="261"/>
      <c r="O1" s="261"/>
      <c r="P1" s="261"/>
      <c r="Q1" s="261"/>
      <c r="R1" s="261"/>
      <c r="S1" s="261"/>
      <c r="T1" s="261"/>
      <c r="V1" s="300"/>
      <c r="AA1" s="623"/>
      <c r="AH1" s="623"/>
      <c r="AI1" s="623"/>
      <c r="AJ1" s="623"/>
      <c r="AK1" s="623"/>
    </row>
    <row r="2" spans="1:38" s="235" customFormat="1" ht="12.75" customHeight="1" x14ac:dyDescent="0.2">
      <c r="A2" s="233"/>
      <c r="B2" s="234"/>
      <c r="C2" s="234"/>
      <c r="D2" s="234"/>
      <c r="F2" s="237"/>
      <c r="G2" s="235" t="s">
        <v>93</v>
      </c>
      <c r="I2" s="282"/>
      <c r="J2" s="107"/>
      <c r="K2" s="237"/>
      <c r="L2" s="235" t="s">
        <v>91</v>
      </c>
      <c r="M2" s="236"/>
      <c r="O2" s="790" t="s">
        <v>92</v>
      </c>
      <c r="P2" s="791"/>
      <c r="Q2" s="791"/>
      <c r="R2" s="791"/>
      <c r="S2" s="791"/>
      <c r="T2" s="792"/>
      <c r="V2" s="301"/>
      <c r="W2" s="793" t="s">
        <v>94</v>
      </c>
      <c r="X2" s="794"/>
      <c r="Y2" s="794"/>
      <c r="Z2" s="795"/>
      <c r="AB2" s="796" t="s">
        <v>103</v>
      </c>
      <c r="AC2" s="797"/>
      <c r="AD2" s="797"/>
      <c r="AE2" s="797"/>
      <c r="AF2" s="798"/>
    </row>
    <row r="3" spans="1:38" s="4" customFormat="1" ht="33.75" x14ac:dyDescent="0.25">
      <c r="A3" s="101"/>
      <c r="B3" s="102"/>
      <c r="C3" s="17"/>
      <c r="D3" s="103"/>
      <c r="E3" s="121"/>
      <c r="F3" s="265" t="s">
        <v>37</v>
      </c>
      <c r="G3" s="265"/>
      <c r="H3" s="266"/>
      <c r="I3" s="292"/>
      <c r="J3" s="269"/>
      <c r="K3" s="802" t="s">
        <v>60</v>
      </c>
      <c r="L3" s="802"/>
      <c r="M3" s="803"/>
      <c r="N3" s="121"/>
      <c r="O3" s="804" t="s">
        <v>31</v>
      </c>
      <c r="P3" s="804"/>
      <c r="Q3" s="804"/>
      <c r="R3" s="804"/>
      <c r="S3" s="804"/>
      <c r="T3" s="804"/>
      <c r="V3" s="302"/>
      <c r="W3" s="240" t="s">
        <v>8</v>
      </c>
      <c r="X3" s="241" t="s">
        <v>95</v>
      </c>
      <c r="Y3" s="242" t="s">
        <v>12</v>
      </c>
      <c r="Z3" s="242" t="s">
        <v>101</v>
      </c>
      <c r="AA3" s="100"/>
      <c r="AC3" s="240" t="s">
        <v>8</v>
      </c>
      <c r="AD3" s="241" t="s">
        <v>95</v>
      </c>
      <c r="AE3" s="242" t="s">
        <v>12</v>
      </c>
      <c r="AF3" s="242" t="s">
        <v>101</v>
      </c>
      <c r="AH3" s="100"/>
      <c r="AI3" s="100"/>
      <c r="AJ3" s="100"/>
      <c r="AK3" s="100"/>
    </row>
    <row r="4" spans="1:38" ht="56.25" x14ac:dyDescent="0.2">
      <c r="A4" s="335" t="s">
        <v>284</v>
      </c>
      <c r="B4" s="413" t="s">
        <v>285</v>
      </c>
      <c r="C4" s="412" t="s">
        <v>106</v>
      </c>
      <c r="D4" s="414" t="s">
        <v>9</v>
      </c>
      <c r="E4" s="125"/>
      <c r="F4" s="129" t="s">
        <v>90</v>
      </c>
      <c r="G4" s="130" t="s">
        <v>61</v>
      </c>
      <c r="H4" s="131" t="s">
        <v>62</v>
      </c>
      <c r="I4" s="290"/>
      <c r="J4" s="14"/>
      <c r="K4" s="270" t="s">
        <v>90</v>
      </c>
      <c r="L4" s="123" t="s">
        <v>61</v>
      </c>
      <c r="M4" s="124" t="s">
        <v>62</v>
      </c>
      <c r="N4" s="125"/>
      <c r="O4" s="126" t="s">
        <v>105</v>
      </c>
      <c r="P4" s="127" t="s">
        <v>61</v>
      </c>
      <c r="Q4" s="128" t="s">
        <v>62</v>
      </c>
      <c r="R4" s="669" t="s">
        <v>104</v>
      </c>
      <c r="S4" s="670" t="s">
        <v>61</v>
      </c>
      <c r="T4" s="671" t="s">
        <v>62</v>
      </c>
      <c r="V4" s="303" t="s">
        <v>112</v>
      </c>
      <c r="W4" s="788" t="s">
        <v>102</v>
      </c>
      <c r="X4" s="789"/>
      <c r="Y4" s="789"/>
      <c r="Z4" s="789"/>
      <c r="AB4" s="188" t="s">
        <v>110</v>
      </c>
      <c r="AC4" s="786" t="s">
        <v>96</v>
      </c>
      <c r="AD4" s="787"/>
      <c r="AE4" s="787"/>
      <c r="AF4" s="787"/>
      <c r="AG4" s="255" t="s">
        <v>99</v>
      </c>
      <c r="AH4" s="624" t="s">
        <v>739</v>
      </c>
      <c r="AI4" s="624" t="s">
        <v>772</v>
      </c>
      <c r="AJ4" s="624" t="s">
        <v>766</v>
      </c>
      <c r="AK4" s="670" t="s">
        <v>61</v>
      </c>
      <c r="AL4" s="671" t="s">
        <v>62</v>
      </c>
    </row>
    <row r="5" spans="1:38" x14ac:dyDescent="0.2">
      <c r="A5" s="348">
        <v>10050</v>
      </c>
      <c r="B5" s="348" t="s">
        <v>123</v>
      </c>
      <c r="C5" s="348" t="s">
        <v>711</v>
      </c>
      <c r="D5" s="375" t="s">
        <v>1</v>
      </c>
      <c r="E5" s="133"/>
      <c r="F5" s="135">
        <f>'App 6-Residual Waste'!F5</f>
        <v>6436</v>
      </c>
      <c r="G5" s="136">
        <f t="shared" ref="G5:G36" si="0">(F5*1000)/W5/52</f>
        <v>5.5214681820677542</v>
      </c>
      <c r="H5" s="137">
        <f t="shared" ref="H5:H36" si="1">(F5*1000)/AC5/52</f>
        <v>2.4300128627646931</v>
      </c>
      <c r="I5" s="293"/>
      <c r="J5" s="11"/>
      <c r="K5" s="145">
        <f>'App 4-Recyclables'!F5</f>
        <v>4556</v>
      </c>
      <c r="L5" s="132">
        <f>(K5*1000)/X5/52</f>
        <v>3.9086092351616979</v>
      </c>
      <c r="M5" s="132">
        <f>(K5*1000)/AD5/52</f>
        <v>1.7201893416339251</v>
      </c>
      <c r="N5" s="133"/>
      <c r="O5" s="134">
        <f>'App 5-Organics'!F5</f>
        <v>0</v>
      </c>
      <c r="P5" s="287"/>
      <c r="Q5" s="139"/>
      <c r="R5" s="672">
        <f>'App 5-Organics'!J5</f>
        <v>9025</v>
      </c>
      <c r="S5" s="673">
        <f>(R5*1000)/Z5/52</f>
        <v>7.7425808488442325</v>
      </c>
      <c r="T5" s="674">
        <f>(R5*1000)/AF5/52</f>
        <v>3.4075304671304161</v>
      </c>
      <c r="V5" s="304">
        <f>'App 1-Services'!H5</f>
        <v>23663</v>
      </c>
      <c r="W5" s="243">
        <f>'App 1-Services'!K5</f>
        <v>22416</v>
      </c>
      <c r="X5" s="244">
        <f>'App 1-Services'!M5</f>
        <v>22416</v>
      </c>
      <c r="Y5" s="245">
        <f>'App 1-Services'!N5</f>
        <v>0</v>
      </c>
      <c r="Z5" s="245">
        <f>'App 1-Services'!O5</f>
        <v>22416</v>
      </c>
      <c r="AB5" s="260">
        <f>'App 1-Services'!G5</f>
        <v>53767</v>
      </c>
      <c r="AC5" s="9">
        <f t="shared" ref="AC5:AC36" si="2">(W5/$V5)*$AB5</f>
        <v>50933.570215103748</v>
      </c>
      <c r="AD5" s="9">
        <f t="shared" ref="AD5:AD36" si="3">(X5/$V5)*$AB5</f>
        <v>50933.570215103748</v>
      </c>
      <c r="AE5" s="9">
        <f t="shared" ref="AE5:AE36" si="4">(Y5/$V5)*$AB5</f>
        <v>0</v>
      </c>
      <c r="AF5" s="9">
        <f t="shared" ref="AF5:AF36" si="5">(Z5/$V5)*$AB5</f>
        <v>50933.570215103748</v>
      </c>
      <c r="AG5" s="256" t="s">
        <v>100</v>
      </c>
      <c r="AH5" s="682">
        <f>Y5+Z5</f>
        <v>22416</v>
      </c>
      <c r="AI5" s="682">
        <f>AE5+AF5</f>
        <v>50933.570215103748</v>
      </c>
      <c r="AJ5" s="682">
        <f>O5+R5</f>
        <v>9025</v>
      </c>
      <c r="AK5" s="673"/>
      <c r="AL5" s="674">
        <f t="shared" ref="AL5:AL68" si="6">(AJ5*1000)/AF5/52</f>
        <v>3.4075304671304161</v>
      </c>
    </row>
    <row r="6" spans="1:38" x14ac:dyDescent="0.2">
      <c r="A6" s="347">
        <v>10130</v>
      </c>
      <c r="B6" s="347" t="s">
        <v>125</v>
      </c>
      <c r="C6" s="347" t="s">
        <v>124</v>
      </c>
      <c r="D6" s="375" t="s">
        <v>1</v>
      </c>
      <c r="E6" s="133"/>
      <c r="F6" s="135">
        <f>'App 6-Residual Waste'!F6</f>
        <v>4665.6499999999996</v>
      </c>
      <c r="G6" s="136">
        <f t="shared" si="0"/>
        <v>8.1397113727241646</v>
      </c>
      <c r="H6" s="137">
        <f t="shared" si="1"/>
        <v>3.3977536189005226</v>
      </c>
      <c r="I6" s="293"/>
      <c r="J6" s="11"/>
      <c r="K6" s="145">
        <f>'App 4-Recyclables'!F6</f>
        <v>2821.74</v>
      </c>
      <c r="L6" s="132">
        <f>(K6*1000)/X6/52</f>
        <v>4.8445880518909714</v>
      </c>
      <c r="M6" s="132">
        <f>(K6*1000)/AD6/52</f>
        <v>2.0222727602546153</v>
      </c>
      <c r="N6" s="133"/>
      <c r="O6" s="134">
        <f>'App 5-Organics'!F6</f>
        <v>0</v>
      </c>
      <c r="P6" s="287"/>
      <c r="Q6" s="139"/>
      <c r="R6" s="672">
        <f>'App 5-Organics'!J6</f>
        <v>1975.83</v>
      </c>
      <c r="S6" s="673">
        <f>(R6*1000)/Z6/52</f>
        <v>3.7777620569925201</v>
      </c>
      <c r="T6" s="674">
        <f>(R6*1000)/AF6/52</f>
        <v>1.5769483846201231</v>
      </c>
      <c r="V6" s="304">
        <f>'App 1-Services'!H6</f>
        <v>12818</v>
      </c>
      <c r="W6" s="243">
        <f>'App 1-Services'!K6</f>
        <v>11023</v>
      </c>
      <c r="X6" s="244">
        <f>'App 1-Services'!M6</f>
        <v>11201</v>
      </c>
      <c r="Y6" s="245">
        <f>'App 1-Services'!N6</f>
        <v>0</v>
      </c>
      <c r="Z6" s="245">
        <f>'App 1-Services'!O6</f>
        <v>10058</v>
      </c>
      <c r="AB6" s="260">
        <f>'App 1-Services'!G6</f>
        <v>30707</v>
      </c>
      <c r="AC6" s="9">
        <f t="shared" si="2"/>
        <v>26406.870104540489</v>
      </c>
      <c r="AD6" s="9">
        <f t="shared" si="3"/>
        <v>26833.28967077547</v>
      </c>
      <c r="AE6" s="9">
        <f t="shared" si="4"/>
        <v>0</v>
      </c>
      <c r="AF6" s="9">
        <f t="shared" si="5"/>
        <v>24095.101107817132</v>
      </c>
      <c r="AG6" s="256" t="s">
        <v>100</v>
      </c>
      <c r="AH6" s="682">
        <f t="shared" ref="AH6:AH36" si="7">Y6+Z6</f>
        <v>10058</v>
      </c>
      <c r="AI6" s="682">
        <f t="shared" ref="AI6:AI69" si="8">AE6+AF6</f>
        <v>24095.101107817132</v>
      </c>
      <c r="AJ6" s="682">
        <f t="shared" ref="AJ6:AJ69" si="9">O6+R6</f>
        <v>1975.83</v>
      </c>
      <c r="AK6" s="673"/>
      <c r="AL6" s="674">
        <f t="shared" si="6"/>
        <v>1.5769483846201231</v>
      </c>
    </row>
    <row r="7" spans="1:38" x14ac:dyDescent="0.2">
      <c r="A7" s="347">
        <v>10250</v>
      </c>
      <c r="B7" s="347" t="s">
        <v>131</v>
      </c>
      <c r="C7" s="347" t="s">
        <v>130</v>
      </c>
      <c r="D7" s="375" t="s">
        <v>4</v>
      </c>
      <c r="E7" s="133"/>
      <c r="F7" s="135">
        <f>'App 6-Residual Waste'!F7</f>
        <v>6921.32</v>
      </c>
      <c r="G7" s="136">
        <f t="shared" si="0"/>
        <v>7.2654098085320795</v>
      </c>
      <c r="H7" s="137">
        <f t="shared" si="1"/>
        <v>3.1950513953961308</v>
      </c>
      <c r="I7" s="293"/>
      <c r="J7" s="11"/>
      <c r="K7" s="145">
        <f>'App 4-Recyclables'!F7</f>
        <v>4314.84</v>
      </c>
      <c r="L7" s="132">
        <f>(K7*1000)/X7/52</f>
        <v>4.5437352046704804</v>
      </c>
      <c r="M7" s="132">
        <f>(K7*1000)/AD7/52</f>
        <v>1.998162235658677</v>
      </c>
      <c r="N7" s="133"/>
      <c r="O7" s="134">
        <f>'App 5-Organics'!F7</f>
        <v>0</v>
      </c>
      <c r="P7" s="287"/>
      <c r="Q7" s="139"/>
      <c r="R7" s="672">
        <f>'App 5-Organics'!J7</f>
        <v>4364.9799999999996</v>
      </c>
      <c r="S7" s="673">
        <f>(R7*1000)/Z7/52</f>
        <v>5.4149092424798786</v>
      </c>
      <c r="T7" s="674">
        <f>(R7*1000)/AF7/52</f>
        <v>2.3812715025120186</v>
      </c>
      <c r="V7" s="304">
        <f>'App 1-Services'!H7</f>
        <v>19441</v>
      </c>
      <c r="W7" s="243">
        <f>'App 1-Services'!K7</f>
        <v>18320</v>
      </c>
      <c r="X7" s="244">
        <f>'App 1-Services'!M7</f>
        <v>18262</v>
      </c>
      <c r="Y7" s="245">
        <f>'App 1-Services'!N7</f>
        <v>0</v>
      </c>
      <c r="Z7" s="245">
        <f>'App 1-Services'!O7</f>
        <v>15502</v>
      </c>
      <c r="AB7" s="260">
        <f>'App 1-Services'!G7</f>
        <v>44208</v>
      </c>
      <c r="AC7" s="9">
        <f t="shared" si="2"/>
        <v>41658.894089810194</v>
      </c>
      <c r="AD7" s="9">
        <f t="shared" si="3"/>
        <v>41527.004577953812</v>
      </c>
      <c r="AE7" s="9">
        <f t="shared" si="4"/>
        <v>0</v>
      </c>
      <c r="AF7" s="9">
        <f t="shared" si="5"/>
        <v>35250.882979270616</v>
      </c>
      <c r="AG7" s="256" t="s">
        <v>100</v>
      </c>
      <c r="AH7" s="682">
        <f t="shared" si="7"/>
        <v>15502</v>
      </c>
      <c r="AI7" s="682">
        <f t="shared" si="8"/>
        <v>35250.882979270616</v>
      </c>
      <c r="AJ7" s="682">
        <f t="shared" si="9"/>
        <v>4364.9799999999996</v>
      </c>
      <c r="AK7" s="673"/>
      <c r="AL7" s="674">
        <f t="shared" si="6"/>
        <v>2.3812715025120186</v>
      </c>
    </row>
    <row r="8" spans="1:38" x14ac:dyDescent="0.2">
      <c r="A8" s="347">
        <v>10300</v>
      </c>
      <c r="B8" s="347" t="s">
        <v>132</v>
      </c>
      <c r="C8" s="347" t="s">
        <v>711</v>
      </c>
      <c r="D8" s="375" t="s">
        <v>1</v>
      </c>
      <c r="E8" s="133"/>
      <c r="F8" s="135">
        <f>'App 6-Residual Waste'!F8</f>
        <v>676</v>
      </c>
      <c r="G8" s="136">
        <f t="shared" si="0"/>
        <v>17.832647462277091</v>
      </c>
      <c r="H8" s="137">
        <f t="shared" si="1"/>
        <v>12.764822435604327</v>
      </c>
      <c r="I8" s="293"/>
      <c r="J8" s="11"/>
      <c r="K8" s="145">
        <f>'App 4-Recyclables'!F8</f>
        <v>0</v>
      </c>
      <c r="L8" s="132"/>
      <c r="M8" s="132"/>
      <c r="N8" s="138"/>
      <c r="O8" s="134">
        <f>'App 5-Organics'!F8</f>
        <v>0</v>
      </c>
      <c r="P8" s="287"/>
      <c r="Q8" s="139"/>
      <c r="R8" s="672">
        <f>'App 5-Organics'!J8</f>
        <v>0</v>
      </c>
      <c r="S8" s="673"/>
      <c r="T8" s="674"/>
      <c r="V8" s="304">
        <f>'App 1-Services'!H8</f>
        <v>1675</v>
      </c>
      <c r="W8" s="243">
        <f>'App 1-Services'!K8</f>
        <v>729</v>
      </c>
      <c r="X8" s="244">
        <f>'App 1-Services'!M8</f>
        <v>0</v>
      </c>
      <c r="Y8" s="245">
        <f>'App 1-Services'!N8</f>
        <v>0</v>
      </c>
      <c r="Z8" s="245">
        <f>'App 1-Services'!O8</f>
        <v>0</v>
      </c>
      <c r="AA8" s="112">
        <v>1</v>
      </c>
      <c r="AB8" s="260">
        <f>'App 1-Services'!G8</f>
        <v>2340</v>
      </c>
      <c r="AC8" s="9">
        <f t="shared" si="2"/>
        <v>1018.423880597015</v>
      </c>
      <c r="AD8" s="9">
        <f t="shared" si="3"/>
        <v>0</v>
      </c>
      <c r="AE8" s="9">
        <f t="shared" si="4"/>
        <v>0</v>
      </c>
      <c r="AF8" s="9">
        <f t="shared" si="5"/>
        <v>0</v>
      </c>
      <c r="AG8" s="256"/>
      <c r="AH8" s="682">
        <f t="shared" si="7"/>
        <v>0</v>
      </c>
      <c r="AI8" s="682">
        <f t="shared" si="8"/>
        <v>0</v>
      </c>
      <c r="AJ8" s="682">
        <f t="shared" si="9"/>
        <v>0</v>
      </c>
      <c r="AK8" s="673"/>
      <c r="AL8" s="674"/>
    </row>
    <row r="9" spans="1:38" x14ac:dyDescent="0.2">
      <c r="A9" s="347">
        <v>10470</v>
      </c>
      <c r="B9" s="347" t="s">
        <v>134</v>
      </c>
      <c r="C9" s="347" t="s">
        <v>289</v>
      </c>
      <c r="D9" s="375" t="s">
        <v>1</v>
      </c>
      <c r="E9" s="133"/>
      <c r="F9" s="135">
        <f>'App 6-Residual Waste'!F9</f>
        <v>8108.56</v>
      </c>
      <c r="G9" s="136">
        <f t="shared" si="0"/>
        <v>10.292663112465094</v>
      </c>
      <c r="H9" s="137">
        <f t="shared" si="1"/>
        <v>4.7127656888834171</v>
      </c>
      <c r="I9" s="293"/>
      <c r="J9" s="11"/>
      <c r="K9" s="145">
        <f>'App 4-Recyclables'!F9</f>
        <v>2273.56</v>
      </c>
      <c r="L9" s="132">
        <f t="shared" ref="L9:L14" si="10">(K9*1000)/X9/52</f>
        <v>2.8930263807521799</v>
      </c>
      <c r="M9" s="132">
        <f t="shared" ref="M9:M14" si="11">(K9*1000)/AD9/52</f>
        <v>1.3246479861690592</v>
      </c>
      <c r="N9" s="138"/>
      <c r="O9" s="134">
        <f>'App 5-Organics'!F9</f>
        <v>0</v>
      </c>
      <c r="P9" s="287"/>
      <c r="Q9" s="139"/>
      <c r="R9" s="672">
        <f>'App 5-Organics'!J9</f>
        <v>3977.86</v>
      </c>
      <c r="S9" s="673">
        <f>(R9*1000)/Z9/52</f>
        <v>5.6276986457961957</v>
      </c>
      <c r="T9" s="674">
        <f>(R9*1000)/AF9/52</f>
        <v>2.5767893882744559</v>
      </c>
      <c r="V9" s="304">
        <f>'App 1-Services'!H9</f>
        <v>19783</v>
      </c>
      <c r="W9" s="243">
        <f>'App 1-Services'!K9</f>
        <v>15150</v>
      </c>
      <c r="X9" s="244">
        <f>'App 1-Services'!M9</f>
        <v>15113</v>
      </c>
      <c r="Y9" s="245">
        <f>'App 1-Services'!N9</f>
        <v>0</v>
      </c>
      <c r="Z9" s="245">
        <f>'App 1-Services'!O9</f>
        <v>13593</v>
      </c>
      <c r="AB9" s="260">
        <f>'App 1-Services'!G9</f>
        <v>43206</v>
      </c>
      <c r="AC9" s="9">
        <f t="shared" si="2"/>
        <v>33087.544861749986</v>
      </c>
      <c r="AD9" s="9">
        <f t="shared" si="3"/>
        <v>33006.736996411062</v>
      </c>
      <c r="AE9" s="9">
        <f t="shared" si="4"/>
        <v>0</v>
      </c>
      <c r="AF9" s="9">
        <f t="shared" si="5"/>
        <v>29687.062528433504</v>
      </c>
      <c r="AG9" s="256" t="s">
        <v>100</v>
      </c>
      <c r="AH9" s="682">
        <f t="shared" si="7"/>
        <v>13593</v>
      </c>
      <c r="AI9" s="682">
        <f t="shared" si="8"/>
        <v>29687.062528433504</v>
      </c>
      <c r="AJ9" s="682">
        <f t="shared" si="9"/>
        <v>3977.86</v>
      </c>
      <c r="AK9" s="673"/>
      <c r="AL9" s="674">
        <f t="shared" si="6"/>
        <v>2.5767893882744559</v>
      </c>
    </row>
    <row r="10" spans="1:38" x14ac:dyDescent="0.2">
      <c r="A10" s="347">
        <v>10500</v>
      </c>
      <c r="B10" s="347" t="s">
        <v>148</v>
      </c>
      <c r="C10" s="347" t="s">
        <v>126</v>
      </c>
      <c r="D10" s="375" t="s">
        <v>3</v>
      </c>
      <c r="E10" s="133"/>
      <c r="F10" s="135">
        <f>'App 6-Residual Waste'!F10</f>
        <v>41637</v>
      </c>
      <c r="G10" s="136">
        <f t="shared" si="0"/>
        <v>12.761766865810346</v>
      </c>
      <c r="H10" s="137">
        <f t="shared" si="1"/>
        <v>4.5996458699846317</v>
      </c>
      <c r="I10" s="293"/>
      <c r="J10" s="11"/>
      <c r="K10" s="145">
        <f>'App 4-Recyclables'!F10</f>
        <v>9940</v>
      </c>
      <c r="L10" s="132">
        <f t="shared" si="10"/>
        <v>3.0466162943092643</v>
      </c>
      <c r="M10" s="132">
        <f t="shared" si="11"/>
        <v>1.098073346966574</v>
      </c>
      <c r="N10" s="138"/>
      <c r="O10" s="134">
        <f>'App 5-Organics'!F10</f>
        <v>1551</v>
      </c>
      <c r="P10" s="287">
        <f>(O10*1000)/Y10/52</f>
        <v>3.3141025641025643</v>
      </c>
      <c r="Q10" s="139">
        <f>(O10*1000)/AE10/52</f>
        <v>1.1944817933102008</v>
      </c>
      <c r="R10" s="672">
        <f>'App 5-Organics'!J10</f>
        <v>0</v>
      </c>
      <c r="S10" s="673"/>
      <c r="T10" s="674"/>
      <c r="V10" s="304">
        <f>'App 1-Services'!H10</f>
        <v>62850</v>
      </c>
      <c r="W10" s="243">
        <f>'App 1-Services'!K10</f>
        <v>62743</v>
      </c>
      <c r="X10" s="244">
        <f>'App 1-Services'!M10</f>
        <v>62743</v>
      </c>
      <c r="Y10" s="245">
        <f>'App 1-Services'!N10</f>
        <v>9000</v>
      </c>
      <c r="Z10" s="245">
        <f>'App 1-Services'!O10</f>
        <v>0</v>
      </c>
      <c r="AB10" s="260">
        <f>'App 1-Services'!G10</f>
        <v>174378</v>
      </c>
      <c r="AC10" s="9">
        <f t="shared" si="2"/>
        <v>174081.12735083533</v>
      </c>
      <c r="AD10" s="9">
        <f t="shared" si="3"/>
        <v>174081.12735083533</v>
      </c>
      <c r="AE10" s="9">
        <f t="shared" si="4"/>
        <v>24970.596658711216</v>
      </c>
      <c r="AF10" s="9">
        <f t="shared" si="5"/>
        <v>0</v>
      </c>
      <c r="AG10" s="256"/>
      <c r="AH10" s="682">
        <f t="shared" si="7"/>
        <v>9000</v>
      </c>
      <c r="AI10" s="682">
        <f t="shared" si="8"/>
        <v>24970.596658711216</v>
      </c>
      <c r="AJ10" s="682">
        <f t="shared" si="9"/>
        <v>1551</v>
      </c>
      <c r="AK10" s="673">
        <f t="shared" ref="AK10:AK67" si="12">(AJ10*1000)/AE10/52</f>
        <v>1.1944817933102008</v>
      </c>
      <c r="AL10" s="674"/>
    </row>
    <row r="11" spans="1:38" x14ac:dyDescent="0.2">
      <c r="A11" s="347">
        <v>10550</v>
      </c>
      <c r="B11" s="347" t="s">
        <v>137</v>
      </c>
      <c r="C11" s="347" t="s">
        <v>713</v>
      </c>
      <c r="D11" s="375" t="s">
        <v>1</v>
      </c>
      <c r="E11" s="133"/>
      <c r="F11" s="135">
        <f>'App 6-Residual Waste'!F11</f>
        <v>7203</v>
      </c>
      <c r="G11" s="136">
        <f t="shared" si="0"/>
        <v>8.4887382503511937</v>
      </c>
      <c r="H11" s="137">
        <f t="shared" si="1"/>
        <v>4.9835625602169511</v>
      </c>
      <c r="I11" s="293"/>
      <c r="J11" s="11"/>
      <c r="K11" s="145">
        <f>'App 4-Recyclables'!F11</f>
        <v>3622</v>
      </c>
      <c r="L11" s="132">
        <f t="shared" si="10"/>
        <v>4.2685283830031961</v>
      </c>
      <c r="M11" s="132">
        <f t="shared" si="11"/>
        <v>2.5059646804256275</v>
      </c>
      <c r="N11" s="138"/>
      <c r="O11" s="134">
        <f>'App 5-Organics'!F11</f>
        <v>0</v>
      </c>
      <c r="P11" s="287"/>
      <c r="Q11" s="139"/>
      <c r="R11" s="672">
        <f>'App 5-Organics'!J11</f>
        <v>4054</v>
      </c>
      <c r="S11" s="673">
        <f>(R11*1000)/Z11/52</f>
        <v>6.4940890013776311</v>
      </c>
      <c r="T11" s="674">
        <f>(R11*1000)/AF11/52</f>
        <v>3.8125452635606125</v>
      </c>
      <c r="V11" s="304">
        <f>'App 1-Services'!H11</f>
        <v>20165</v>
      </c>
      <c r="W11" s="243">
        <f>'App 1-Services'!K11</f>
        <v>16318</v>
      </c>
      <c r="X11" s="244">
        <f>'App 1-Services'!M11</f>
        <v>16318</v>
      </c>
      <c r="Y11" s="245">
        <f>'App 1-Services'!N11</f>
        <v>0</v>
      </c>
      <c r="Z11" s="245">
        <f>'App 1-Services'!O11</f>
        <v>12005</v>
      </c>
      <c r="AB11" s="260">
        <f>'App 1-Services'!G11</f>
        <v>34348</v>
      </c>
      <c r="AC11" s="9">
        <f t="shared" si="2"/>
        <v>27795.222613439128</v>
      </c>
      <c r="AD11" s="9">
        <f t="shared" si="3"/>
        <v>27795.222613439128</v>
      </c>
      <c r="AE11" s="9">
        <f t="shared" si="4"/>
        <v>0</v>
      </c>
      <c r="AF11" s="9">
        <f t="shared" si="5"/>
        <v>20448.685345896356</v>
      </c>
      <c r="AG11" s="256" t="s">
        <v>771</v>
      </c>
      <c r="AH11" s="682">
        <f t="shared" si="7"/>
        <v>12005</v>
      </c>
      <c r="AI11" s="682">
        <f t="shared" si="8"/>
        <v>20448.685345896356</v>
      </c>
      <c r="AJ11" s="682">
        <f t="shared" si="9"/>
        <v>4054</v>
      </c>
      <c r="AK11" s="673"/>
      <c r="AL11" s="674">
        <f t="shared" si="6"/>
        <v>3.8125452635606125</v>
      </c>
    </row>
    <row r="12" spans="1:38" x14ac:dyDescent="0.2">
      <c r="A12" s="347">
        <v>10600</v>
      </c>
      <c r="B12" s="347" t="s">
        <v>138</v>
      </c>
      <c r="C12" s="347" t="s">
        <v>290</v>
      </c>
      <c r="D12" s="375" t="s">
        <v>4</v>
      </c>
      <c r="E12" s="133"/>
      <c r="F12" s="135">
        <f>'App 6-Residual Waste'!F12</f>
        <v>1387.86</v>
      </c>
      <c r="G12" s="136">
        <f t="shared" si="0"/>
        <v>6.2651679306608887</v>
      </c>
      <c r="H12" s="137">
        <f t="shared" si="1"/>
        <v>3.8394271419555732</v>
      </c>
      <c r="I12" s="293"/>
      <c r="J12" s="11"/>
      <c r="K12" s="145">
        <f>'App 4-Recyclables'!F12</f>
        <v>1033.68</v>
      </c>
      <c r="L12" s="132">
        <f t="shared" si="10"/>
        <v>4.6663055254604551</v>
      </c>
      <c r="M12" s="132">
        <f t="shared" si="11"/>
        <v>2.8596105140984229</v>
      </c>
      <c r="N12" s="138"/>
      <c r="O12" s="134">
        <f>'App 5-Organics'!F12</f>
        <v>0</v>
      </c>
      <c r="P12" s="287"/>
      <c r="Q12" s="139"/>
      <c r="R12" s="672">
        <f>'App 5-Organics'!J12</f>
        <v>1525.31</v>
      </c>
      <c r="S12" s="673">
        <f>(R12*1000)/Z12/52</f>
        <v>6.8856536655832432</v>
      </c>
      <c r="T12" s="674">
        <f>(R12*1000)/AF12/52</f>
        <v>4.2196738964277776</v>
      </c>
      <c r="V12" s="304">
        <f>'App 1-Services'!H12</f>
        <v>7944</v>
      </c>
      <c r="W12" s="243">
        <f>'App 1-Services'!K12</f>
        <v>4260</v>
      </c>
      <c r="X12" s="244">
        <f>'App 1-Services'!M12</f>
        <v>4260</v>
      </c>
      <c r="Y12" s="245">
        <f>'App 1-Services'!N12</f>
        <v>0</v>
      </c>
      <c r="Z12" s="245">
        <f>'App 1-Services'!O12</f>
        <v>4260</v>
      </c>
      <c r="AB12" s="260">
        <f>'App 1-Services'!G12</f>
        <v>12963</v>
      </c>
      <c r="AC12" s="9">
        <f t="shared" si="2"/>
        <v>6951.4577039274927</v>
      </c>
      <c r="AD12" s="9">
        <f t="shared" si="3"/>
        <v>6951.4577039274927</v>
      </c>
      <c r="AE12" s="9">
        <f t="shared" si="4"/>
        <v>0</v>
      </c>
      <c r="AF12" s="9">
        <f t="shared" si="5"/>
        <v>6951.4577039274927</v>
      </c>
      <c r="AG12" s="256" t="s">
        <v>100</v>
      </c>
      <c r="AH12" s="682">
        <f t="shared" si="7"/>
        <v>4260</v>
      </c>
      <c r="AI12" s="682">
        <f t="shared" si="8"/>
        <v>6951.4577039274927</v>
      </c>
      <c r="AJ12" s="682">
        <f t="shared" si="9"/>
        <v>1525.31</v>
      </c>
      <c r="AK12" s="673"/>
      <c r="AL12" s="674">
        <f t="shared" si="6"/>
        <v>4.2196738964277776</v>
      </c>
    </row>
    <row r="13" spans="1:38" x14ac:dyDescent="0.2">
      <c r="A13" s="347">
        <v>10650</v>
      </c>
      <c r="B13" s="347" t="s">
        <v>139</v>
      </c>
      <c r="C13" s="347" t="s">
        <v>711</v>
      </c>
      <c r="D13" s="375" t="s">
        <v>1</v>
      </c>
      <c r="E13" s="138"/>
      <c r="F13" s="135">
        <f>'App 6-Residual Waste'!F13</f>
        <v>739</v>
      </c>
      <c r="G13" s="136">
        <f t="shared" si="0"/>
        <v>4.2562259543391621</v>
      </c>
      <c r="H13" s="137">
        <f t="shared" si="1"/>
        <v>2.4949784392956338</v>
      </c>
      <c r="I13" s="293"/>
      <c r="J13" s="11"/>
      <c r="K13" s="145">
        <f>'App 4-Recyclables'!F13</f>
        <v>639.13</v>
      </c>
      <c r="L13" s="132">
        <f t="shared" si="10"/>
        <v>3.681030709332596</v>
      </c>
      <c r="M13" s="132">
        <f t="shared" si="11"/>
        <v>2.1578018537307417</v>
      </c>
      <c r="N13" s="138"/>
      <c r="O13" s="134">
        <f>'App 5-Organics'!F13</f>
        <v>0</v>
      </c>
      <c r="P13" s="287"/>
      <c r="Q13" s="139"/>
      <c r="R13" s="672">
        <f>'App 5-Organics'!J13</f>
        <v>0</v>
      </c>
      <c r="S13" s="673"/>
      <c r="T13" s="674"/>
      <c r="V13" s="304">
        <f>'App 1-Services'!H13</f>
        <v>5104</v>
      </c>
      <c r="W13" s="243">
        <f>'App 1-Services'!K13</f>
        <v>3339</v>
      </c>
      <c r="X13" s="244">
        <f>'App 1-Services'!M13</f>
        <v>3339</v>
      </c>
      <c r="Y13" s="245">
        <f>'App 1-Services'!N13</f>
        <v>0</v>
      </c>
      <c r="Z13" s="245">
        <f>'App 1-Services'!O13</f>
        <v>0</v>
      </c>
      <c r="AA13" s="112">
        <v>1</v>
      </c>
      <c r="AB13" s="260">
        <f>'App 1-Services'!G13</f>
        <v>8707</v>
      </c>
      <c r="AC13" s="9">
        <f t="shared" si="2"/>
        <v>5696.0566222570533</v>
      </c>
      <c r="AD13" s="9">
        <f t="shared" si="3"/>
        <v>5696.0566222570533</v>
      </c>
      <c r="AE13" s="9">
        <f t="shared" si="4"/>
        <v>0</v>
      </c>
      <c r="AF13" s="9">
        <f t="shared" si="5"/>
        <v>0</v>
      </c>
      <c r="AG13" s="256"/>
      <c r="AH13" s="682">
        <f t="shared" si="7"/>
        <v>0</v>
      </c>
      <c r="AI13" s="682">
        <f t="shared" si="8"/>
        <v>0</v>
      </c>
      <c r="AJ13" s="682">
        <f t="shared" si="9"/>
        <v>0</v>
      </c>
      <c r="AK13" s="673"/>
      <c r="AL13" s="674"/>
    </row>
    <row r="14" spans="1:38" x14ac:dyDescent="0.2">
      <c r="A14" s="347">
        <v>10750</v>
      </c>
      <c r="B14" s="347" t="s">
        <v>140</v>
      </c>
      <c r="C14" s="347" t="s">
        <v>128</v>
      </c>
      <c r="D14" s="375" t="s">
        <v>3</v>
      </c>
      <c r="E14" s="133"/>
      <c r="F14" s="135">
        <f>'App 6-Residual Waste'!F14</f>
        <v>105001</v>
      </c>
      <c r="G14" s="136">
        <f t="shared" si="0"/>
        <v>18.100287740119576</v>
      </c>
      <c r="H14" s="137">
        <f t="shared" si="1"/>
        <v>6.5159929701167654</v>
      </c>
      <c r="I14" s="293"/>
      <c r="J14" s="11"/>
      <c r="K14" s="145">
        <f>'App 4-Recyclables'!F14</f>
        <v>20405.27</v>
      </c>
      <c r="L14" s="132">
        <f t="shared" si="10"/>
        <v>3.5175022944050989</v>
      </c>
      <c r="M14" s="132">
        <f t="shared" si="11"/>
        <v>1.2662793294667147</v>
      </c>
      <c r="N14" s="138"/>
      <c r="O14" s="134">
        <f>'App 5-Organics'!F14</f>
        <v>0</v>
      </c>
      <c r="P14" s="287"/>
      <c r="Q14" s="139"/>
      <c r="R14" s="672">
        <f>'App 5-Organics'!J14</f>
        <v>0</v>
      </c>
      <c r="S14" s="673"/>
      <c r="T14" s="674"/>
      <c r="V14" s="304">
        <f>'App 1-Services'!H14</f>
        <v>131950</v>
      </c>
      <c r="W14" s="243">
        <f>'App 1-Services'!K14</f>
        <v>111559</v>
      </c>
      <c r="X14" s="244">
        <f>'App 1-Services'!M14</f>
        <v>111559</v>
      </c>
      <c r="Y14" s="245">
        <f>'App 1-Services'!N14</f>
        <v>0</v>
      </c>
      <c r="Z14" s="245">
        <f>'App 1-Services'!O14</f>
        <v>0</v>
      </c>
      <c r="AA14" s="112">
        <v>1</v>
      </c>
      <c r="AB14" s="260">
        <f>'App 1-Services'!G14</f>
        <v>366534</v>
      </c>
      <c r="AC14" s="9">
        <f t="shared" si="2"/>
        <v>309891.37177718832</v>
      </c>
      <c r="AD14" s="9">
        <f t="shared" si="3"/>
        <v>309891.37177718832</v>
      </c>
      <c r="AE14" s="9">
        <f t="shared" si="4"/>
        <v>0</v>
      </c>
      <c r="AF14" s="9">
        <f t="shared" si="5"/>
        <v>0</v>
      </c>
      <c r="AG14" s="256"/>
      <c r="AH14" s="682">
        <f t="shared" si="7"/>
        <v>0</v>
      </c>
      <c r="AI14" s="682">
        <f t="shared" si="8"/>
        <v>0</v>
      </c>
      <c r="AJ14" s="682">
        <f t="shared" si="9"/>
        <v>0</v>
      </c>
      <c r="AK14" s="673"/>
      <c r="AL14" s="674"/>
    </row>
    <row r="15" spans="1:38" x14ac:dyDescent="0.2">
      <c r="A15" s="347">
        <v>10800</v>
      </c>
      <c r="B15" s="347" t="s">
        <v>142</v>
      </c>
      <c r="C15" s="347" t="s">
        <v>141</v>
      </c>
      <c r="D15" s="375" t="s">
        <v>1</v>
      </c>
      <c r="E15" s="133"/>
      <c r="F15" s="135">
        <f>'App 6-Residual Waste'!F15</f>
        <v>617.4</v>
      </c>
      <c r="G15" s="136">
        <f t="shared" si="0"/>
        <v>6.5961538461538458</v>
      </c>
      <c r="H15" s="137">
        <f t="shared" si="1"/>
        <v>4.9595141700404861</v>
      </c>
      <c r="I15" s="293"/>
      <c r="J15" s="11"/>
      <c r="K15" s="145">
        <f>'App 4-Recyclables'!F15</f>
        <v>0</v>
      </c>
      <c r="L15" s="132"/>
      <c r="M15" s="132"/>
      <c r="N15" s="138"/>
      <c r="O15" s="134">
        <f>'App 5-Organics'!F15</f>
        <v>0</v>
      </c>
      <c r="P15" s="287"/>
      <c r="Q15" s="139"/>
      <c r="R15" s="672">
        <f>'App 5-Organics'!J15</f>
        <v>0</v>
      </c>
      <c r="S15" s="673"/>
      <c r="T15" s="674"/>
      <c r="V15" s="304">
        <f>'App 1-Services'!H15</f>
        <v>4500</v>
      </c>
      <c r="W15" s="243">
        <f>'App 1-Services'!K15</f>
        <v>1800</v>
      </c>
      <c r="X15" s="244">
        <f>'App 1-Services'!M15</f>
        <v>0</v>
      </c>
      <c r="Y15" s="245">
        <f>'App 1-Services'!N15</f>
        <v>0</v>
      </c>
      <c r="Z15" s="245">
        <f>'App 1-Services'!O15</f>
        <v>0</v>
      </c>
      <c r="AA15" s="112">
        <v>1</v>
      </c>
      <c r="AB15" s="260">
        <f>'App 1-Services'!G15</f>
        <v>5985</v>
      </c>
      <c r="AC15" s="9">
        <f t="shared" si="2"/>
        <v>2394</v>
      </c>
      <c r="AD15" s="9">
        <f t="shared" si="3"/>
        <v>0</v>
      </c>
      <c r="AE15" s="9">
        <f t="shared" si="4"/>
        <v>0</v>
      </c>
      <c r="AF15" s="9">
        <f t="shared" si="5"/>
        <v>0</v>
      </c>
      <c r="AG15" s="256"/>
      <c r="AH15" s="682">
        <f t="shared" si="7"/>
        <v>0</v>
      </c>
      <c r="AI15" s="682">
        <f t="shared" si="8"/>
        <v>0</v>
      </c>
      <c r="AJ15" s="682">
        <f t="shared" si="9"/>
        <v>0</v>
      </c>
      <c r="AK15" s="673"/>
      <c r="AL15" s="674"/>
    </row>
    <row r="16" spans="1:38" x14ac:dyDescent="0.2">
      <c r="A16" s="347">
        <v>10850</v>
      </c>
      <c r="B16" s="347" t="s">
        <v>143</v>
      </c>
      <c r="C16" s="347" t="s">
        <v>289</v>
      </c>
      <c r="D16" s="375" t="s">
        <v>1</v>
      </c>
      <c r="E16" s="133"/>
      <c r="F16" s="135">
        <f>'App 6-Residual Waste'!F16</f>
        <v>1838.85</v>
      </c>
      <c r="G16" s="136">
        <f t="shared" si="0"/>
        <v>9.5009403546480389</v>
      </c>
      <c r="H16" s="137">
        <f t="shared" si="1"/>
        <v>5.2629153394652102</v>
      </c>
      <c r="I16" s="293"/>
      <c r="J16" s="11"/>
      <c r="K16" s="145">
        <f>'App 4-Recyclables'!F16</f>
        <v>490.86</v>
      </c>
      <c r="L16" s="132">
        <f>(K16*1000)/X16/52</f>
        <v>2.5361674864630266</v>
      </c>
      <c r="M16" s="132">
        <f>(K16*1000)/AD16/52</f>
        <v>1.4048751249584759</v>
      </c>
      <c r="N16" s="138"/>
      <c r="O16" s="134">
        <f>'App 5-Organics'!F16</f>
        <v>0</v>
      </c>
      <c r="P16" s="287"/>
      <c r="Q16" s="139"/>
      <c r="R16" s="672">
        <f>'App 5-Organics'!J16</f>
        <v>0</v>
      </c>
      <c r="S16" s="673"/>
      <c r="T16" s="674"/>
      <c r="V16" s="304">
        <f>'App 1-Services'!H16</f>
        <v>4067</v>
      </c>
      <c r="W16" s="243">
        <f>'App 1-Services'!K16</f>
        <v>3722</v>
      </c>
      <c r="X16" s="244">
        <f>'App 1-Services'!M16</f>
        <v>3722</v>
      </c>
      <c r="Y16" s="245">
        <f>'App 1-Services'!N16</f>
        <v>0</v>
      </c>
      <c r="Z16" s="245">
        <f>'App 1-Services'!O16</f>
        <v>0</v>
      </c>
      <c r="AA16" s="112">
        <v>1</v>
      </c>
      <c r="AB16" s="260">
        <f>'App 1-Services'!G16</f>
        <v>7342</v>
      </c>
      <c r="AC16" s="9">
        <f t="shared" si="2"/>
        <v>6719.1846569953277</v>
      </c>
      <c r="AD16" s="9">
        <f t="shared" si="3"/>
        <v>6719.1846569953277</v>
      </c>
      <c r="AE16" s="9">
        <f t="shared" si="4"/>
        <v>0</v>
      </c>
      <c r="AF16" s="9">
        <f t="shared" si="5"/>
        <v>0</v>
      </c>
      <c r="AG16" s="256"/>
      <c r="AH16" s="682">
        <f t="shared" si="7"/>
        <v>0</v>
      </c>
      <c r="AI16" s="682">
        <f t="shared" si="8"/>
        <v>0</v>
      </c>
      <c r="AJ16" s="682">
        <f t="shared" si="9"/>
        <v>0</v>
      </c>
      <c r="AK16" s="673"/>
      <c r="AL16" s="674"/>
    </row>
    <row r="17" spans="1:38" x14ac:dyDescent="0.2">
      <c r="A17" s="347">
        <v>10900</v>
      </c>
      <c r="B17" s="347" t="s">
        <v>144</v>
      </c>
      <c r="C17" s="347" t="s">
        <v>128</v>
      </c>
      <c r="D17" s="375" t="s">
        <v>4</v>
      </c>
      <c r="E17" s="133"/>
      <c r="F17" s="135">
        <f>'App 6-Residual Waste'!F17</f>
        <v>16597.599999999999</v>
      </c>
      <c r="G17" s="136">
        <f t="shared" si="0"/>
        <v>9.5747724797400799</v>
      </c>
      <c r="H17" s="137">
        <f t="shared" si="1"/>
        <v>4.6249074487364243</v>
      </c>
      <c r="I17" s="293"/>
      <c r="J17" s="11"/>
      <c r="K17" s="145">
        <f>'App 4-Recyclables'!F17</f>
        <v>7486.44</v>
      </c>
      <c r="L17" s="132">
        <f>(K17*1000)/X17/52</f>
        <v>4.3187544996400282</v>
      </c>
      <c r="M17" s="132">
        <f>(K17*1000)/AD17/52</f>
        <v>2.0860902853736878</v>
      </c>
      <c r="N17" s="138"/>
      <c r="O17" s="134">
        <f>'App 5-Organics'!F17</f>
        <v>9289.2199999999993</v>
      </c>
      <c r="P17" s="287">
        <f>(O17*1000)/Y17/52</f>
        <v>5.3587366856805305</v>
      </c>
      <c r="Q17" s="139">
        <f>(O17*1000)/AE17/52</f>
        <v>2.588433434409275</v>
      </c>
      <c r="R17" s="672">
        <f>'App 5-Organics'!J17</f>
        <v>0</v>
      </c>
      <c r="S17" s="673"/>
      <c r="T17" s="674"/>
      <c r="V17" s="304">
        <f>'App 1-Services'!H17</f>
        <v>38285</v>
      </c>
      <c r="W17" s="243">
        <f>'App 1-Services'!K17</f>
        <v>33336</v>
      </c>
      <c r="X17" s="244">
        <f>'App 1-Services'!M17</f>
        <v>33336</v>
      </c>
      <c r="Y17" s="245">
        <f>'App 1-Services'!N17</f>
        <v>33336</v>
      </c>
      <c r="Z17" s="245">
        <f>'App 1-Services'!O17</f>
        <v>0</v>
      </c>
      <c r="AB17" s="260">
        <f>'App 1-Services'!G17</f>
        <v>79260</v>
      </c>
      <c r="AC17" s="9">
        <f t="shared" si="2"/>
        <v>69014.270863262369</v>
      </c>
      <c r="AD17" s="9">
        <f t="shared" si="3"/>
        <v>69014.270863262369</v>
      </c>
      <c r="AE17" s="9">
        <f t="shared" si="4"/>
        <v>69014.270863262369</v>
      </c>
      <c r="AF17" s="9">
        <f t="shared" si="5"/>
        <v>0</v>
      </c>
      <c r="AG17" s="256"/>
      <c r="AH17" s="682">
        <f t="shared" si="7"/>
        <v>33336</v>
      </c>
      <c r="AI17" s="682">
        <f t="shared" si="8"/>
        <v>69014.270863262369</v>
      </c>
      <c r="AJ17" s="682">
        <f t="shared" si="9"/>
        <v>9289.2199999999993</v>
      </c>
      <c r="AK17" s="673">
        <f t="shared" si="12"/>
        <v>2.588433434409275</v>
      </c>
      <c r="AL17" s="674"/>
    </row>
    <row r="18" spans="1:38" x14ac:dyDescent="0.2">
      <c r="A18" s="347">
        <v>10950</v>
      </c>
      <c r="B18" s="347" t="s">
        <v>145</v>
      </c>
      <c r="C18" s="347" t="s">
        <v>289</v>
      </c>
      <c r="D18" s="375" t="s">
        <v>1</v>
      </c>
      <c r="E18" s="138"/>
      <c r="F18" s="135">
        <f>'App 6-Residual Waste'!F18</f>
        <v>947.8</v>
      </c>
      <c r="G18" s="136">
        <f t="shared" si="0"/>
        <v>20.342548076923077</v>
      </c>
      <c r="H18" s="137">
        <f t="shared" si="1"/>
        <v>16.260067997387964</v>
      </c>
      <c r="I18" s="293"/>
      <c r="J18" s="11"/>
      <c r="K18" s="145">
        <f>'App 4-Recyclables'!F18</f>
        <v>185</v>
      </c>
      <c r="L18" s="132">
        <f>(K18*1000)/X18/52</f>
        <v>3.9706387362637363</v>
      </c>
      <c r="M18" s="132">
        <f>(K18*1000)/AD18/52</f>
        <v>3.1737841100620097</v>
      </c>
      <c r="N18" s="138"/>
      <c r="O18" s="134">
        <f>'App 5-Organics'!F18</f>
        <v>0</v>
      </c>
      <c r="P18" s="287"/>
      <c r="Q18" s="139"/>
      <c r="R18" s="672">
        <f>'App 5-Organics'!J18</f>
        <v>0</v>
      </c>
      <c r="S18" s="673"/>
      <c r="T18" s="674"/>
      <c r="V18" s="304">
        <f>'App 1-Services'!H18</f>
        <v>2095</v>
      </c>
      <c r="W18" s="243">
        <f>'App 1-Services'!K18</f>
        <v>896</v>
      </c>
      <c r="X18" s="244">
        <f>'App 1-Services'!M18</f>
        <v>896</v>
      </c>
      <c r="Y18" s="245">
        <f>'App 1-Services'!N18</f>
        <v>0</v>
      </c>
      <c r="Z18" s="245">
        <f>'App 1-Services'!O18</f>
        <v>0</v>
      </c>
      <c r="AA18" s="112">
        <v>1</v>
      </c>
      <c r="AB18" s="260">
        <f>'App 1-Services'!G18</f>
        <v>2621</v>
      </c>
      <c r="AC18" s="9">
        <f t="shared" si="2"/>
        <v>1120.962291169451</v>
      </c>
      <c r="AD18" s="9">
        <f t="shared" si="3"/>
        <v>1120.962291169451</v>
      </c>
      <c r="AE18" s="9">
        <f t="shared" si="4"/>
        <v>0</v>
      </c>
      <c r="AF18" s="9">
        <f t="shared" si="5"/>
        <v>0</v>
      </c>
      <c r="AG18" s="256"/>
      <c r="AH18" s="682">
        <f t="shared" si="7"/>
        <v>0</v>
      </c>
      <c r="AI18" s="682">
        <f t="shared" si="8"/>
        <v>0</v>
      </c>
      <c r="AJ18" s="682">
        <f t="shared" si="9"/>
        <v>0</v>
      </c>
      <c r="AK18" s="673"/>
      <c r="AL18" s="674"/>
    </row>
    <row r="19" spans="1:38" x14ac:dyDescent="0.2">
      <c r="A19" s="347">
        <v>11150</v>
      </c>
      <c r="B19" s="347" t="s">
        <v>149</v>
      </c>
      <c r="C19" s="347" t="s">
        <v>289</v>
      </c>
      <c r="D19" s="375" t="s">
        <v>1</v>
      </c>
      <c r="E19" s="133"/>
      <c r="F19" s="135">
        <f>'App 6-Residual Waste'!F19</f>
        <v>549.5</v>
      </c>
      <c r="G19" s="136">
        <f t="shared" si="0"/>
        <v>11.46128816953112</v>
      </c>
      <c r="H19" s="137">
        <f t="shared" si="1"/>
        <v>4.4886413743791076</v>
      </c>
      <c r="I19" s="293"/>
      <c r="J19" s="11"/>
      <c r="K19" s="145">
        <f>'App 4-Recyclables'!F19</f>
        <v>0</v>
      </c>
      <c r="L19" s="132"/>
      <c r="M19" s="132"/>
      <c r="N19" s="138"/>
      <c r="O19" s="134">
        <f>'App 5-Organics'!F19</f>
        <v>0</v>
      </c>
      <c r="P19" s="287"/>
      <c r="Q19" s="139"/>
      <c r="R19" s="672">
        <f>'App 5-Organics'!J19</f>
        <v>0</v>
      </c>
      <c r="S19" s="673"/>
      <c r="T19" s="674"/>
      <c r="V19" s="304">
        <f>'App 1-Services'!H19</f>
        <v>1030</v>
      </c>
      <c r="W19" s="243">
        <f>'App 1-Services'!K19</f>
        <v>922</v>
      </c>
      <c r="X19" s="244">
        <f>'App 1-Services'!M19</f>
        <v>0</v>
      </c>
      <c r="Y19" s="245">
        <f>'App 1-Services'!N19</f>
        <v>0</v>
      </c>
      <c r="Z19" s="245">
        <f>'App 1-Services'!O19</f>
        <v>0</v>
      </c>
      <c r="AA19" s="112">
        <v>1</v>
      </c>
      <c r="AB19" s="260">
        <f>'App 1-Services'!G19</f>
        <v>2630</v>
      </c>
      <c r="AC19" s="9">
        <f t="shared" si="2"/>
        <v>2354.2330097087379</v>
      </c>
      <c r="AD19" s="9">
        <f t="shared" si="3"/>
        <v>0</v>
      </c>
      <c r="AE19" s="9">
        <f t="shared" si="4"/>
        <v>0</v>
      </c>
      <c r="AF19" s="9">
        <f t="shared" si="5"/>
        <v>0</v>
      </c>
      <c r="AG19" s="256"/>
      <c r="AH19" s="682">
        <f t="shared" si="7"/>
        <v>0</v>
      </c>
      <c r="AI19" s="682">
        <f t="shared" si="8"/>
        <v>0</v>
      </c>
      <c r="AJ19" s="682">
        <f t="shared" si="9"/>
        <v>0</v>
      </c>
      <c r="AK19" s="673"/>
      <c r="AL19" s="674"/>
    </row>
    <row r="20" spans="1:38" x14ac:dyDescent="0.2">
      <c r="A20" s="347">
        <v>11200</v>
      </c>
      <c r="B20" s="347" t="s">
        <v>150</v>
      </c>
      <c r="C20" s="347" t="s">
        <v>289</v>
      </c>
      <c r="D20" s="375" t="s">
        <v>1</v>
      </c>
      <c r="E20" s="133"/>
      <c r="F20" s="135">
        <f>'App 6-Residual Waste'!F20</f>
        <v>500</v>
      </c>
      <c r="G20" s="136">
        <f t="shared" si="0"/>
        <v>15.094795314575533</v>
      </c>
      <c r="H20" s="137">
        <f t="shared" si="1"/>
        <v>6.6125236272309742</v>
      </c>
      <c r="I20" s="293"/>
      <c r="J20" s="11"/>
      <c r="K20" s="145">
        <f>'App 4-Recyclables'!F20</f>
        <v>0</v>
      </c>
      <c r="L20" s="132"/>
      <c r="M20" s="132"/>
      <c r="N20" s="138"/>
      <c r="O20" s="134">
        <f>'App 5-Organics'!F20</f>
        <v>0</v>
      </c>
      <c r="P20" s="287"/>
      <c r="Q20" s="139"/>
      <c r="R20" s="672">
        <f>'App 5-Organics'!J20</f>
        <v>0</v>
      </c>
      <c r="S20" s="673"/>
      <c r="T20" s="674"/>
      <c r="V20" s="304">
        <f>'App 1-Services'!H20</f>
        <v>725</v>
      </c>
      <c r="W20" s="243">
        <f>'App 1-Services'!K20</f>
        <v>637</v>
      </c>
      <c r="X20" s="244">
        <f>'App 1-Services'!M20</f>
        <v>0</v>
      </c>
      <c r="Y20" s="245">
        <f>'App 1-Services'!N20</f>
        <v>0</v>
      </c>
      <c r="Z20" s="245">
        <f>'App 1-Services'!O20</f>
        <v>0</v>
      </c>
      <c r="AA20" s="112">
        <v>1</v>
      </c>
      <c r="AB20" s="260">
        <f>'App 1-Services'!G20</f>
        <v>1655</v>
      </c>
      <c r="AC20" s="9">
        <f t="shared" si="2"/>
        <v>1454.1172413793104</v>
      </c>
      <c r="AD20" s="9">
        <f t="shared" si="3"/>
        <v>0</v>
      </c>
      <c r="AE20" s="9">
        <f t="shared" si="4"/>
        <v>0</v>
      </c>
      <c r="AF20" s="9">
        <f t="shared" si="5"/>
        <v>0</v>
      </c>
      <c r="AG20" s="256"/>
      <c r="AH20" s="682">
        <f t="shared" si="7"/>
        <v>0</v>
      </c>
      <c r="AI20" s="682">
        <f t="shared" si="8"/>
        <v>0</v>
      </c>
      <c r="AJ20" s="682">
        <f t="shared" si="9"/>
        <v>0</v>
      </c>
      <c r="AK20" s="673"/>
      <c r="AL20" s="674"/>
    </row>
    <row r="21" spans="1:38" x14ac:dyDescent="0.2">
      <c r="A21" s="347">
        <v>11250</v>
      </c>
      <c r="B21" s="347" t="s">
        <v>151</v>
      </c>
      <c r="C21" s="347" t="s">
        <v>289</v>
      </c>
      <c r="D21" s="375" t="s">
        <v>1</v>
      </c>
      <c r="E21" s="133"/>
      <c r="F21" s="135">
        <f>'App 6-Residual Waste'!F21</f>
        <v>10000</v>
      </c>
      <c r="G21" s="136">
        <f t="shared" si="0"/>
        <v>19.23076923076923</v>
      </c>
      <c r="H21" s="137">
        <f t="shared" si="1"/>
        <v>10.844011069566498</v>
      </c>
      <c r="I21" s="293"/>
      <c r="J21" s="11"/>
      <c r="K21" s="145">
        <f>'App 4-Recyclables'!F21</f>
        <v>0</v>
      </c>
      <c r="L21" s="132"/>
      <c r="M21" s="132"/>
      <c r="N21" s="138"/>
      <c r="O21" s="134">
        <f>'App 5-Organics'!F21</f>
        <v>0</v>
      </c>
      <c r="P21" s="287"/>
      <c r="Q21" s="139"/>
      <c r="R21" s="672">
        <f>'App 5-Organics'!J21</f>
        <v>5000</v>
      </c>
      <c r="S21" s="673">
        <f>(R21*1000)/Z21/52</f>
        <v>11.726078799249532</v>
      </c>
      <c r="T21" s="674">
        <f>(R21*1000)/AF21/52</f>
        <v>6.6122018716868904</v>
      </c>
      <c r="V21" s="304">
        <f>'App 1-Services'!H21</f>
        <v>10000</v>
      </c>
      <c r="W21" s="243">
        <f>'App 1-Services'!K21</f>
        <v>10000</v>
      </c>
      <c r="X21" s="244">
        <f>'App 1-Services'!M21</f>
        <v>0</v>
      </c>
      <c r="Y21" s="245">
        <f>'App 1-Services'!N21</f>
        <v>0</v>
      </c>
      <c r="Z21" s="245">
        <f>'App 1-Services'!O21</f>
        <v>8200</v>
      </c>
      <c r="AB21" s="260">
        <f>'App 1-Services'!G21</f>
        <v>17734</v>
      </c>
      <c r="AC21" s="9">
        <f t="shared" si="2"/>
        <v>17734</v>
      </c>
      <c r="AD21" s="9">
        <f t="shared" si="3"/>
        <v>0</v>
      </c>
      <c r="AE21" s="9">
        <f t="shared" si="4"/>
        <v>0</v>
      </c>
      <c r="AF21" s="9">
        <f t="shared" si="5"/>
        <v>14541.88</v>
      </c>
      <c r="AG21" s="256" t="s">
        <v>100</v>
      </c>
      <c r="AH21" s="682">
        <f t="shared" si="7"/>
        <v>8200</v>
      </c>
      <c r="AI21" s="682">
        <f t="shared" si="8"/>
        <v>14541.88</v>
      </c>
      <c r="AJ21" s="682">
        <f t="shared" si="9"/>
        <v>5000</v>
      </c>
      <c r="AK21" s="673"/>
      <c r="AL21" s="674">
        <f t="shared" si="6"/>
        <v>6.6122018716868904</v>
      </c>
    </row>
    <row r="22" spans="1:38" x14ac:dyDescent="0.2">
      <c r="A22" s="347">
        <v>11300</v>
      </c>
      <c r="B22" s="347" t="s">
        <v>152</v>
      </c>
      <c r="C22" s="347" t="s">
        <v>126</v>
      </c>
      <c r="D22" s="375" t="s">
        <v>3</v>
      </c>
      <c r="E22" s="133"/>
      <c r="F22" s="135">
        <f>'App 6-Residual Waste'!F22</f>
        <v>7710.8</v>
      </c>
      <c r="G22" s="136">
        <f t="shared" si="0"/>
        <v>11.018324816808988</v>
      </c>
      <c r="H22" s="137">
        <f t="shared" si="1"/>
        <v>3.7177108605680038</v>
      </c>
      <c r="I22" s="293"/>
      <c r="J22" s="11"/>
      <c r="K22" s="145">
        <f>'App 4-Recyclables'!F22</f>
        <v>2144.2199999999998</v>
      </c>
      <c r="L22" s="132">
        <f t="shared" ref="L22:L28" si="13">(K22*1000)/X22/52</f>
        <v>3.0639768167632635</v>
      </c>
      <c r="M22" s="132">
        <f t="shared" ref="M22:M28" si="14">(K22*1000)/AD22/52</f>
        <v>1.0338213909642482</v>
      </c>
      <c r="N22" s="138"/>
      <c r="O22" s="134">
        <f>'App 5-Organics'!F22</f>
        <v>2328.66</v>
      </c>
      <c r="P22" s="287">
        <f>(O22*1000)/Y22/52</f>
        <v>3.3275318083610546</v>
      </c>
      <c r="Q22" s="139">
        <f>(O22*1000)/AE22/52</f>
        <v>1.1227479084621943</v>
      </c>
      <c r="R22" s="672">
        <f>'App 5-Organics'!J22</f>
        <v>0</v>
      </c>
      <c r="S22" s="673"/>
      <c r="T22" s="674"/>
      <c r="V22" s="304">
        <f>'App 1-Services'!H22</f>
        <v>13458</v>
      </c>
      <c r="W22" s="243">
        <f>'App 1-Services'!K22</f>
        <v>13458</v>
      </c>
      <c r="X22" s="244">
        <f>'App 1-Services'!M22</f>
        <v>13458</v>
      </c>
      <c r="Y22" s="245">
        <f>'App 1-Services'!N22</f>
        <v>13458</v>
      </c>
      <c r="Z22" s="245">
        <f>'App 1-Services'!O22</f>
        <v>0</v>
      </c>
      <c r="AB22" s="260">
        <f>'App 1-Services'!G22</f>
        <v>39886</v>
      </c>
      <c r="AC22" s="9">
        <f t="shared" si="2"/>
        <v>39886</v>
      </c>
      <c r="AD22" s="9">
        <f t="shared" si="3"/>
        <v>39886</v>
      </c>
      <c r="AE22" s="9">
        <f t="shared" si="4"/>
        <v>39886</v>
      </c>
      <c r="AF22" s="9">
        <f t="shared" si="5"/>
        <v>0</v>
      </c>
      <c r="AG22" s="256"/>
      <c r="AH22" s="682">
        <f t="shared" si="7"/>
        <v>13458</v>
      </c>
      <c r="AI22" s="682">
        <f t="shared" si="8"/>
        <v>39886</v>
      </c>
      <c r="AJ22" s="682">
        <f t="shared" si="9"/>
        <v>2328.66</v>
      </c>
      <c r="AK22" s="673">
        <f t="shared" si="12"/>
        <v>1.1227479084621943</v>
      </c>
      <c r="AL22" s="674"/>
    </row>
    <row r="23" spans="1:38" x14ac:dyDescent="0.2">
      <c r="A23" s="347">
        <v>11350</v>
      </c>
      <c r="B23" s="347" t="s">
        <v>153</v>
      </c>
      <c r="C23" s="347" t="s">
        <v>130</v>
      </c>
      <c r="D23" s="375" t="s">
        <v>4</v>
      </c>
      <c r="E23" s="133"/>
      <c r="F23" s="135">
        <f>'App 6-Residual Waste'!F23</f>
        <v>5416.38</v>
      </c>
      <c r="G23" s="136">
        <f t="shared" si="0"/>
        <v>7.578112320564121</v>
      </c>
      <c r="H23" s="137">
        <f t="shared" si="1"/>
        <v>3.1268973900956714</v>
      </c>
      <c r="I23" s="293"/>
      <c r="J23" s="11"/>
      <c r="K23" s="145">
        <f>'App 4-Recyclables'!F23</f>
        <v>5481.46</v>
      </c>
      <c r="L23" s="132">
        <f t="shared" si="13"/>
        <v>7.5907461876353644</v>
      </c>
      <c r="M23" s="132">
        <f t="shared" si="14"/>
        <v>3.1321104041420176</v>
      </c>
      <c r="N23" s="133"/>
      <c r="O23" s="134">
        <f>'App 5-Organics'!F23</f>
        <v>0</v>
      </c>
      <c r="P23" s="287"/>
      <c r="Q23" s="139"/>
      <c r="R23" s="672">
        <f>'App 5-Organics'!J23</f>
        <v>5056.88</v>
      </c>
      <c r="S23" s="673">
        <f>(R23*1000)/Z23/52</f>
        <v>9.1760419237301658</v>
      </c>
      <c r="T23" s="674">
        <f>(R23*1000)/AF23/52</f>
        <v>3.7862386210428229</v>
      </c>
      <c r="V23" s="304">
        <f>'App 1-Services'!H23</f>
        <v>14266</v>
      </c>
      <c r="W23" s="243">
        <f>'App 1-Services'!K23</f>
        <v>13745</v>
      </c>
      <c r="X23" s="244">
        <f>'App 1-Services'!M23</f>
        <v>13887</v>
      </c>
      <c r="Y23" s="245">
        <f>'App 1-Services'!N23</f>
        <v>0</v>
      </c>
      <c r="Z23" s="245">
        <f>'App 1-Services'!O23</f>
        <v>10598</v>
      </c>
      <c r="AB23" s="260">
        <f>'App 1-Services'!G23</f>
        <v>34574</v>
      </c>
      <c r="AC23" s="9">
        <f t="shared" si="2"/>
        <v>33311.343754381051</v>
      </c>
      <c r="AD23" s="9">
        <f t="shared" si="3"/>
        <v>33655.484228234964</v>
      </c>
      <c r="AE23" s="9">
        <f t="shared" si="4"/>
        <v>0</v>
      </c>
      <c r="AF23" s="9">
        <f t="shared" si="5"/>
        <v>25684.512266928359</v>
      </c>
      <c r="AG23" s="256" t="s">
        <v>100</v>
      </c>
      <c r="AH23" s="682">
        <f t="shared" si="7"/>
        <v>10598</v>
      </c>
      <c r="AI23" s="682">
        <f t="shared" si="8"/>
        <v>25684.512266928359</v>
      </c>
      <c r="AJ23" s="682">
        <f t="shared" si="9"/>
        <v>5056.88</v>
      </c>
      <c r="AK23" s="673"/>
      <c r="AL23" s="674">
        <f t="shared" si="6"/>
        <v>3.7862386210428229</v>
      </c>
    </row>
    <row r="24" spans="1:38" x14ac:dyDescent="0.2">
      <c r="A24" s="347">
        <v>11400</v>
      </c>
      <c r="B24" s="347" t="s">
        <v>154</v>
      </c>
      <c r="C24" s="347" t="s">
        <v>289</v>
      </c>
      <c r="D24" s="375" t="s">
        <v>1</v>
      </c>
      <c r="E24" s="133"/>
      <c r="F24" s="135">
        <f>'App 6-Residual Waste'!F24</f>
        <v>1917.08</v>
      </c>
      <c r="G24" s="136">
        <f t="shared" si="0"/>
        <v>10.243657426208134</v>
      </c>
      <c r="H24" s="137">
        <f t="shared" si="1"/>
        <v>5.2768314241585337</v>
      </c>
      <c r="I24" s="293"/>
      <c r="J24" s="11"/>
      <c r="K24" s="145">
        <f>'App 4-Recyclables'!F24</f>
        <v>612.86</v>
      </c>
      <c r="L24" s="132">
        <f t="shared" si="13"/>
        <v>3.2747344347788916</v>
      </c>
      <c r="M24" s="132">
        <f t="shared" si="14"/>
        <v>1.6869191200209686</v>
      </c>
      <c r="N24" s="133"/>
      <c r="O24" s="134">
        <f>'App 5-Organics'!F24</f>
        <v>0</v>
      </c>
      <c r="P24" s="287"/>
      <c r="Q24" s="139"/>
      <c r="R24" s="672">
        <f>'App 5-Organics'!J24</f>
        <v>0</v>
      </c>
      <c r="S24" s="673"/>
      <c r="T24" s="674"/>
      <c r="V24" s="304">
        <f>'App 1-Services'!H24</f>
        <v>7047</v>
      </c>
      <c r="W24" s="243">
        <f>'App 1-Services'!K24</f>
        <v>3599</v>
      </c>
      <c r="X24" s="244">
        <f>'App 1-Services'!M24</f>
        <v>3599</v>
      </c>
      <c r="Y24" s="245">
        <f>'App 1-Services'!N24</f>
        <v>0</v>
      </c>
      <c r="Z24" s="245">
        <f>'App 1-Services'!O24</f>
        <v>0</v>
      </c>
      <c r="AA24" s="112">
        <v>1</v>
      </c>
      <c r="AB24" s="260">
        <f>'App 1-Services'!G24</f>
        <v>13680</v>
      </c>
      <c r="AC24" s="9">
        <f t="shared" si="2"/>
        <v>6986.5644955300122</v>
      </c>
      <c r="AD24" s="9">
        <f t="shared" si="3"/>
        <v>6986.5644955300122</v>
      </c>
      <c r="AE24" s="9">
        <f t="shared" si="4"/>
        <v>0</v>
      </c>
      <c r="AF24" s="9">
        <f t="shared" si="5"/>
        <v>0</v>
      </c>
      <c r="AG24" s="256"/>
      <c r="AH24" s="682">
        <f t="shared" si="7"/>
        <v>0</v>
      </c>
      <c r="AI24" s="682">
        <f t="shared" si="8"/>
        <v>0</v>
      </c>
      <c r="AJ24" s="682">
        <f t="shared" si="9"/>
        <v>0</v>
      </c>
      <c r="AK24" s="673"/>
      <c r="AL24" s="674"/>
    </row>
    <row r="25" spans="1:38" x14ac:dyDescent="0.2">
      <c r="A25" s="347">
        <v>11450</v>
      </c>
      <c r="B25" s="347" t="s">
        <v>156</v>
      </c>
      <c r="C25" s="347" t="s">
        <v>155</v>
      </c>
      <c r="D25" s="375" t="s">
        <v>3</v>
      </c>
      <c r="E25" s="133"/>
      <c r="F25" s="135">
        <f>'App 6-Residual Waste'!F25</f>
        <v>20085.3</v>
      </c>
      <c r="G25" s="136">
        <f t="shared" si="0"/>
        <v>11.699756746555074</v>
      </c>
      <c r="H25" s="137">
        <f t="shared" si="1"/>
        <v>4.5858911229421313</v>
      </c>
      <c r="I25" s="293"/>
      <c r="J25" s="11"/>
      <c r="K25" s="145">
        <f>'App 4-Recyclables'!F25</f>
        <v>8939.4</v>
      </c>
      <c r="L25" s="132">
        <f t="shared" si="13"/>
        <v>5.2047090057989243</v>
      </c>
      <c r="M25" s="132">
        <f t="shared" si="14"/>
        <v>2.0400619725891405</v>
      </c>
      <c r="N25" s="133"/>
      <c r="O25" s="134">
        <f>'App 5-Organics'!F25</f>
        <v>10668.4</v>
      </c>
      <c r="P25" s="287">
        <f>(O25*1000)/Y25/52</f>
        <v>6.6416814005030256</v>
      </c>
      <c r="Q25" s="139">
        <f>(O25*1000)/AE25/52</f>
        <v>2.603304362284701</v>
      </c>
      <c r="R25" s="672">
        <f>'App 5-Organics'!J25</f>
        <v>0</v>
      </c>
      <c r="S25" s="673"/>
      <c r="T25" s="674"/>
      <c r="V25" s="304">
        <f>'App 1-Services'!H25</f>
        <v>36907</v>
      </c>
      <c r="W25" s="243">
        <f>'App 1-Services'!K25</f>
        <v>33014</v>
      </c>
      <c r="X25" s="244">
        <f>'App 1-Services'!M25</f>
        <v>33030</v>
      </c>
      <c r="Y25" s="245">
        <f>'App 1-Services'!N25</f>
        <v>30890</v>
      </c>
      <c r="Z25" s="245">
        <f>'App 1-Services'!O25</f>
        <v>0</v>
      </c>
      <c r="AB25" s="260">
        <f>'App 1-Services'!G25</f>
        <v>94159</v>
      </c>
      <c r="AC25" s="9">
        <f t="shared" si="2"/>
        <v>84226.982035928144</v>
      </c>
      <c r="AD25" s="9">
        <f t="shared" si="3"/>
        <v>84267.802042972879</v>
      </c>
      <c r="AE25" s="9">
        <f t="shared" si="4"/>
        <v>78808.126100739697</v>
      </c>
      <c r="AF25" s="9">
        <f t="shared" si="5"/>
        <v>0</v>
      </c>
      <c r="AG25" s="256"/>
      <c r="AH25" s="682">
        <f t="shared" si="7"/>
        <v>30890</v>
      </c>
      <c r="AI25" s="682">
        <f t="shared" si="8"/>
        <v>78808.126100739697</v>
      </c>
      <c r="AJ25" s="682">
        <f t="shared" si="9"/>
        <v>10668.4</v>
      </c>
      <c r="AK25" s="673">
        <f t="shared" si="12"/>
        <v>2.603304362284701</v>
      </c>
      <c r="AL25" s="674"/>
    </row>
    <row r="26" spans="1:38" x14ac:dyDescent="0.2">
      <c r="A26" s="347">
        <v>11500</v>
      </c>
      <c r="B26" s="347" t="s">
        <v>157</v>
      </c>
      <c r="C26" s="347" t="s">
        <v>155</v>
      </c>
      <c r="D26" s="375" t="s">
        <v>3</v>
      </c>
      <c r="E26" s="140"/>
      <c r="F26" s="135">
        <f>'App 6-Residual Waste'!F26</f>
        <v>34100</v>
      </c>
      <c r="G26" s="136">
        <f t="shared" si="0"/>
        <v>11.585210069416132</v>
      </c>
      <c r="H26" s="137">
        <f t="shared" si="1"/>
        <v>3.9001613591684903</v>
      </c>
      <c r="I26" s="293"/>
      <c r="J26" s="11"/>
      <c r="K26" s="145">
        <f>'App 4-Recyclables'!F26</f>
        <v>11716</v>
      </c>
      <c r="L26" s="132">
        <f t="shared" si="13"/>
        <v>3.9804199757559946</v>
      </c>
      <c r="M26" s="132">
        <f t="shared" si="14"/>
        <v>1.340008518592904</v>
      </c>
      <c r="N26" s="133"/>
      <c r="O26" s="134">
        <f>'App 5-Organics'!F26</f>
        <v>15715</v>
      </c>
      <c r="P26" s="287">
        <f>(O26*1000)/Y26/52</f>
        <v>5.386918922328273</v>
      </c>
      <c r="Q26" s="139">
        <f>(O26*1000)/AE26/52</f>
        <v>1.8135064362192568</v>
      </c>
      <c r="R26" s="672">
        <f>'App 5-Organics'!J26</f>
        <v>0</v>
      </c>
      <c r="S26" s="673"/>
      <c r="T26" s="674"/>
      <c r="V26" s="304">
        <f>'App 1-Services'!H26</f>
        <v>56604</v>
      </c>
      <c r="W26" s="243">
        <f>'App 1-Services'!K26</f>
        <v>56604</v>
      </c>
      <c r="X26" s="244">
        <f>'App 1-Services'!M26</f>
        <v>56604</v>
      </c>
      <c r="Y26" s="245">
        <f>'App 1-Services'!N26</f>
        <v>56101</v>
      </c>
      <c r="Z26" s="245">
        <f>'App 1-Services'!O26</f>
        <v>0</v>
      </c>
      <c r="AB26" s="260">
        <f>'App 1-Services'!G26</f>
        <v>168139</v>
      </c>
      <c r="AC26" s="9">
        <f t="shared" si="2"/>
        <v>168139</v>
      </c>
      <c r="AD26" s="9">
        <f t="shared" si="3"/>
        <v>168139</v>
      </c>
      <c r="AE26" s="9">
        <f t="shared" si="4"/>
        <v>166644.86677619955</v>
      </c>
      <c r="AF26" s="9">
        <f t="shared" si="5"/>
        <v>0</v>
      </c>
      <c r="AG26" s="256"/>
      <c r="AH26" s="682">
        <f t="shared" si="7"/>
        <v>56101</v>
      </c>
      <c r="AI26" s="682">
        <f t="shared" si="8"/>
        <v>166644.86677619955</v>
      </c>
      <c r="AJ26" s="682">
        <f t="shared" si="9"/>
        <v>15715</v>
      </c>
      <c r="AK26" s="673">
        <f t="shared" si="12"/>
        <v>1.8135064362192568</v>
      </c>
      <c r="AL26" s="674"/>
    </row>
    <row r="27" spans="1:38" x14ac:dyDescent="0.2">
      <c r="A27" s="347">
        <v>11520</v>
      </c>
      <c r="B27" s="347" t="s">
        <v>158</v>
      </c>
      <c r="C27" s="347" t="s">
        <v>126</v>
      </c>
      <c r="D27" s="375" t="s">
        <v>3</v>
      </c>
      <c r="E27" s="141"/>
      <c r="F27" s="135">
        <f>'App 6-Residual Waste'!F27</f>
        <v>18151</v>
      </c>
      <c r="G27" s="136">
        <f t="shared" si="0"/>
        <v>13.210373247083689</v>
      </c>
      <c r="H27" s="137">
        <f t="shared" si="1"/>
        <v>5.2758753757623404</v>
      </c>
      <c r="I27" s="293"/>
      <c r="J27" s="11"/>
      <c r="K27" s="145">
        <f>'App 4-Recyclables'!F27</f>
        <v>7099</v>
      </c>
      <c r="L27" s="132">
        <f t="shared" si="13"/>
        <v>5.0441245434779525</v>
      </c>
      <c r="M27" s="132">
        <f t="shared" si="14"/>
        <v>2.0144905805056386</v>
      </c>
      <c r="N27" s="133"/>
      <c r="O27" s="134">
        <f>'App 5-Organics'!F27</f>
        <v>4618</v>
      </c>
      <c r="P27" s="287">
        <f>(O27*1000)/Y27/52</f>
        <v>4.6258825037864515</v>
      </c>
      <c r="Q27" s="139">
        <f>(O27*1000)/AE27/52</f>
        <v>1.8474557180497939</v>
      </c>
      <c r="R27" s="672">
        <f>'App 5-Organics'!J27</f>
        <v>0</v>
      </c>
      <c r="S27" s="673"/>
      <c r="T27" s="674"/>
      <c r="V27" s="304">
        <f>'App 1-Services'!H27</f>
        <v>38004</v>
      </c>
      <c r="W27" s="243">
        <f>'App 1-Services'!K27</f>
        <v>26423</v>
      </c>
      <c r="X27" s="244">
        <f>'App 1-Services'!M27</f>
        <v>27065</v>
      </c>
      <c r="Y27" s="245">
        <f>'App 1-Services'!N27</f>
        <v>19198</v>
      </c>
      <c r="Z27" s="245">
        <f>'App 1-Services'!O27</f>
        <v>0</v>
      </c>
      <c r="AB27" s="260">
        <f>'App 1-Services'!G27</f>
        <v>95159</v>
      </c>
      <c r="AC27" s="9">
        <f t="shared" si="2"/>
        <v>66161.095068940107</v>
      </c>
      <c r="AD27" s="9">
        <f t="shared" si="3"/>
        <v>67768.612119776866</v>
      </c>
      <c r="AE27" s="9">
        <f t="shared" si="4"/>
        <v>48070.268445426795</v>
      </c>
      <c r="AF27" s="9">
        <f t="shared" si="5"/>
        <v>0</v>
      </c>
      <c r="AG27" s="256"/>
      <c r="AH27" s="682">
        <f t="shared" si="7"/>
        <v>19198</v>
      </c>
      <c r="AI27" s="682">
        <f t="shared" si="8"/>
        <v>48070.268445426795</v>
      </c>
      <c r="AJ27" s="682">
        <f t="shared" si="9"/>
        <v>4618</v>
      </c>
      <c r="AK27" s="673">
        <f t="shared" si="12"/>
        <v>1.8474557180497939</v>
      </c>
      <c r="AL27" s="674"/>
    </row>
    <row r="28" spans="1:38" x14ac:dyDescent="0.2">
      <c r="A28" s="347">
        <v>11570</v>
      </c>
      <c r="B28" s="347" t="s">
        <v>133</v>
      </c>
      <c r="C28" s="347" t="s">
        <v>126</v>
      </c>
      <c r="D28" s="375" t="s">
        <v>3</v>
      </c>
      <c r="E28" s="142"/>
      <c r="F28" s="135">
        <f>'App 6-Residual Waste'!F28</f>
        <v>80823</v>
      </c>
      <c r="G28" s="136">
        <f t="shared" si="0"/>
        <v>12.254606147756984</v>
      </c>
      <c r="H28" s="137">
        <f t="shared" si="1"/>
        <v>4.4124722789338149</v>
      </c>
      <c r="I28" s="293"/>
      <c r="J28" s="11"/>
      <c r="K28" s="145">
        <f>'App 4-Recyclables'!F28</f>
        <v>22454</v>
      </c>
      <c r="L28" s="132">
        <f t="shared" si="13"/>
        <v>3.4045374019986308</v>
      </c>
      <c r="M28" s="132">
        <f t="shared" si="14"/>
        <v>1.2258596259874031</v>
      </c>
      <c r="N28" s="133"/>
      <c r="O28" s="134">
        <f>'App 5-Organics'!F28</f>
        <v>29742</v>
      </c>
      <c r="P28" s="287">
        <f>(O28*1000)/Y28/52</f>
        <v>4.5095640603118943</v>
      </c>
      <c r="Q28" s="139">
        <f>(O28*1000)/AE28/52</f>
        <v>1.6237426292026964</v>
      </c>
      <c r="R28" s="672">
        <f>'App 5-Organics'!J28</f>
        <v>0</v>
      </c>
      <c r="S28" s="673"/>
      <c r="T28" s="674"/>
      <c r="V28" s="304">
        <f>'App 1-Services'!H28</f>
        <v>134640</v>
      </c>
      <c r="W28" s="243">
        <f>'App 1-Services'!K28</f>
        <v>126833</v>
      </c>
      <c r="X28" s="244">
        <f>'App 1-Services'!M28</f>
        <v>126833</v>
      </c>
      <c r="Y28" s="245">
        <f>'App 1-Services'!N28</f>
        <v>126833</v>
      </c>
      <c r="Z28" s="245">
        <f>'App 1-Services'!O28</f>
        <v>0</v>
      </c>
      <c r="AB28" s="260">
        <f>'App 1-Services'!G28</f>
        <v>373931</v>
      </c>
      <c r="AC28" s="9">
        <f t="shared" si="2"/>
        <v>352248.88980243611</v>
      </c>
      <c r="AD28" s="9">
        <f t="shared" si="3"/>
        <v>352248.88980243611</v>
      </c>
      <c r="AE28" s="9">
        <f t="shared" si="4"/>
        <v>352248.88980243611</v>
      </c>
      <c r="AF28" s="9">
        <f t="shared" si="5"/>
        <v>0</v>
      </c>
      <c r="AG28" s="256"/>
      <c r="AH28" s="682">
        <f t="shared" si="7"/>
        <v>126833</v>
      </c>
      <c r="AI28" s="682">
        <f t="shared" si="8"/>
        <v>352248.88980243611</v>
      </c>
      <c r="AJ28" s="682">
        <f t="shared" si="9"/>
        <v>29742</v>
      </c>
      <c r="AK28" s="673">
        <f t="shared" si="12"/>
        <v>1.6237426292026964</v>
      </c>
      <c r="AL28" s="674"/>
    </row>
    <row r="29" spans="1:38" x14ac:dyDescent="0.2">
      <c r="A29" s="347">
        <v>11600</v>
      </c>
      <c r="B29" s="347" t="s">
        <v>160</v>
      </c>
      <c r="C29" s="347" t="s">
        <v>716</v>
      </c>
      <c r="D29" s="375" t="s">
        <v>1</v>
      </c>
      <c r="E29" s="142"/>
      <c r="F29" s="135">
        <f>'App 6-Residual Waste'!F29</f>
        <v>748</v>
      </c>
      <c r="G29" s="136">
        <f t="shared" si="0"/>
        <v>23.974358974358974</v>
      </c>
      <c r="H29" s="137">
        <f t="shared" si="1"/>
        <v>11.379692161276743</v>
      </c>
      <c r="I29" s="293"/>
      <c r="J29" s="11"/>
      <c r="K29" s="145">
        <f>'App 4-Recyclables'!F29</f>
        <v>0</v>
      </c>
      <c r="L29" s="132"/>
      <c r="M29" s="132"/>
      <c r="N29" s="133"/>
      <c r="O29" s="134">
        <f>'App 5-Organics'!F29</f>
        <v>0</v>
      </c>
      <c r="P29" s="287"/>
      <c r="Q29" s="139"/>
      <c r="R29" s="672">
        <f>'App 5-Organics'!J29</f>
        <v>0</v>
      </c>
      <c r="S29" s="673"/>
      <c r="T29" s="674"/>
      <c r="V29" s="304">
        <f>'App 1-Services'!H29</f>
        <v>1330</v>
      </c>
      <c r="W29" s="243">
        <f>'App 1-Services'!K29</f>
        <v>600</v>
      </c>
      <c r="X29" s="244">
        <f>'App 1-Services'!M29</f>
        <v>0</v>
      </c>
      <c r="Y29" s="245">
        <f>'App 1-Services'!N29</f>
        <v>0</v>
      </c>
      <c r="Z29" s="245">
        <f>'App 1-Services'!O29</f>
        <v>0</v>
      </c>
      <c r="AA29" s="112">
        <v>1</v>
      </c>
      <c r="AB29" s="260">
        <f>'App 1-Services'!G29</f>
        <v>2802</v>
      </c>
      <c r="AC29" s="9">
        <f t="shared" si="2"/>
        <v>1264.0601503759399</v>
      </c>
      <c r="AD29" s="9">
        <f t="shared" si="3"/>
        <v>0</v>
      </c>
      <c r="AE29" s="9">
        <f t="shared" si="4"/>
        <v>0</v>
      </c>
      <c r="AF29" s="9">
        <f t="shared" si="5"/>
        <v>0</v>
      </c>
      <c r="AG29" s="256"/>
      <c r="AH29" s="682">
        <f t="shared" si="7"/>
        <v>0</v>
      </c>
      <c r="AI29" s="682">
        <f t="shared" si="8"/>
        <v>0</v>
      </c>
      <c r="AJ29" s="682">
        <f t="shared" si="9"/>
        <v>0</v>
      </c>
      <c r="AK29" s="673"/>
      <c r="AL29" s="674"/>
    </row>
    <row r="30" spans="1:38" x14ac:dyDescent="0.2">
      <c r="A30" s="347">
        <v>11650</v>
      </c>
      <c r="B30" s="347" t="s">
        <v>180</v>
      </c>
      <c r="C30" s="347" t="s">
        <v>162</v>
      </c>
      <c r="D30" s="375" t="s">
        <v>2</v>
      </c>
      <c r="E30" s="142"/>
      <c r="F30" s="135">
        <f>'App 6-Residual Waste'!F30</f>
        <v>75112</v>
      </c>
      <c r="G30" s="136">
        <f t="shared" si="0"/>
        <v>10.870257359623865</v>
      </c>
      <c r="H30" s="137">
        <f t="shared" si="1"/>
        <v>4.2229913972686166</v>
      </c>
      <c r="I30" s="293"/>
      <c r="J30" s="11"/>
      <c r="K30" s="145">
        <f>'App 4-Recyclables'!F30</f>
        <v>29870</v>
      </c>
      <c r="L30" s="132">
        <f>(K30*1000)/X30/52</f>
        <v>4.3228057744696562</v>
      </c>
      <c r="M30" s="132">
        <f>(K30*1000)/AD30/52</f>
        <v>1.679368849670007</v>
      </c>
      <c r="N30" s="138"/>
      <c r="O30" s="134">
        <f>'App 5-Organics'!F30</f>
        <v>38495</v>
      </c>
      <c r="P30" s="287">
        <f>(O30*1000)/Y30/52</f>
        <v>5.8946734631126203</v>
      </c>
      <c r="Q30" s="139">
        <f>(O30*1000)/AE30/52</f>
        <v>2.2900244677641703</v>
      </c>
      <c r="R30" s="672">
        <f>'App 5-Organics'!J30</f>
        <v>0</v>
      </c>
      <c r="S30" s="673"/>
      <c r="T30" s="674"/>
      <c r="V30" s="304">
        <f>'App 1-Services'!H30</f>
        <v>132882</v>
      </c>
      <c r="W30" s="243">
        <f>'App 1-Services'!K30</f>
        <v>132882</v>
      </c>
      <c r="X30" s="244">
        <f>'App 1-Services'!M30</f>
        <v>132882</v>
      </c>
      <c r="Y30" s="245">
        <f>'App 1-Services'!N30</f>
        <v>125586</v>
      </c>
      <c r="Z30" s="245">
        <f>'App 1-Services'!O30</f>
        <v>0</v>
      </c>
      <c r="AB30" s="260">
        <f>'App 1-Services'!G30</f>
        <v>342047</v>
      </c>
      <c r="AC30" s="9">
        <f t="shared" si="2"/>
        <v>342047</v>
      </c>
      <c r="AD30" s="9">
        <f t="shared" si="3"/>
        <v>342047</v>
      </c>
      <c r="AE30" s="9">
        <f t="shared" si="4"/>
        <v>323266.61656206258</v>
      </c>
      <c r="AF30" s="9">
        <f t="shared" si="5"/>
        <v>0</v>
      </c>
      <c r="AG30" s="256"/>
      <c r="AH30" s="682">
        <f t="shared" si="7"/>
        <v>125586</v>
      </c>
      <c r="AI30" s="682">
        <f t="shared" si="8"/>
        <v>323266.61656206258</v>
      </c>
      <c r="AJ30" s="682">
        <f t="shared" si="9"/>
        <v>38495</v>
      </c>
      <c r="AK30" s="673">
        <f t="shared" si="12"/>
        <v>2.2900244677641703</v>
      </c>
      <c r="AL30" s="674"/>
    </row>
    <row r="31" spans="1:38" x14ac:dyDescent="0.2">
      <c r="A31" s="347">
        <v>11700</v>
      </c>
      <c r="B31" s="347" t="s">
        <v>161</v>
      </c>
      <c r="C31" s="347" t="s">
        <v>289</v>
      </c>
      <c r="D31" s="375" t="s">
        <v>1</v>
      </c>
      <c r="E31" s="142"/>
      <c r="F31" s="135">
        <f>'App 6-Residual Waste'!F31</f>
        <v>550</v>
      </c>
      <c r="G31" s="136">
        <f t="shared" si="0"/>
        <v>14.710602332299134</v>
      </c>
      <c r="H31" s="137">
        <f t="shared" si="1"/>
        <v>15.639524417517805</v>
      </c>
      <c r="I31" s="293"/>
      <c r="J31" s="11"/>
      <c r="K31" s="145">
        <f>'App 4-Recyclables'!F31</f>
        <v>0</v>
      </c>
      <c r="L31" s="132"/>
      <c r="M31" s="132"/>
      <c r="N31" s="133"/>
      <c r="O31" s="134">
        <f>'App 5-Organics'!F31</f>
        <v>0</v>
      </c>
      <c r="P31" s="287"/>
      <c r="Q31" s="139"/>
      <c r="R31" s="672">
        <f>'App 5-Organics'!J31</f>
        <v>0</v>
      </c>
      <c r="S31" s="673"/>
      <c r="T31" s="674"/>
      <c r="V31" s="304">
        <f>'App 1-Services'!H31</f>
        <v>1953</v>
      </c>
      <c r="W31" s="243">
        <f>'App 1-Services'!K31</f>
        <v>719</v>
      </c>
      <c r="X31" s="244">
        <f>'App 1-Services'!M31</f>
        <v>0</v>
      </c>
      <c r="Y31" s="245">
        <f>'App 1-Services'!N31</f>
        <v>0</v>
      </c>
      <c r="Z31" s="245">
        <f>'App 1-Services'!O31</f>
        <v>0</v>
      </c>
      <c r="AA31" s="112">
        <v>1</v>
      </c>
      <c r="AB31" s="260">
        <f>'App 1-Services'!G31</f>
        <v>1837</v>
      </c>
      <c r="AC31" s="9">
        <f t="shared" si="2"/>
        <v>676.29441884280595</v>
      </c>
      <c r="AD31" s="9">
        <f t="shared" si="3"/>
        <v>0</v>
      </c>
      <c r="AE31" s="9">
        <f t="shared" si="4"/>
        <v>0</v>
      </c>
      <c r="AF31" s="9">
        <f t="shared" si="5"/>
        <v>0</v>
      </c>
      <c r="AG31" s="256"/>
      <c r="AH31" s="682">
        <f t="shared" si="7"/>
        <v>0</v>
      </c>
      <c r="AI31" s="682">
        <f t="shared" si="8"/>
        <v>0</v>
      </c>
      <c r="AJ31" s="682">
        <f t="shared" si="9"/>
        <v>0</v>
      </c>
      <c r="AK31" s="673"/>
      <c r="AL31" s="674"/>
    </row>
    <row r="32" spans="1:38" x14ac:dyDescent="0.2">
      <c r="A32" s="347">
        <v>11720</v>
      </c>
      <c r="B32" s="347" t="s">
        <v>163</v>
      </c>
      <c r="C32" s="347" t="s">
        <v>162</v>
      </c>
      <c r="D32" s="375" t="s">
        <v>2</v>
      </c>
      <c r="E32" s="142"/>
      <c r="F32" s="135">
        <f>'App 6-Residual Waste'!F32</f>
        <v>14653.61</v>
      </c>
      <c r="G32" s="136">
        <f t="shared" si="0"/>
        <v>12.582050824114493</v>
      </c>
      <c r="H32" s="137">
        <f t="shared" si="1"/>
        <v>5.8836591364960364</v>
      </c>
      <c r="I32" s="293"/>
      <c r="J32" s="11"/>
      <c r="K32" s="145">
        <f>'App 4-Recyclables'!F32</f>
        <v>4033.63</v>
      </c>
      <c r="L32" s="132">
        <f>(K32*1000)/X32/52</f>
        <v>3.4250180012498981</v>
      </c>
      <c r="M32" s="132">
        <f>(K32*1000)/AD32/52</f>
        <v>1.6016179506360879</v>
      </c>
      <c r="N32" s="133"/>
      <c r="O32" s="134">
        <f>'App 5-Organics'!F32</f>
        <v>5447.22</v>
      </c>
      <c r="P32" s="287">
        <f>(O32*1000)/Y32/52</f>
        <v>4.8240493101188466</v>
      </c>
      <c r="Q32" s="139">
        <f>(O32*1000)/AE32/52</f>
        <v>2.2558374779403829</v>
      </c>
      <c r="R32" s="672">
        <f>'App 5-Organics'!J32</f>
        <v>0</v>
      </c>
      <c r="S32" s="673"/>
      <c r="T32" s="674"/>
      <c r="V32" s="304">
        <f>'App 1-Services'!H32</f>
        <v>27637</v>
      </c>
      <c r="W32" s="243">
        <f>'App 1-Services'!K32</f>
        <v>22397</v>
      </c>
      <c r="X32" s="244">
        <f>'App 1-Services'!M32</f>
        <v>22648</v>
      </c>
      <c r="Y32" s="245">
        <f>'App 1-Services'!N32</f>
        <v>21715</v>
      </c>
      <c r="Z32" s="245">
        <f>'App 1-Services'!O32</f>
        <v>0</v>
      </c>
      <c r="AB32" s="260">
        <f>'App 1-Services'!G32</f>
        <v>59101</v>
      </c>
      <c r="AC32" s="9">
        <f t="shared" si="2"/>
        <v>47895.397365850127</v>
      </c>
      <c r="AD32" s="9">
        <f t="shared" si="3"/>
        <v>48432.154285921046</v>
      </c>
      <c r="AE32" s="9">
        <f t="shared" si="4"/>
        <v>46436.958244382535</v>
      </c>
      <c r="AF32" s="9">
        <f t="shared" si="5"/>
        <v>0</v>
      </c>
      <c r="AG32" s="256"/>
      <c r="AH32" s="682">
        <f t="shared" si="7"/>
        <v>21715</v>
      </c>
      <c r="AI32" s="682">
        <f t="shared" si="8"/>
        <v>46436.958244382535</v>
      </c>
      <c r="AJ32" s="682">
        <f t="shared" si="9"/>
        <v>5447.22</v>
      </c>
      <c r="AK32" s="673">
        <f t="shared" si="12"/>
        <v>2.2558374779403829</v>
      </c>
      <c r="AL32" s="674"/>
    </row>
    <row r="33" spans="1:38" x14ac:dyDescent="0.2">
      <c r="A33" s="347">
        <v>11730</v>
      </c>
      <c r="B33" s="347" t="s">
        <v>164</v>
      </c>
      <c r="C33" s="347" t="s">
        <v>130</v>
      </c>
      <c r="D33" s="375" t="s">
        <v>4</v>
      </c>
      <c r="E33" s="142"/>
      <c r="F33" s="135">
        <f>'App 6-Residual Waste'!F33</f>
        <v>7607</v>
      </c>
      <c r="G33" s="136">
        <f t="shared" si="0"/>
        <v>6.7249786943622274</v>
      </c>
      <c r="H33" s="137">
        <f t="shared" si="1"/>
        <v>3.4638581762236718</v>
      </c>
      <c r="I33" s="293"/>
      <c r="J33" s="11"/>
      <c r="K33" s="145">
        <f>'App 4-Recyclables'!F33</f>
        <v>5210</v>
      </c>
      <c r="L33" s="132">
        <f>(K33*1000)/X33/52</f>
        <v>4.6059075848070474</v>
      </c>
      <c r="M33" s="132">
        <f>(K33*1000)/AD33/52</f>
        <v>2.3723808463422285</v>
      </c>
      <c r="N33" s="133"/>
      <c r="O33" s="134">
        <f>'App 5-Organics'!F33</f>
        <v>0</v>
      </c>
      <c r="P33" s="287"/>
      <c r="Q33" s="139"/>
      <c r="R33" s="672">
        <f>'App 5-Organics'!J33</f>
        <v>7018</v>
      </c>
      <c r="S33" s="673">
        <f>(R33*1000)/Z33/52</f>
        <v>7.5464962235259714</v>
      </c>
      <c r="T33" s="674">
        <f>(R33*1000)/AF33/52</f>
        <v>3.887000068508101</v>
      </c>
      <c r="V33" s="304">
        <f>'App 1-Services'!H33</f>
        <v>26602</v>
      </c>
      <c r="W33" s="243">
        <f>'App 1-Services'!K33</f>
        <v>21753</v>
      </c>
      <c r="X33" s="244">
        <f>'App 1-Services'!M33</f>
        <v>21753</v>
      </c>
      <c r="Y33" s="245">
        <f>'App 1-Services'!N33</f>
        <v>0</v>
      </c>
      <c r="Z33" s="245">
        <f>'App 1-Services'!O33</f>
        <v>17884</v>
      </c>
      <c r="AB33" s="260">
        <f>'App 1-Services'!G33</f>
        <v>51647</v>
      </c>
      <c r="AC33" s="9">
        <f t="shared" si="2"/>
        <v>42232.809224870311</v>
      </c>
      <c r="AD33" s="9">
        <f t="shared" si="3"/>
        <v>42232.809224870311</v>
      </c>
      <c r="AE33" s="9">
        <f t="shared" si="4"/>
        <v>0</v>
      </c>
      <c r="AF33" s="9">
        <f t="shared" si="5"/>
        <v>34721.25960454101</v>
      </c>
      <c r="AG33" s="256" t="s">
        <v>100</v>
      </c>
      <c r="AH33" s="682">
        <f t="shared" si="7"/>
        <v>17884</v>
      </c>
      <c r="AI33" s="682">
        <f t="shared" si="8"/>
        <v>34721.25960454101</v>
      </c>
      <c r="AJ33" s="682">
        <f t="shared" si="9"/>
        <v>7018</v>
      </c>
      <c r="AK33" s="673"/>
      <c r="AL33" s="674">
        <f t="shared" si="6"/>
        <v>3.887000068508101</v>
      </c>
    </row>
    <row r="34" spans="1:38" x14ac:dyDescent="0.2">
      <c r="A34" s="347">
        <v>11750</v>
      </c>
      <c r="B34" s="347" t="s">
        <v>165</v>
      </c>
      <c r="C34" s="347" t="s">
        <v>289</v>
      </c>
      <c r="D34" s="375" t="s">
        <v>1</v>
      </c>
      <c r="E34" s="142"/>
      <c r="F34" s="135">
        <f>'App 6-Residual Waste'!F34</f>
        <v>841.55</v>
      </c>
      <c r="G34" s="136">
        <f t="shared" si="0"/>
        <v>6.565376813855516</v>
      </c>
      <c r="H34" s="137">
        <f t="shared" si="1"/>
        <v>3.9625844810436721</v>
      </c>
      <c r="I34" s="293"/>
      <c r="J34" s="11"/>
      <c r="K34" s="145">
        <f>'App 4-Recyclables'!F34</f>
        <v>0</v>
      </c>
      <c r="L34" s="132"/>
      <c r="M34" s="132"/>
      <c r="N34" s="133"/>
      <c r="O34" s="134">
        <f>'App 5-Organics'!F34</f>
        <v>0</v>
      </c>
      <c r="P34" s="287"/>
      <c r="Q34" s="139"/>
      <c r="R34" s="672">
        <f>'App 5-Organics'!J34</f>
        <v>0</v>
      </c>
      <c r="S34" s="673"/>
      <c r="T34" s="674"/>
      <c r="V34" s="304">
        <f>'App 1-Services'!H34</f>
        <v>2850</v>
      </c>
      <c r="W34" s="243">
        <f>'App 1-Services'!K34</f>
        <v>2465</v>
      </c>
      <c r="X34" s="244">
        <f>'App 1-Services'!M34</f>
        <v>0</v>
      </c>
      <c r="Y34" s="245">
        <f>'App 1-Services'!N34</f>
        <v>0</v>
      </c>
      <c r="Z34" s="245">
        <f>'App 1-Services'!O34</f>
        <v>0</v>
      </c>
      <c r="AA34" s="112">
        <v>1</v>
      </c>
      <c r="AB34" s="260">
        <f>'App 1-Services'!G34</f>
        <v>4722</v>
      </c>
      <c r="AC34" s="9">
        <f t="shared" si="2"/>
        <v>4084.1157894736843</v>
      </c>
      <c r="AD34" s="9">
        <f t="shared" si="3"/>
        <v>0</v>
      </c>
      <c r="AE34" s="9">
        <f t="shared" si="4"/>
        <v>0</v>
      </c>
      <c r="AF34" s="9">
        <f t="shared" si="5"/>
        <v>0</v>
      </c>
      <c r="AG34" s="256"/>
      <c r="AH34" s="682">
        <f t="shared" si="7"/>
        <v>0</v>
      </c>
      <c r="AI34" s="682">
        <f t="shared" si="8"/>
        <v>0</v>
      </c>
      <c r="AJ34" s="682">
        <f t="shared" si="9"/>
        <v>0</v>
      </c>
      <c r="AK34" s="673"/>
      <c r="AL34" s="674"/>
    </row>
    <row r="35" spans="1:38" x14ac:dyDescent="0.2">
      <c r="A35" s="347">
        <v>11800</v>
      </c>
      <c r="B35" s="347" t="s">
        <v>166</v>
      </c>
      <c r="C35" s="347" t="s">
        <v>290</v>
      </c>
      <c r="D35" s="375" t="s">
        <v>4</v>
      </c>
      <c r="E35" s="142"/>
      <c r="F35" s="135">
        <f>'App 6-Residual Waste'!F35</f>
        <v>12962.24</v>
      </c>
      <c r="G35" s="136">
        <f t="shared" si="0"/>
        <v>9.6520501105028327</v>
      </c>
      <c r="H35" s="137">
        <f t="shared" si="1"/>
        <v>4.1679164015203147</v>
      </c>
      <c r="I35" s="293"/>
      <c r="J35" s="11"/>
      <c r="K35" s="145">
        <f>'App 4-Recyclables'!F35</f>
        <v>7382.23</v>
      </c>
      <c r="L35" s="132">
        <f>(K35*1000)/X35/52</f>
        <v>5.497017019223323</v>
      </c>
      <c r="M35" s="132">
        <f>(K35*1000)/AD35/52</f>
        <v>2.3737037346010657</v>
      </c>
      <c r="N35" s="133"/>
      <c r="O35" s="134">
        <f>'App 5-Organics'!F35</f>
        <v>0</v>
      </c>
      <c r="P35" s="287"/>
      <c r="Q35" s="139"/>
      <c r="R35" s="672">
        <f>'App 5-Organics'!J35</f>
        <v>11270.06</v>
      </c>
      <c r="S35" s="673">
        <f>(R35*1000)/Z35/52</f>
        <v>8.3920050753861641</v>
      </c>
      <c r="T35" s="674">
        <f>(R35*1000)/AF35/52</f>
        <v>3.6238079159248744</v>
      </c>
      <c r="V35" s="304">
        <f>'App 1-Services'!H35</f>
        <v>33056</v>
      </c>
      <c r="W35" s="243">
        <f>'App 1-Services'!K35</f>
        <v>25826</v>
      </c>
      <c r="X35" s="244">
        <f>'App 1-Services'!M35</f>
        <v>25826</v>
      </c>
      <c r="Y35" s="245">
        <f>'App 1-Services'!N35</f>
        <v>0</v>
      </c>
      <c r="Z35" s="245">
        <f>'App 1-Services'!O35</f>
        <v>25826</v>
      </c>
      <c r="AB35" s="260">
        <f>'App 1-Services'!G35</f>
        <v>76551</v>
      </c>
      <c r="AC35" s="9">
        <f t="shared" si="2"/>
        <v>59807.784547434654</v>
      </c>
      <c r="AD35" s="9">
        <f t="shared" si="3"/>
        <v>59807.784547434654</v>
      </c>
      <c r="AE35" s="9">
        <f t="shared" si="4"/>
        <v>0</v>
      </c>
      <c r="AF35" s="9">
        <f t="shared" si="5"/>
        <v>59807.784547434654</v>
      </c>
      <c r="AG35" s="256" t="s">
        <v>100</v>
      </c>
      <c r="AH35" s="682">
        <f t="shared" si="7"/>
        <v>25826</v>
      </c>
      <c r="AI35" s="682">
        <f t="shared" si="8"/>
        <v>59807.784547434654</v>
      </c>
      <c r="AJ35" s="682">
        <f t="shared" si="9"/>
        <v>11270.06</v>
      </c>
      <c r="AK35" s="673"/>
      <c r="AL35" s="674">
        <f t="shared" si="6"/>
        <v>3.6238079159248744</v>
      </c>
    </row>
    <row r="36" spans="1:38" x14ac:dyDescent="0.2">
      <c r="A36" s="347">
        <v>12000</v>
      </c>
      <c r="B36" s="347" t="s">
        <v>168</v>
      </c>
      <c r="C36" s="347" t="s">
        <v>141</v>
      </c>
      <c r="D36" s="375" t="s">
        <v>1</v>
      </c>
      <c r="E36" s="142"/>
      <c r="F36" s="135">
        <f>'App 6-Residual Waste'!F36</f>
        <v>979.72</v>
      </c>
      <c r="G36" s="136">
        <f t="shared" si="0"/>
        <v>9.2040885348164299</v>
      </c>
      <c r="H36" s="137">
        <f t="shared" si="1"/>
        <v>6.3004177470469598</v>
      </c>
      <c r="I36" s="293"/>
      <c r="J36" s="11"/>
      <c r="K36" s="145">
        <f>'App 4-Recyclables'!F36</f>
        <v>280.62</v>
      </c>
      <c r="L36" s="132">
        <f>(K36*1000)/X36/52</f>
        <v>2.6363158092518129</v>
      </c>
      <c r="M36" s="132">
        <f>(K36*1000)/AD36/52</f>
        <v>1.8046209408568958</v>
      </c>
      <c r="N36" s="133"/>
      <c r="O36" s="134">
        <f>'App 5-Organics'!F36</f>
        <v>0</v>
      </c>
      <c r="P36" s="287"/>
      <c r="Q36" s="139"/>
      <c r="R36" s="672">
        <f>'App 5-Organics'!J36</f>
        <v>210.24</v>
      </c>
      <c r="S36" s="673">
        <f>(R36*1000)/Z36/52</f>
        <v>1.975123069407388</v>
      </c>
      <c r="T36" s="674">
        <f>(R36*1000)/AF36/52</f>
        <v>1.3520187677491047</v>
      </c>
      <c r="V36" s="304">
        <f>'App 1-Services'!H36</f>
        <v>2990</v>
      </c>
      <c r="W36" s="243">
        <f>'App 1-Services'!K36</f>
        <v>2047</v>
      </c>
      <c r="X36" s="244">
        <f>'App 1-Services'!M36</f>
        <v>2047</v>
      </c>
      <c r="Y36" s="245">
        <f>'App 1-Services'!N36</f>
        <v>0</v>
      </c>
      <c r="Z36" s="245">
        <v>2047</v>
      </c>
      <c r="AB36" s="260">
        <f>'App 1-Services'!G36</f>
        <v>4368</v>
      </c>
      <c r="AC36" s="9">
        <f t="shared" si="2"/>
        <v>2990.4</v>
      </c>
      <c r="AD36" s="9">
        <f t="shared" si="3"/>
        <v>2990.4</v>
      </c>
      <c r="AE36" s="9">
        <f t="shared" si="4"/>
        <v>0</v>
      </c>
      <c r="AF36" s="9">
        <f t="shared" si="5"/>
        <v>2990.4</v>
      </c>
      <c r="AG36" s="256" t="s">
        <v>100</v>
      </c>
      <c r="AH36" s="682">
        <f t="shared" si="7"/>
        <v>2047</v>
      </c>
      <c r="AI36" s="682">
        <f t="shared" si="8"/>
        <v>2990.4</v>
      </c>
      <c r="AJ36" s="682">
        <f t="shared" si="9"/>
        <v>210.24</v>
      </c>
      <c r="AK36" s="673"/>
      <c r="AL36" s="674">
        <f t="shared" si="6"/>
        <v>1.3520187677491047</v>
      </c>
    </row>
    <row r="37" spans="1:38" x14ac:dyDescent="0.2">
      <c r="A37" s="347">
        <v>12150</v>
      </c>
      <c r="B37" s="347" t="s">
        <v>169</v>
      </c>
      <c r="C37" s="347" t="s">
        <v>289</v>
      </c>
      <c r="D37" s="375" t="s">
        <v>1</v>
      </c>
      <c r="E37" s="142"/>
      <c r="F37" s="135">
        <f>'App 6-Residual Waste'!F37</f>
        <v>2330</v>
      </c>
      <c r="G37" s="136">
        <f t="shared" ref="G37:G68" si="15">(F37*1000)/W37/52</f>
        <v>28.092597058114301</v>
      </c>
      <c r="H37" s="137">
        <f t="shared" ref="H37:H68" si="16">(F37*1000)/AC37/52</f>
        <v>18.924360350060059</v>
      </c>
      <c r="I37" s="293"/>
      <c r="J37" s="11"/>
      <c r="K37" s="145">
        <f>'App 4-Recyclables'!F37</f>
        <v>0</v>
      </c>
      <c r="L37" s="132"/>
      <c r="M37" s="132"/>
      <c r="N37" s="133"/>
      <c r="O37" s="134">
        <f>'App 5-Organics'!F37</f>
        <v>0</v>
      </c>
      <c r="P37" s="287"/>
      <c r="Q37" s="139"/>
      <c r="R37" s="672">
        <f>'App 5-Organics'!J37</f>
        <v>0</v>
      </c>
      <c r="S37" s="673"/>
      <c r="T37" s="674"/>
      <c r="V37" s="304">
        <f>'App 1-Services'!H37</f>
        <v>2704</v>
      </c>
      <c r="W37" s="243">
        <f>'App 1-Services'!K37</f>
        <v>1595</v>
      </c>
      <c r="X37" s="244">
        <f>'App 1-Services'!M37</f>
        <v>0</v>
      </c>
      <c r="Y37" s="245">
        <f>'App 1-Services'!N37</f>
        <v>0</v>
      </c>
      <c r="Z37" s="245">
        <f>'App 1-Services'!O37</f>
        <v>0</v>
      </c>
      <c r="AA37" s="112">
        <v>1</v>
      </c>
      <c r="AB37" s="260">
        <f>'App 1-Services'!G37</f>
        <v>4014</v>
      </c>
      <c r="AC37" s="9">
        <f t="shared" ref="AC37:AC68" si="17">(W37/$V37)*$AB37</f>
        <v>2367.725591715976</v>
      </c>
      <c r="AD37" s="9">
        <f t="shared" ref="AD37:AD68" si="18">(X37/$V37)*$AB37</f>
        <v>0</v>
      </c>
      <c r="AE37" s="9">
        <f t="shared" ref="AE37:AE68" si="19">(Y37/$V37)*$AB37</f>
        <v>0</v>
      </c>
      <c r="AF37" s="9">
        <f t="shared" ref="AF37:AF68" si="20">(Z37/$V37)*$AB37</f>
        <v>0</v>
      </c>
      <c r="AG37" s="256"/>
      <c r="AH37" s="682">
        <f t="shared" ref="AH37:AH68" si="21">Y37+Z37</f>
        <v>0</v>
      </c>
      <c r="AI37" s="682">
        <f t="shared" si="8"/>
        <v>0</v>
      </c>
      <c r="AJ37" s="682">
        <f t="shared" si="9"/>
        <v>0</v>
      </c>
      <c r="AK37" s="673"/>
      <c r="AL37" s="674"/>
    </row>
    <row r="38" spans="1:38" x14ac:dyDescent="0.2">
      <c r="A38" s="347">
        <v>12350</v>
      </c>
      <c r="B38" s="347" t="s">
        <v>171</v>
      </c>
      <c r="C38" s="347" t="s">
        <v>289</v>
      </c>
      <c r="D38" s="375" t="s">
        <v>1</v>
      </c>
      <c r="E38" s="133"/>
      <c r="F38" s="135">
        <f>'App 6-Residual Waste'!F38</f>
        <v>2958.86</v>
      </c>
      <c r="G38" s="136">
        <f t="shared" si="15"/>
        <v>12.861924467937126</v>
      </c>
      <c r="H38" s="137">
        <f t="shared" si="16"/>
        <v>4.456893071681197</v>
      </c>
      <c r="I38" s="293"/>
      <c r="J38" s="11"/>
      <c r="K38" s="145">
        <f>'App 4-Recyclables'!F38</f>
        <v>998.96</v>
      </c>
      <c r="L38" s="132">
        <f>(K38*1000)/X38/52</f>
        <v>4.3423981082208929</v>
      </c>
      <c r="M38" s="132">
        <f>(K38*1000)/AD38/52</f>
        <v>1.504720704219412</v>
      </c>
      <c r="N38" s="133"/>
      <c r="O38" s="134">
        <f>'App 5-Organics'!F38</f>
        <v>0</v>
      </c>
      <c r="P38" s="287"/>
      <c r="Q38" s="139"/>
      <c r="R38" s="672">
        <f>'App 5-Organics'!J38</f>
        <v>0</v>
      </c>
      <c r="S38" s="673"/>
      <c r="T38" s="674"/>
      <c r="V38" s="304">
        <f>'App 1-Services'!H38</f>
        <v>4424</v>
      </c>
      <c r="W38" s="243">
        <f>'App 1-Services'!K38</f>
        <v>4424</v>
      </c>
      <c r="X38" s="244">
        <f>'App 1-Services'!M38</f>
        <v>4424</v>
      </c>
      <c r="Y38" s="245">
        <f>'App 1-Services'!N38</f>
        <v>0</v>
      </c>
      <c r="Z38" s="245">
        <f>'App 1-Services'!O38</f>
        <v>0</v>
      </c>
      <c r="AA38" s="112">
        <v>1</v>
      </c>
      <c r="AB38" s="260">
        <f>'App 1-Services'!G38</f>
        <v>12767</v>
      </c>
      <c r="AC38" s="9">
        <f t="shared" si="17"/>
        <v>12767</v>
      </c>
      <c r="AD38" s="9">
        <f t="shared" si="18"/>
        <v>12767</v>
      </c>
      <c r="AE38" s="9">
        <f t="shared" si="19"/>
        <v>0</v>
      </c>
      <c r="AF38" s="9">
        <f t="shared" si="20"/>
        <v>0</v>
      </c>
      <c r="AG38" s="256"/>
      <c r="AH38" s="682">
        <f t="shared" si="21"/>
        <v>0</v>
      </c>
      <c r="AI38" s="682">
        <f t="shared" si="8"/>
        <v>0</v>
      </c>
      <c r="AJ38" s="682">
        <f t="shared" si="9"/>
        <v>0</v>
      </c>
      <c r="AK38" s="673"/>
      <c r="AL38" s="674"/>
    </row>
    <row r="39" spans="1:38" x14ac:dyDescent="0.2">
      <c r="A39" s="347">
        <v>12380</v>
      </c>
      <c r="B39" s="347" t="s">
        <v>129</v>
      </c>
      <c r="C39" s="347" t="s">
        <v>128</v>
      </c>
      <c r="D39" s="375" t="s">
        <v>3</v>
      </c>
      <c r="E39" s="133"/>
      <c r="F39" s="135">
        <f>'App 6-Residual Waste'!F39</f>
        <v>69669</v>
      </c>
      <c r="G39" s="136">
        <f t="shared" si="15"/>
        <v>19.615080544894319</v>
      </c>
      <c r="H39" s="137">
        <f t="shared" si="16"/>
        <v>6.1078479161230161</v>
      </c>
      <c r="I39" s="293"/>
      <c r="J39" s="11"/>
      <c r="K39" s="145">
        <f>'App 4-Recyclables'!F39</f>
        <v>9827</v>
      </c>
      <c r="L39" s="132">
        <f>(K39*1000)/X39/52</f>
        <v>2.7626747932281153</v>
      </c>
      <c r="M39" s="132">
        <f>(K39*1000)/AD39/52</f>
        <v>0.8602563440982719</v>
      </c>
      <c r="N39" s="133"/>
      <c r="O39" s="134">
        <f>'App 5-Organics'!F39</f>
        <v>1604</v>
      </c>
      <c r="P39" s="287">
        <f>(O39*1000)/Y39/52</f>
        <v>1.0472653577155513</v>
      </c>
      <c r="Q39" s="139">
        <f>(O39*1000)/AE39/52</f>
        <v>0.3261030469954268</v>
      </c>
      <c r="R39" s="672">
        <f>'App 5-Organics'!J39</f>
        <v>0</v>
      </c>
      <c r="S39" s="673"/>
      <c r="T39" s="674"/>
      <c r="V39" s="304">
        <f>'App 1-Services'!H39</f>
        <v>73765</v>
      </c>
      <c r="W39" s="243">
        <f>'App 1-Services'!K39</f>
        <v>68304</v>
      </c>
      <c r="X39" s="244">
        <f>'App 1-Services'!M39</f>
        <v>68405</v>
      </c>
      <c r="Y39" s="245">
        <f>'App 1-Services'!N39</f>
        <v>29454</v>
      </c>
      <c r="Z39" s="245">
        <f>'App 1-Services'!O39</f>
        <v>0</v>
      </c>
      <c r="AB39" s="260">
        <f>'App 1-Services'!G39</f>
        <v>236893</v>
      </c>
      <c r="AC39" s="9">
        <f t="shared" si="17"/>
        <v>219355.2426218396</v>
      </c>
      <c r="AD39" s="9">
        <f t="shared" si="18"/>
        <v>219679.59960685961</v>
      </c>
      <c r="AE39" s="9">
        <f t="shared" si="19"/>
        <v>94590.20432454416</v>
      </c>
      <c r="AF39" s="9">
        <f t="shared" si="20"/>
        <v>0</v>
      </c>
      <c r="AG39" s="256"/>
      <c r="AH39" s="682">
        <f t="shared" si="21"/>
        <v>29454</v>
      </c>
      <c r="AI39" s="682">
        <f t="shared" si="8"/>
        <v>94590.20432454416</v>
      </c>
      <c r="AJ39" s="682">
        <f t="shared" si="9"/>
        <v>1604</v>
      </c>
      <c r="AK39" s="673">
        <f t="shared" si="12"/>
        <v>0.3261030469954268</v>
      </c>
      <c r="AL39" s="674"/>
    </row>
    <row r="40" spans="1:38" x14ac:dyDescent="0.2">
      <c r="A40" s="347">
        <v>12700</v>
      </c>
      <c r="B40" s="347" t="s">
        <v>173</v>
      </c>
      <c r="C40" s="347" t="s">
        <v>162</v>
      </c>
      <c r="D40" s="375" t="s">
        <v>4</v>
      </c>
      <c r="E40" s="133"/>
      <c r="F40" s="135">
        <f>'App 6-Residual Waste'!F40</f>
        <v>2421.7600000000002</v>
      </c>
      <c r="G40" s="136">
        <f t="shared" si="15"/>
        <v>12.686545271671939</v>
      </c>
      <c r="H40" s="137">
        <f t="shared" si="16"/>
        <v>7.06406822103368</v>
      </c>
      <c r="I40" s="293"/>
      <c r="J40" s="11"/>
      <c r="K40" s="145">
        <f>'App 4-Recyclables'!F40</f>
        <v>729.08</v>
      </c>
      <c r="L40" s="132">
        <f>(K40*1000)/X40/52</f>
        <v>3.8434126180836707</v>
      </c>
      <c r="M40" s="132">
        <f>(K40*1000)/AD40/52</f>
        <v>2.1400726797033407</v>
      </c>
      <c r="N40" s="133"/>
      <c r="O40" s="134">
        <f>'App 5-Organics'!F40</f>
        <v>0</v>
      </c>
      <c r="P40" s="287"/>
      <c r="Q40" s="139"/>
      <c r="R40" s="672">
        <f>'App 5-Organics'!J40</f>
        <v>0</v>
      </c>
      <c r="S40" s="673"/>
      <c r="T40" s="674"/>
      <c r="V40" s="304">
        <f>'App 1-Services'!H40</f>
        <v>5204</v>
      </c>
      <c r="W40" s="243">
        <f>'App 1-Services'!K40</f>
        <v>3671</v>
      </c>
      <c r="X40" s="244">
        <f>'App 1-Services'!M40</f>
        <v>3648</v>
      </c>
      <c r="Y40" s="245">
        <f>'App 1-Services'!N40</f>
        <v>0</v>
      </c>
      <c r="Z40" s="245">
        <f>'App 1-Services'!O40</f>
        <v>0</v>
      </c>
      <c r="AA40" s="112">
        <v>1</v>
      </c>
      <c r="AB40" s="260">
        <f>'App 1-Services'!G40</f>
        <v>9346</v>
      </c>
      <c r="AC40" s="9">
        <f t="shared" si="17"/>
        <v>6592.8451191391241</v>
      </c>
      <c r="AD40" s="9">
        <f t="shared" si="18"/>
        <v>6551.5388162951576</v>
      </c>
      <c r="AE40" s="9">
        <f t="shared" si="19"/>
        <v>0</v>
      </c>
      <c r="AF40" s="9">
        <f t="shared" si="20"/>
        <v>0</v>
      </c>
      <c r="AG40" s="256"/>
      <c r="AH40" s="682">
        <f t="shared" si="21"/>
        <v>0</v>
      </c>
      <c r="AI40" s="682">
        <f t="shared" si="8"/>
        <v>0</v>
      </c>
      <c r="AJ40" s="682">
        <f t="shared" si="9"/>
        <v>0</v>
      </c>
      <c r="AK40" s="673"/>
      <c r="AL40" s="674"/>
    </row>
    <row r="41" spans="1:38" x14ac:dyDescent="0.2">
      <c r="A41" s="347">
        <v>12730</v>
      </c>
      <c r="B41" s="347" t="s">
        <v>167</v>
      </c>
      <c r="C41" s="347" t="s">
        <v>711</v>
      </c>
      <c r="D41" s="375" t="s">
        <v>1</v>
      </c>
      <c r="E41" s="133"/>
      <c r="F41" s="135">
        <f>'App 6-Residual Waste'!F41</f>
        <v>2719.55</v>
      </c>
      <c r="G41" s="136">
        <f t="shared" si="15"/>
        <v>14.407448611994067</v>
      </c>
      <c r="H41" s="137">
        <f t="shared" si="16"/>
        <v>8.0902749237556453</v>
      </c>
      <c r="I41" s="293"/>
      <c r="J41" s="11"/>
      <c r="K41" s="145">
        <f>'App 4-Recyclables'!F41</f>
        <v>0</v>
      </c>
      <c r="L41" s="132"/>
      <c r="M41" s="132"/>
      <c r="N41" s="133"/>
      <c r="O41" s="134">
        <f>'App 5-Organics'!F41</f>
        <v>0</v>
      </c>
      <c r="P41" s="287"/>
      <c r="Q41" s="139"/>
      <c r="R41" s="672">
        <f>'App 5-Organics'!J41</f>
        <v>0</v>
      </c>
      <c r="S41" s="673"/>
      <c r="T41" s="674"/>
      <c r="V41" s="304">
        <f>'App 1-Services'!H41</f>
        <v>5051</v>
      </c>
      <c r="W41" s="243">
        <f>'App 1-Services'!K41</f>
        <v>3630</v>
      </c>
      <c r="X41" s="244">
        <f>'App 1-Services'!M41</f>
        <v>0</v>
      </c>
      <c r="Y41" s="245">
        <f>'App 1-Services'!N41</f>
        <v>0</v>
      </c>
      <c r="Z41" s="245">
        <f>'App 1-Services'!O41</f>
        <v>0</v>
      </c>
      <c r="AA41" s="112">
        <v>1</v>
      </c>
      <c r="AB41" s="260">
        <f>'App 1-Services'!G41</f>
        <v>8995</v>
      </c>
      <c r="AC41" s="9">
        <f t="shared" si="17"/>
        <v>6464.4327855870124</v>
      </c>
      <c r="AD41" s="9">
        <f t="shared" si="18"/>
        <v>0</v>
      </c>
      <c r="AE41" s="9">
        <f t="shared" si="19"/>
        <v>0</v>
      </c>
      <c r="AF41" s="9">
        <f t="shared" si="20"/>
        <v>0</v>
      </c>
      <c r="AG41" s="256"/>
      <c r="AH41" s="682">
        <f t="shared" si="21"/>
        <v>0</v>
      </c>
      <c r="AI41" s="682">
        <f t="shared" si="8"/>
        <v>0</v>
      </c>
      <c r="AJ41" s="682">
        <f t="shared" si="9"/>
        <v>0</v>
      </c>
      <c r="AK41" s="673"/>
      <c r="AL41" s="674"/>
    </row>
    <row r="42" spans="1:38" x14ac:dyDescent="0.2">
      <c r="A42" s="347">
        <v>12750</v>
      </c>
      <c r="B42" s="347" t="s">
        <v>174</v>
      </c>
      <c r="C42" s="347" t="s">
        <v>713</v>
      </c>
      <c r="D42" s="375" t="s">
        <v>1</v>
      </c>
      <c r="E42" s="133"/>
      <c r="F42" s="135">
        <f>'App 6-Residual Waste'!F42</f>
        <v>6607.73</v>
      </c>
      <c r="G42" s="136">
        <f t="shared" si="15"/>
        <v>5.6243850205475487</v>
      </c>
      <c r="H42" s="137">
        <f t="shared" si="16"/>
        <v>3.5002571633307302</v>
      </c>
      <c r="I42" s="293"/>
      <c r="J42" s="11"/>
      <c r="K42" s="145">
        <f>'App 4-Recyclables'!F42</f>
        <v>4114.84</v>
      </c>
      <c r="L42" s="132">
        <f t="shared" ref="L42:L55" si="22">(K42*1000)/X42/52</f>
        <v>3.5386610527474494</v>
      </c>
      <c r="M42" s="132">
        <f t="shared" ref="M42:M55" si="23">(K42*1000)/AD42/52</f>
        <v>2.2022360939423899</v>
      </c>
      <c r="N42" s="133"/>
      <c r="O42" s="134">
        <f>'App 5-Organics'!F42</f>
        <v>4970.83</v>
      </c>
      <c r="P42" s="287">
        <f>(O42*1000)/Y42/52</f>
        <v>4.6055542790221917</v>
      </c>
      <c r="Q42" s="139">
        <f>(O42*1000)/AE42/52</f>
        <v>2.8662021354090261</v>
      </c>
      <c r="R42" s="672">
        <f>'App 5-Organics'!J42</f>
        <v>0</v>
      </c>
      <c r="S42" s="673"/>
      <c r="T42" s="674"/>
      <c r="V42" s="304">
        <f>'App 1-Services'!H42</f>
        <v>23828</v>
      </c>
      <c r="W42" s="243">
        <f>'App 1-Services'!K42</f>
        <v>22593</v>
      </c>
      <c r="X42" s="244">
        <f>'App 1-Services'!M42</f>
        <v>22362</v>
      </c>
      <c r="Y42" s="245">
        <f>'App 1-Services'!N42</f>
        <v>20756</v>
      </c>
      <c r="Z42" s="245">
        <f>'App 1-Services'!O42</f>
        <v>0</v>
      </c>
      <c r="AB42" s="260">
        <f>'App 1-Services'!G42</f>
        <v>38288</v>
      </c>
      <c r="AC42" s="9">
        <f t="shared" si="17"/>
        <v>36303.541379889204</v>
      </c>
      <c r="AD42" s="9">
        <f t="shared" si="18"/>
        <v>35932.359241228805</v>
      </c>
      <c r="AE42" s="9">
        <f t="shared" si="19"/>
        <v>33351.75961054222</v>
      </c>
      <c r="AF42" s="9">
        <f t="shared" si="20"/>
        <v>0</v>
      </c>
      <c r="AG42" s="256"/>
      <c r="AH42" s="682">
        <f t="shared" si="21"/>
        <v>20756</v>
      </c>
      <c r="AI42" s="682">
        <f t="shared" si="8"/>
        <v>33351.75961054222</v>
      </c>
      <c r="AJ42" s="682">
        <f t="shared" si="9"/>
        <v>4970.83</v>
      </c>
      <c r="AK42" s="673">
        <f t="shared" si="12"/>
        <v>2.8662021354090261</v>
      </c>
      <c r="AL42" s="674"/>
    </row>
    <row r="43" spans="1:38" x14ac:dyDescent="0.2">
      <c r="A43" s="347">
        <v>12850</v>
      </c>
      <c r="B43" s="347" t="s">
        <v>175</v>
      </c>
      <c r="C43" s="347" t="s">
        <v>128</v>
      </c>
      <c r="D43" s="375" t="s">
        <v>3</v>
      </c>
      <c r="E43" s="133"/>
      <c r="F43" s="135">
        <f>'App 6-Residual Waste'!F43</f>
        <v>68087.78</v>
      </c>
      <c r="G43" s="136">
        <f t="shared" si="15"/>
        <v>20.998129875000153</v>
      </c>
      <c r="H43" s="137">
        <f t="shared" si="16"/>
        <v>6.4586009026195565</v>
      </c>
      <c r="I43" s="293"/>
      <c r="J43" s="11"/>
      <c r="K43" s="145">
        <f>'App 4-Recyclables'!F43</f>
        <v>10148.379999999999</v>
      </c>
      <c r="L43" s="132">
        <f t="shared" si="22"/>
        <v>3.1297393050684579</v>
      </c>
      <c r="M43" s="132">
        <f t="shared" si="23"/>
        <v>0.96264463649903476</v>
      </c>
      <c r="N43" s="133"/>
      <c r="O43" s="134">
        <f>'App 5-Organics'!F43</f>
        <v>0</v>
      </c>
      <c r="P43" s="287"/>
      <c r="Q43" s="139"/>
      <c r="R43" s="672">
        <f>'App 5-Organics'!J43</f>
        <v>0</v>
      </c>
      <c r="S43" s="673"/>
      <c r="T43" s="674"/>
      <c r="V43" s="304">
        <f>'App 1-Services'!H43</f>
        <v>64780</v>
      </c>
      <c r="W43" s="243">
        <f>'App 1-Services'!K43</f>
        <v>62357</v>
      </c>
      <c r="X43" s="244">
        <f>'App 1-Services'!M43</f>
        <v>62357</v>
      </c>
      <c r="Y43" s="245">
        <f>'App 1-Services'!N43</f>
        <v>0</v>
      </c>
      <c r="Z43" s="245">
        <f>'App 1-Services'!O43</f>
        <v>0</v>
      </c>
      <c r="AA43" s="112">
        <v>1</v>
      </c>
      <c r="AB43" s="260">
        <f>'App 1-Services'!G43</f>
        <v>210612</v>
      </c>
      <c r="AC43" s="9">
        <f t="shared" si="17"/>
        <v>202734.36992899043</v>
      </c>
      <c r="AD43" s="9">
        <f t="shared" si="18"/>
        <v>202734.36992899043</v>
      </c>
      <c r="AE43" s="9">
        <f t="shared" si="19"/>
        <v>0</v>
      </c>
      <c r="AF43" s="9">
        <f t="shared" si="20"/>
        <v>0</v>
      </c>
      <c r="AG43" s="256"/>
      <c r="AH43" s="682">
        <f t="shared" si="21"/>
        <v>0</v>
      </c>
      <c r="AI43" s="682">
        <f t="shared" si="8"/>
        <v>0</v>
      </c>
      <c r="AJ43" s="682">
        <f t="shared" si="9"/>
        <v>0</v>
      </c>
      <c r="AK43" s="673"/>
      <c r="AL43" s="674"/>
    </row>
    <row r="44" spans="1:38" x14ac:dyDescent="0.2">
      <c r="A44" s="347">
        <v>12870</v>
      </c>
      <c r="B44" s="347" t="s">
        <v>170</v>
      </c>
      <c r="C44" s="347" t="s">
        <v>711</v>
      </c>
      <c r="D44" s="375" t="s">
        <v>1</v>
      </c>
      <c r="E44" s="133"/>
      <c r="F44" s="135">
        <f>'App 6-Residual Waste'!F44</f>
        <v>2570</v>
      </c>
      <c r="G44" s="136">
        <f t="shared" si="15"/>
        <v>7.783161720169594</v>
      </c>
      <c r="H44" s="137">
        <f t="shared" si="16"/>
        <v>4.1657590012462844</v>
      </c>
      <c r="I44" s="293"/>
      <c r="J44" s="11"/>
      <c r="K44" s="145">
        <f>'App 4-Recyclables'!F44</f>
        <v>1041</v>
      </c>
      <c r="L44" s="132">
        <f t="shared" si="22"/>
        <v>3.4279504741833509</v>
      </c>
      <c r="M44" s="132">
        <f t="shared" si="23"/>
        <v>1.8347319581770944</v>
      </c>
      <c r="N44" s="133"/>
      <c r="O44" s="134">
        <f>'App 5-Organics'!F44</f>
        <v>0</v>
      </c>
      <c r="P44" s="287"/>
      <c r="Q44" s="139"/>
      <c r="R44" s="672">
        <f>'App 5-Organics'!J44</f>
        <v>2113</v>
      </c>
      <c r="S44" s="673">
        <f>(R44*1000)/Z44/52</f>
        <v>6.9579820864067443</v>
      </c>
      <c r="T44" s="674">
        <f>(R44*1000)/AF44/52</f>
        <v>3.7241005068474546</v>
      </c>
      <c r="V44" s="304">
        <f>'App 1-Services'!H44</f>
        <v>6670</v>
      </c>
      <c r="W44" s="243">
        <f>'App 1-Services'!K44</f>
        <v>6350</v>
      </c>
      <c r="X44" s="244">
        <f>'App 1-Services'!M44</f>
        <v>5840</v>
      </c>
      <c r="Y44" s="245">
        <f>'App 1-Services'!N44</f>
        <v>0</v>
      </c>
      <c r="Z44" s="245">
        <f>'App 1-Services'!O44</f>
        <v>5840</v>
      </c>
      <c r="AB44" s="260">
        <f>'App 1-Services'!G44</f>
        <v>12462</v>
      </c>
      <c r="AC44" s="9">
        <f t="shared" si="17"/>
        <v>11864.122938530734</v>
      </c>
      <c r="AD44" s="9">
        <f t="shared" si="18"/>
        <v>10911.256371814094</v>
      </c>
      <c r="AE44" s="9">
        <f t="shared" si="19"/>
        <v>0</v>
      </c>
      <c r="AF44" s="9">
        <f t="shared" si="20"/>
        <v>10911.256371814094</v>
      </c>
      <c r="AG44" s="256" t="s">
        <v>100</v>
      </c>
      <c r="AH44" s="682">
        <f t="shared" si="21"/>
        <v>5840</v>
      </c>
      <c r="AI44" s="682">
        <f t="shared" si="8"/>
        <v>10911.256371814094</v>
      </c>
      <c r="AJ44" s="682">
        <f t="shared" si="9"/>
        <v>2113</v>
      </c>
      <c r="AK44" s="673"/>
      <c r="AL44" s="674">
        <f t="shared" si="6"/>
        <v>3.7241005068474546</v>
      </c>
    </row>
    <row r="45" spans="1:38" x14ac:dyDescent="0.2">
      <c r="A45" s="347">
        <v>12900</v>
      </c>
      <c r="B45" s="347" t="s">
        <v>176</v>
      </c>
      <c r="C45" s="347" t="s">
        <v>289</v>
      </c>
      <c r="D45" s="375" t="s">
        <v>1</v>
      </c>
      <c r="E45" s="133"/>
      <c r="F45" s="135">
        <f>'App 6-Residual Waste'!F45</f>
        <v>1283.56</v>
      </c>
      <c r="G45" s="136">
        <f t="shared" si="15"/>
        <v>8.0482054626169397</v>
      </c>
      <c r="H45" s="137">
        <f t="shared" si="16"/>
        <v>3.4499270237332755</v>
      </c>
      <c r="I45" s="293"/>
      <c r="J45" s="11"/>
      <c r="K45" s="145">
        <f>'App 4-Recyclables'!F45</f>
        <v>472.73</v>
      </c>
      <c r="L45" s="132">
        <f t="shared" si="22"/>
        <v>2.9641217927817207</v>
      </c>
      <c r="M45" s="132">
        <f t="shared" si="23"/>
        <v>1.2705942861490163</v>
      </c>
      <c r="N45" s="133"/>
      <c r="O45" s="134">
        <f>'App 5-Organics'!F45</f>
        <v>0</v>
      </c>
      <c r="P45" s="287"/>
      <c r="Q45" s="139"/>
      <c r="R45" s="672">
        <f>'App 5-Organics'!J45</f>
        <v>923.66</v>
      </c>
      <c r="S45" s="673">
        <f>(R45*1000)/Z45/52</f>
        <v>5.7915527576433998</v>
      </c>
      <c r="T45" s="674">
        <f>(R45*1000)/AF45/52</f>
        <v>2.4825949661421962</v>
      </c>
      <c r="V45" s="304">
        <f>'App 1-Services'!H45</f>
        <v>4248</v>
      </c>
      <c r="W45" s="243">
        <f>'App 1-Services'!K45</f>
        <v>3067</v>
      </c>
      <c r="X45" s="244">
        <f>'App 1-Services'!M45</f>
        <v>3067</v>
      </c>
      <c r="Y45" s="245">
        <f>'App 1-Services'!N45</f>
        <v>0</v>
      </c>
      <c r="Z45" s="245">
        <f>'App 1-Services'!O45</f>
        <v>3067</v>
      </c>
      <c r="AB45" s="260">
        <f>'App 1-Services'!G45</f>
        <v>9910</v>
      </c>
      <c r="AC45" s="9">
        <f t="shared" si="17"/>
        <v>7154.8893596986818</v>
      </c>
      <c r="AD45" s="9">
        <f t="shared" si="18"/>
        <v>7154.8893596986818</v>
      </c>
      <c r="AE45" s="9">
        <f t="shared" si="19"/>
        <v>0</v>
      </c>
      <c r="AF45" s="9">
        <f t="shared" si="20"/>
        <v>7154.8893596986818</v>
      </c>
      <c r="AG45" s="256" t="s">
        <v>100</v>
      </c>
      <c r="AH45" s="682">
        <f t="shared" si="21"/>
        <v>3067</v>
      </c>
      <c r="AI45" s="682">
        <f t="shared" si="8"/>
        <v>7154.8893596986818</v>
      </c>
      <c r="AJ45" s="682">
        <f t="shared" si="9"/>
        <v>923.66</v>
      </c>
      <c r="AK45" s="673"/>
      <c r="AL45" s="674">
        <f t="shared" si="6"/>
        <v>2.4825949661421962</v>
      </c>
    </row>
    <row r="46" spans="1:38" x14ac:dyDescent="0.2">
      <c r="A46" s="347">
        <v>12930</v>
      </c>
      <c r="B46" s="347" t="s">
        <v>192</v>
      </c>
      <c r="C46" s="347" t="s">
        <v>126</v>
      </c>
      <c r="D46" s="375" t="s">
        <v>3</v>
      </c>
      <c r="E46" s="138"/>
      <c r="F46" s="135">
        <f>'App 6-Residual Waste'!F46</f>
        <v>28354</v>
      </c>
      <c r="G46" s="136">
        <f t="shared" si="15"/>
        <v>10.764158851256136</v>
      </c>
      <c r="H46" s="137">
        <f t="shared" si="16"/>
        <v>3.4421172189382734</v>
      </c>
      <c r="I46" s="293"/>
      <c r="J46" s="11"/>
      <c r="K46" s="145">
        <f>'App 4-Recyclables'!F46</f>
        <v>11912</v>
      </c>
      <c r="L46" s="132">
        <f t="shared" si="22"/>
        <v>4.5222071043296568</v>
      </c>
      <c r="M46" s="132">
        <f t="shared" si="23"/>
        <v>1.446092273118174</v>
      </c>
      <c r="N46" s="138"/>
      <c r="O46" s="134">
        <f>'App 5-Organics'!F46</f>
        <v>11751</v>
      </c>
      <c r="P46" s="287">
        <f>(O46*1000)/Y46/52</f>
        <v>4.4610859371203651</v>
      </c>
      <c r="Q46" s="139">
        <f>(O46*1000)/AE46/52</f>
        <v>1.426547204618172</v>
      </c>
      <c r="R46" s="672">
        <f>'App 5-Organics'!J46</f>
        <v>0</v>
      </c>
      <c r="S46" s="673"/>
      <c r="T46" s="674"/>
      <c r="V46" s="304">
        <f>'App 1-Services'!H46</f>
        <v>50656</v>
      </c>
      <c r="W46" s="243">
        <f>'App 1-Services'!K46</f>
        <v>50656</v>
      </c>
      <c r="X46" s="244">
        <f>'App 1-Services'!M46</f>
        <v>50656</v>
      </c>
      <c r="Y46" s="245">
        <f>'App 1-Services'!N46</f>
        <v>50656</v>
      </c>
      <c r="Z46" s="245">
        <f>'App 1-Services'!O46</f>
        <v>0</v>
      </c>
      <c r="AB46" s="260">
        <f>'App 1-Services'!G46</f>
        <v>158411</v>
      </c>
      <c r="AC46" s="9">
        <f t="shared" si="17"/>
        <v>158411</v>
      </c>
      <c r="AD46" s="9">
        <f t="shared" si="18"/>
        <v>158411</v>
      </c>
      <c r="AE46" s="9">
        <f t="shared" si="19"/>
        <v>158411</v>
      </c>
      <c r="AF46" s="9">
        <f t="shared" si="20"/>
        <v>0</v>
      </c>
      <c r="AG46" s="256"/>
      <c r="AH46" s="682">
        <f t="shared" si="21"/>
        <v>50656</v>
      </c>
      <c r="AI46" s="682">
        <f t="shared" si="8"/>
        <v>158411</v>
      </c>
      <c r="AJ46" s="682">
        <f t="shared" si="9"/>
        <v>11751</v>
      </c>
      <c r="AK46" s="673">
        <f t="shared" si="12"/>
        <v>1.426547204618172</v>
      </c>
      <c r="AL46" s="674"/>
    </row>
    <row r="47" spans="1:38" x14ac:dyDescent="0.2">
      <c r="A47" s="347">
        <v>12950</v>
      </c>
      <c r="B47" s="347" t="s">
        <v>177</v>
      </c>
      <c r="C47" s="347" t="s">
        <v>289</v>
      </c>
      <c r="D47" s="375" t="s">
        <v>1</v>
      </c>
      <c r="E47" s="133"/>
      <c r="F47" s="135">
        <f>'App 6-Residual Waste'!F47</f>
        <v>974</v>
      </c>
      <c r="G47" s="136">
        <f t="shared" si="15"/>
        <v>11.414240847513241</v>
      </c>
      <c r="H47" s="137">
        <f t="shared" si="16"/>
        <v>5.2722664776019519</v>
      </c>
      <c r="I47" s="293"/>
      <c r="J47" s="11"/>
      <c r="K47" s="145">
        <f>'App 4-Recyclables'!F47</f>
        <v>324</v>
      </c>
      <c r="L47" s="132">
        <f t="shared" si="22"/>
        <v>3.7969343270988607</v>
      </c>
      <c r="M47" s="132">
        <f t="shared" si="23"/>
        <v>1.7538134894692325</v>
      </c>
      <c r="N47" s="133"/>
      <c r="O47" s="134">
        <f>'App 5-Organics'!F47</f>
        <v>0</v>
      </c>
      <c r="P47" s="287"/>
      <c r="Q47" s="139"/>
      <c r="R47" s="672">
        <f>'App 5-Organics'!J47</f>
        <v>0</v>
      </c>
      <c r="S47" s="673"/>
      <c r="T47" s="674"/>
      <c r="V47" s="304">
        <f>'App 1-Services'!H47</f>
        <v>1952</v>
      </c>
      <c r="W47" s="243">
        <f>'App 1-Services'!K47</f>
        <v>1641</v>
      </c>
      <c r="X47" s="244">
        <f>'App 1-Services'!M47</f>
        <v>1641</v>
      </c>
      <c r="Y47" s="245">
        <f>'App 1-Services'!N47</f>
        <v>0</v>
      </c>
      <c r="Z47" s="245">
        <f>'App 1-Services'!O47</f>
        <v>0</v>
      </c>
      <c r="AA47" s="112">
        <v>1</v>
      </c>
      <c r="AB47" s="260">
        <f>'App 1-Services'!G47</f>
        <v>4226</v>
      </c>
      <c r="AC47" s="9">
        <f t="shared" si="17"/>
        <v>3552.6977459016393</v>
      </c>
      <c r="AD47" s="9">
        <f t="shared" si="18"/>
        <v>3552.6977459016393</v>
      </c>
      <c r="AE47" s="9">
        <f t="shared" si="19"/>
        <v>0</v>
      </c>
      <c r="AF47" s="9">
        <f t="shared" si="20"/>
        <v>0</v>
      </c>
      <c r="AG47" s="256"/>
      <c r="AH47" s="682">
        <f t="shared" si="21"/>
        <v>0</v>
      </c>
      <c r="AI47" s="682">
        <f t="shared" si="8"/>
        <v>0</v>
      </c>
      <c r="AJ47" s="682">
        <f t="shared" si="9"/>
        <v>0</v>
      </c>
      <c r="AK47" s="673"/>
      <c r="AL47" s="674"/>
    </row>
    <row r="48" spans="1:38" x14ac:dyDescent="0.2">
      <c r="A48" s="347">
        <v>13010</v>
      </c>
      <c r="B48" s="347" t="s">
        <v>178</v>
      </c>
      <c r="C48" s="347" t="s">
        <v>124</v>
      </c>
      <c r="D48" s="375" t="s">
        <v>1</v>
      </c>
      <c r="E48" s="133"/>
      <c r="F48" s="135">
        <f>'App 6-Residual Waste'!F48</f>
        <v>1535</v>
      </c>
      <c r="G48" s="136">
        <f t="shared" si="15"/>
        <v>7.8113868137683955</v>
      </c>
      <c r="H48" s="137">
        <f t="shared" si="16"/>
        <v>4.7554053312826685</v>
      </c>
      <c r="I48" s="293"/>
      <c r="J48" s="11"/>
      <c r="K48" s="145">
        <f>'App 4-Recyclables'!F48</f>
        <v>440</v>
      </c>
      <c r="L48" s="132">
        <f t="shared" si="22"/>
        <v>2.2564102564102564</v>
      </c>
      <c r="M48" s="132">
        <f t="shared" si="23"/>
        <v>1.3736543354863966</v>
      </c>
      <c r="N48" s="133"/>
      <c r="O48" s="134">
        <f>'App 5-Organics'!F48</f>
        <v>0</v>
      </c>
      <c r="P48" s="287"/>
      <c r="Q48" s="139"/>
      <c r="R48" s="672">
        <f>'App 5-Organics'!J48</f>
        <v>0</v>
      </c>
      <c r="S48" s="673"/>
      <c r="T48" s="674"/>
      <c r="V48" s="304">
        <f>'App 1-Services'!H48</f>
        <v>5423</v>
      </c>
      <c r="W48" s="243">
        <f>'App 1-Services'!K48</f>
        <v>3779</v>
      </c>
      <c r="X48" s="244">
        <f>'App 1-Services'!M48</f>
        <v>3750</v>
      </c>
      <c r="Y48" s="245">
        <f>'App 1-Services'!N48</f>
        <v>0</v>
      </c>
      <c r="Z48" s="245">
        <f>'App 1-Services'!O48</f>
        <v>0</v>
      </c>
      <c r="AA48" s="112">
        <v>1</v>
      </c>
      <c r="AB48" s="260">
        <f>'App 1-Services'!G48</f>
        <v>8908</v>
      </c>
      <c r="AC48" s="9">
        <f t="shared" si="17"/>
        <v>6207.5109717868336</v>
      </c>
      <c r="AD48" s="9">
        <f t="shared" si="18"/>
        <v>6159.8746081504696</v>
      </c>
      <c r="AE48" s="9">
        <f t="shared" si="19"/>
        <v>0</v>
      </c>
      <c r="AF48" s="9">
        <f t="shared" si="20"/>
        <v>0</v>
      </c>
      <c r="AG48" s="256"/>
      <c r="AH48" s="682">
        <f t="shared" si="21"/>
        <v>0</v>
      </c>
      <c r="AI48" s="682">
        <f t="shared" si="8"/>
        <v>0</v>
      </c>
      <c r="AJ48" s="682">
        <f t="shared" si="9"/>
        <v>0</v>
      </c>
      <c r="AK48" s="673"/>
      <c r="AL48" s="674"/>
    </row>
    <row r="49" spans="1:38" x14ac:dyDescent="0.2">
      <c r="A49" s="347">
        <v>13310</v>
      </c>
      <c r="B49" s="347" t="s">
        <v>181</v>
      </c>
      <c r="C49" s="347" t="s">
        <v>713</v>
      </c>
      <c r="D49" s="375" t="s">
        <v>1</v>
      </c>
      <c r="E49" s="133"/>
      <c r="F49" s="135">
        <f>'App 6-Residual Waste'!F49</f>
        <v>4382.04</v>
      </c>
      <c r="G49" s="136">
        <f t="shared" si="15"/>
        <v>8.8351855734954921</v>
      </c>
      <c r="H49" s="137">
        <f t="shared" si="16"/>
        <v>4.7031068544508123</v>
      </c>
      <c r="I49" s="293"/>
      <c r="J49" s="11"/>
      <c r="K49" s="145">
        <f>'App 4-Recyclables'!F49</f>
        <v>2633.38</v>
      </c>
      <c r="L49" s="132">
        <f t="shared" si="22"/>
        <v>5.3133903133903138</v>
      </c>
      <c r="M49" s="132">
        <f t="shared" si="23"/>
        <v>2.8284003992223878</v>
      </c>
      <c r="N49" s="133"/>
      <c r="O49" s="134">
        <f>'App 5-Organics'!F49</f>
        <v>0</v>
      </c>
      <c r="P49" s="287"/>
      <c r="Q49" s="139"/>
      <c r="R49" s="672">
        <f>'App 5-Organics'!J49</f>
        <v>1274.6400000000001</v>
      </c>
      <c r="S49" s="673">
        <f>(R49*1000)/Z49/52</f>
        <v>6.4303010735329726</v>
      </c>
      <c r="T49" s="674">
        <f>(R49*1000)/AF49/52</f>
        <v>3.4229493883907693</v>
      </c>
      <c r="V49" s="304">
        <f>'App 1-Services'!H49</f>
        <v>16423</v>
      </c>
      <c r="W49" s="243">
        <f>'App 1-Services'!K49</f>
        <v>9538</v>
      </c>
      <c r="X49" s="244">
        <f>'App 1-Services'!M49</f>
        <v>9531</v>
      </c>
      <c r="Y49" s="245">
        <f>'App 1-Services'!N49</f>
        <v>0</v>
      </c>
      <c r="Z49" s="245">
        <f>'App 1-Services'!O49</f>
        <v>3812</v>
      </c>
      <c r="AB49" s="260">
        <f>'App 1-Services'!G49</f>
        <v>30852</v>
      </c>
      <c r="AC49" s="9">
        <f t="shared" si="17"/>
        <v>17917.942884978384</v>
      </c>
      <c r="AD49" s="9">
        <f t="shared" si="18"/>
        <v>17904.792790598553</v>
      </c>
      <c r="AE49" s="9">
        <f t="shared" si="19"/>
        <v>0</v>
      </c>
      <c r="AF49" s="9">
        <f t="shared" si="20"/>
        <v>7161.1656822748582</v>
      </c>
      <c r="AG49" s="256" t="s">
        <v>100</v>
      </c>
      <c r="AH49" s="682">
        <f t="shared" si="21"/>
        <v>3812</v>
      </c>
      <c r="AI49" s="682">
        <f t="shared" si="8"/>
        <v>7161.1656822748582</v>
      </c>
      <c r="AJ49" s="682">
        <f t="shared" si="9"/>
        <v>1274.6400000000001</v>
      </c>
      <c r="AK49" s="673"/>
      <c r="AL49" s="674">
        <f t="shared" si="6"/>
        <v>3.4229493883907693</v>
      </c>
    </row>
    <row r="50" spans="1:38" x14ac:dyDescent="0.2">
      <c r="A50" s="347">
        <v>13340</v>
      </c>
      <c r="B50" s="347" t="s">
        <v>182</v>
      </c>
      <c r="C50" s="347" t="s">
        <v>711</v>
      </c>
      <c r="D50" s="375" t="s">
        <v>1</v>
      </c>
      <c r="E50" s="133"/>
      <c r="F50" s="135">
        <f>'App 6-Residual Waste'!F50</f>
        <v>2190</v>
      </c>
      <c r="G50" s="136">
        <f t="shared" si="15"/>
        <v>11.59564554388343</v>
      </c>
      <c r="H50" s="137">
        <f t="shared" si="16"/>
        <v>7.4906177418517057</v>
      </c>
      <c r="I50" s="293"/>
      <c r="J50" s="11"/>
      <c r="K50" s="145">
        <f>'App 4-Recyclables'!F50</f>
        <v>542</v>
      </c>
      <c r="L50" s="132">
        <f t="shared" si="22"/>
        <v>2.8761249787739853</v>
      </c>
      <c r="M50" s="132">
        <f t="shared" si="23"/>
        <v>1.8579347490620273</v>
      </c>
      <c r="N50" s="133"/>
      <c r="O50" s="134">
        <f>'App 5-Organics'!F50</f>
        <v>0</v>
      </c>
      <c r="P50" s="287"/>
      <c r="Q50" s="139"/>
      <c r="R50" s="672">
        <f>'App 5-Organics'!J50</f>
        <v>0</v>
      </c>
      <c r="S50" s="673"/>
      <c r="T50" s="674"/>
      <c r="V50" s="304">
        <f>'App 1-Services'!H50</f>
        <v>6903</v>
      </c>
      <c r="W50" s="243">
        <f>'App 1-Services'!K50</f>
        <v>3632</v>
      </c>
      <c r="X50" s="244">
        <f>'App 1-Services'!M50</f>
        <v>3624</v>
      </c>
      <c r="Y50" s="245">
        <f>'App 1-Services'!N50</f>
        <v>0</v>
      </c>
      <c r="Z50" s="245">
        <f>'App 1-Services'!O50</f>
        <v>0</v>
      </c>
      <c r="AA50" s="112">
        <v>1</v>
      </c>
      <c r="AB50" s="260">
        <f>'App 1-Services'!G50</f>
        <v>10686</v>
      </c>
      <c r="AC50" s="9">
        <f t="shared" si="17"/>
        <v>5622.4180790960445</v>
      </c>
      <c r="AD50" s="9">
        <f t="shared" si="18"/>
        <v>5610.0338983050842</v>
      </c>
      <c r="AE50" s="9">
        <f t="shared" si="19"/>
        <v>0</v>
      </c>
      <c r="AF50" s="9">
        <f t="shared" si="20"/>
        <v>0</v>
      </c>
      <c r="AG50" s="256"/>
      <c r="AH50" s="682">
        <f t="shared" si="21"/>
        <v>0</v>
      </c>
      <c r="AI50" s="682">
        <f t="shared" si="8"/>
        <v>0</v>
      </c>
      <c r="AJ50" s="682">
        <f t="shared" si="9"/>
        <v>0</v>
      </c>
      <c r="AK50" s="673"/>
      <c r="AL50" s="674"/>
    </row>
    <row r="51" spans="1:38" x14ac:dyDescent="0.2">
      <c r="A51" s="347">
        <v>13450</v>
      </c>
      <c r="B51" s="347" t="s">
        <v>183</v>
      </c>
      <c r="C51" s="347" t="s">
        <v>716</v>
      </c>
      <c r="D51" s="375" t="s">
        <v>1</v>
      </c>
      <c r="E51" s="138"/>
      <c r="F51" s="135">
        <f>'App 6-Residual Waste'!F51</f>
        <v>8271</v>
      </c>
      <c r="G51" s="136">
        <f t="shared" si="15"/>
        <v>18.874770654763534</v>
      </c>
      <c r="H51" s="137">
        <f t="shared" si="16"/>
        <v>7.9474566267862681</v>
      </c>
      <c r="I51" s="293"/>
      <c r="J51" s="11"/>
      <c r="K51" s="145">
        <f>'App 4-Recyclables'!F51</f>
        <v>1033</v>
      </c>
      <c r="L51" s="132">
        <f t="shared" si="22"/>
        <v>2.489396568343937</v>
      </c>
      <c r="M51" s="132">
        <f t="shared" si="23"/>
        <v>1.0481913457735668</v>
      </c>
      <c r="N51" s="138"/>
      <c r="O51" s="134">
        <f>'App 5-Organics'!F51</f>
        <v>0</v>
      </c>
      <c r="P51" s="287"/>
      <c r="Q51" s="139"/>
      <c r="R51" s="672">
        <f>'App 5-Organics'!J51</f>
        <v>0</v>
      </c>
      <c r="S51" s="673"/>
      <c r="T51" s="674"/>
      <c r="V51" s="304">
        <f>'App 1-Services'!H51</f>
        <v>11319</v>
      </c>
      <c r="W51" s="243">
        <f>'App 1-Services'!K51</f>
        <v>8427</v>
      </c>
      <c r="X51" s="244">
        <f>'App 1-Services'!M51</f>
        <v>7980</v>
      </c>
      <c r="Y51" s="245">
        <f>'App 1-Services'!N51</f>
        <v>0</v>
      </c>
      <c r="Z51" s="245">
        <f>'App 1-Services'!O51</f>
        <v>0</v>
      </c>
      <c r="AA51" s="112">
        <v>1</v>
      </c>
      <c r="AB51" s="260">
        <f>'App 1-Services'!G51</f>
        <v>26882</v>
      </c>
      <c r="AC51" s="9">
        <f t="shared" si="17"/>
        <v>20013.659687251522</v>
      </c>
      <c r="AD51" s="9">
        <f t="shared" si="18"/>
        <v>18952.059369202227</v>
      </c>
      <c r="AE51" s="9">
        <f t="shared" si="19"/>
        <v>0</v>
      </c>
      <c r="AF51" s="9">
        <f t="shared" si="20"/>
        <v>0</v>
      </c>
      <c r="AG51" s="256"/>
      <c r="AH51" s="682">
        <f t="shared" si="21"/>
        <v>0</v>
      </c>
      <c r="AI51" s="682">
        <f t="shared" si="8"/>
        <v>0</v>
      </c>
      <c r="AJ51" s="682">
        <f t="shared" si="9"/>
        <v>0</v>
      </c>
      <c r="AK51" s="673"/>
      <c r="AL51" s="674"/>
    </row>
    <row r="52" spans="1:38" x14ac:dyDescent="0.2">
      <c r="A52" s="347">
        <v>13510</v>
      </c>
      <c r="B52" s="347" t="s">
        <v>291</v>
      </c>
      <c r="C52" s="347" t="s">
        <v>141</v>
      </c>
      <c r="D52" s="375" t="s">
        <v>1</v>
      </c>
      <c r="E52" s="133"/>
      <c r="F52" s="135">
        <f>'App 6-Residual Waste'!F52</f>
        <v>1686.66</v>
      </c>
      <c r="G52" s="136">
        <f t="shared" si="15"/>
        <v>5.5209819967266771</v>
      </c>
      <c r="H52" s="137">
        <f t="shared" si="16"/>
        <v>2.8806189370132533</v>
      </c>
      <c r="I52" s="293"/>
      <c r="J52" s="11"/>
      <c r="K52" s="145">
        <f>'App 4-Recyclables'!F52</f>
        <v>755.89</v>
      </c>
      <c r="L52" s="132">
        <f t="shared" si="22"/>
        <v>2.4742716857610478</v>
      </c>
      <c r="M52" s="132">
        <f t="shared" si="23"/>
        <v>1.2909721273398005</v>
      </c>
      <c r="N52" s="133"/>
      <c r="O52" s="134">
        <f>'App 5-Organics'!F52</f>
        <v>1126.57</v>
      </c>
      <c r="P52" s="287">
        <f>(O52*1000)/Y52/52</f>
        <v>6.7156874433687825</v>
      </c>
      <c r="Q52" s="139">
        <f>(O52*1000)/AE52/52</f>
        <v>3.5039665834628417</v>
      </c>
      <c r="R52" s="672">
        <f>'App 5-Organics'!J52</f>
        <v>97.5</v>
      </c>
      <c r="S52" s="673">
        <f>(R52*1000)/Z52/52</f>
        <v>0.70781426953567383</v>
      </c>
      <c r="T52" s="674">
        <f>(R52*1000)/AF52/52</f>
        <v>0.36930806692025608</v>
      </c>
      <c r="V52" s="304">
        <f>'App 1-Services'!H52</f>
        <v>5875</v>
      </c>
      <c r="W52" s="243">
        <f>'App 1-Services'!K52</f>
        <v>5875</v>
      </c>
      <c r="X52" s="244">
        <f>'App 1-Services'!M52</f>
        <v>5875</v>
      </c>
      <c r="Y52" s="245">
        <f>'App 1-Services'!N52</f>
        <v>3226</v>
      </c>
      <c r="Z52" s="245">
        <f>'App 1-Services'!O52</f>
        <v>2649</v>
      </c>
      <c r="AB52" s="260">
        <f>'App 1-Services'!G52</f>
        <v>11260</v>
      </c>
      <c r="AC52" s="9">
        <f t="shared" si="17"/>
        <v>11260</v>
      </c>
      <c r="AD52" s="9">
        <f t="shared" si="18"/>
        <v>11260</v>
      </c>
      <c r="AE52" s="9">
        <f t="shared" si="19"/>
        <v>6182.9378723404252</v>
      </c>
      <c r="AF52" s="9">
        <f t="shared" si="20"/>
        <v>5077.0621276595748</v>
      </c>
      <c r="AG52" s="256" t="s">
        <v>100</v>
      </c>
      <c r="AH52" s="682">
        <f t="shared" si="21"/>
        <v>5875</v>
      </c>
      <c r="AI52" s="682">
        <f t="shared" si="8"/>
        <v>11260</v>
      </c>
      <c r="AJ52" s="682">
        <f t="shared" si="9"/>
        <v>1224.07</v>
      </c>
      <c r="AK52" s="673">
        <f t="shared" si="12"/>
        <v>3.8072204797033127</v>
      </c>
      <c r="AL52" s="674">
        <f t="shared" si="6"/>
        <v>4.636501799744388</v>
      </c>
    </row>
    <row r="53" spans="1:38" x14ac:dyDescent="0.2">
      <c r="A53" s="347">
        <v>13550</v>
      </c>
      <c r="B53" s="347" t="s">
        <v>184</v>
      </c>
      <c r="C53" s="347" t="s">
        <v>124</v>
      </c>
      <c r="D53" s="375" t="s">
        <v>1</v>
      </c>
      <c r="E53" s="133"/>
      <c r="F53" s="135">
        <f>'App 6-Residual Waste'!F53</f>
        <v>2351.15</v>
      </c>
      <c r="G53" s="136">
        <f t="shared" si="15"/>
        <v>10.446955424427697</v>
      </c>
      <c r="H53" s="137">
        <f t="shared" si="16"/>
        <v>3.9878473711601825</v>
      </c>
      <c r="I53" s="293"/>
      <c r="J53" s="11"/>
      <c r="K53" s="145">
        <f>'App 4-Recyclables'!F53</f>
        <v>1269.42</v>
      </c>
      <c r="L53" s="132">
        <f t="shared" si="22"/>
        <v>5.6404628181430398</v>
      </c>
      <c r="M53" s="132">
        <f t="shared" si="23"/>
        <v>2.1530966590384102</v>
      </c>
      <c r="N53" s="133"/>
      <c r="O53" s="134">
        <f>'App 5-Organics'!F53</f>
        <v>757.67</v>
      </c>
      <c r="P53" s="287">
        <f>(O53*1000)/Y53/52</f>
        <v>4.2641430854775892</v>
      </c>
      <c r="Q53" s="139">
        <f>(O53*1000)/AE53/52</f>
        <v>1.6277232076544657</v>
      </c>
      <c r="R53" s="672">
        <f>'App 5-Organics'!J53</f>
        <v>0</v>
      </c>
      <c r="S53" s="673"/>
      <c r="T53" s="674"/>
      <c r="V53" s="304">
        <f>'App 1-Services'!H53</f>
        <v>4833</v>
      </c>
      <c r="W53" s="243">
        <f>'App 1-Services'!K53</f>
        <v>4328</v>
      </c>
      <c r="X53" s="244">
        <f>'App 1-Services'!M53</f>
        <v>4328</v>
      </c>
      <c r="Y53" s="245">
        <f>'App 1-Services'!N53</f>
        <v>3417</v>
      </c>
      <c r="Z53" s="245">
        <f>'App 1-Services'!O53</f>
        <v>0</v>
      </c>
      <c r="AB53" s="260">
        <f>'App 1-Services'!G53</f>
        <v>12661</v>
      </c>
      <c r="AC53" s="9">
        <f t="shared" si="17"/>
        <v>11338.052555348644</v>
      </c>
      <c r="AD53" s="9">
        <f t="shared" si="18"/>
        <v>11338.052555348644</v>
      </c>
      <c r="AE53" s="9">
        <f t="shared" si="19"/>
        <v>8951.5077591558038</v>
      </c>
      <c r="AF53" s="9">
        <f t="shared" si="20"/>
        <v>0</v>
      </c>
      <c r="AG53" s="256"/>
      <c r="AH53" s="682">
        <f t="shared" si="21"/>
        <v>3417</v>
      </c>
      <c r="AI53" s="682">
        <f t="shared" si="8"/>
        <v>8951.5077591558038</v>
      </c>
      <c r="AJ53" s="682">
        <f t="shared" si="9"/>
        <v>757.67</v>
      </c>
      <c r="AK53" s="673">
        <f t="shared" si="12"/>
        <v>1.6277232076544657</v>
      </c>
      <c r="AL53" s="674"/>
    </row>
    <row r="54" spans="1:38" x14ac:dyDescent="0.2">
      <c r="A54" s="347">
        <v>13660</v>
      </c>
      <c r="B54" s="347" t="s">
        <v>185</v>
      </c>
      <c r="C54" s="347" t="s">
        <v>124</v>
      </c>
      <c r="D54" s="375" t="s">
        <v>1</v>
      </c>
      <c r="E54" s="133"/>
      <c r="F54" s="135">
        <f>'App 6-Residual Waste'!F54</f>
        <v>438.6</v>
      </c>
      <c r="G54" s="136">
        <f t="shared" si="15"/>
        <v>6.2851083342886618</v>
      </c>
      <c r="H54" s="137">
        <f t="shared" si="16"/>
        <v>3.8375703532972092</v>
      </c>
      <c r="I54" s="293"/>
      <c r="J54" s="251"/>
      <c r="K54" s="145">
        <f>'App 4-Recyclables'!F54</f>
        <v>212.5</v>
      </c>
      <c r="L54" s="132">
        <f t="shared" si="22"/>
        <v>3.0451106270778401</v>
      </c>
      <c r="M54" s="132">
        <f t="shared" si="23"/>
        <v>1.8592879618688027</v>
      </c>
      <c r="N54" s="133"/>
      <c r="O54" s="134">
        <f>'App 5-Organics'!F54</f>
        <v>0</v>
      </c>
      <c r="P54" s="287"/>
      <c r="Q54" s="139"/>
      <c r="R54" s="672">
        <f>'App 5-Organics'!J54</f>
        <v>161.52000000000001</v>
      </c>
      <c r="S54" s="673">
        <f>(R54*1000)/Z54/52</f>
        <v>2.3145706752264128</v>
      </c>
      <c r="T54" s="674">
        <f>(R54*1000)/AF54/52</f>
        <v>1.4132338428284661</v>
      </c>
      <c r="V54" s="304">
        <f>'App 1-Services'!H54</f>
        <v>3266</v>
      </c>
      <c r="W54" s="243">
        <f>'App 1-Services'!K54</f>
        <v>1342</v>
      </c>
      <c r="X54" s="244">
        <f>'App 1-Services'!M54</f>
        <v>1342</v>
      </c>
      <c r="Y54" s="245">
        <f>'App 1-Services'!N54</f>
        <v>0</v>
      </c>
      <c r="Z54" s="245">
        <f>'App 1-Services'!O54</f>
        <v>1342</v>
      </c>
      <c r="AB54" s="260">
        <f>'App 1-Services'!G54</f>
        <v>5349</v>
      </c>
      <c r="AC54" s="9">
        <f t="shared" si="17"/>
        <v>2197.9050826699327</v>
      </c>
      <c r="AD54" s="9">
        <f t="shared" si="18"/>
        <v>2197.9050826699327</v>
      </c>
      <c r="AE54" s="9">
        <f t="shared" si="19"/>
        <v>0</v>
      </c>
      <c r="AF54" s="9">
        <f t="shared" si="20"/>
        <v>2197.9050826699327</v>
      </c>
      <c r="AG54" s="256" t="s">
        <v>100</v>
      </c>
      <c r="AH54" s="682">
        <f t="shared" si="21"/>
        <v>1342</v>
      </c>
      <c r="AI54" s="682">
        <f t="shared" si="8"/>
        <v>2197.9050826699327</v>
      </c>
      <c r="AJ54" s="682">
        <f t="shared" si="9"/>
        <v>161.52000000000001</v>
      </c>
      <c r="AK54" s="673"/>
      <c r="AL54" s="674">
        <f t="shared" si="6"/>
        <v>1.4132338428284661</v>
      </c>
    </row>
    <row r="55" spans="1:38" x14ac:dyDescent="0.2">
      <c r="A55" s="347">
        <v>13800</v>
      </c>
      <c r="B55" s="347" t="s">
        <v>187</v>
      </c>
      <c r="C55" s="347" t="s">
        <v>128</v>
      </c>
      <c r="D55" s="375" t="s">
        <v>2</v>
      </c>
      <c r="E55" s="133"/>
      <c r="F55" s="135">
        <f>'App 6-Residual Waste'!F55</f>
        <v>18432.25</v>
      </c>
      <c r="G55" s="136">
        <f t="shared" si="15"/>
        <v>14.569704720861777</v>
      </c>
      <c r="H55" s="137">
        <f t="shared" si="16"/>
        <v>5.5745958151895296</v>
      </c>
      <c r="I55" s="293"/>
      <c r="J55" s="11"/>
      <c r="K55" s="145">
        <f>'App 4-Recyclables'!F55</f>
        <v>5231</v>
      </c>
      <c r="L55" s="132">
        <f t="shared" si="22"/>
        <v>4.1348248528979346</v>
      </c>
      <c r="M55" s="132">
        <f t="shared" si="23"/>
        <v>1.5820483505408416</v>
      </c>
      <c r="N55" s="133"/>
      <c r="O55" s="134">
        <f>'App 5-Organics'!F55</f>
        <v>4518.99</v>
      </c>
      <c r="P55" s="287">
        <f>(O55*1000)/Y55/52</f>
        <v>6.2475667754244313</v>
      </c>
      <c r="Q55" s="139">
        <f>(O55*1000)/AE55/52</f>
        <v>2.3904162966000162</v>
      </c>
      <c r="R55" s="672">
        <f>'App 5-Organics'!J55</f>
        <v>0</v>
      </c>
      <c r="S55" s="673"/>
      <c r="T55" s="674"/>
      <c r="V55" s="304">
        <f>'App 1-Services'!H55</f>
        <v>25667</v>
      </c>
      <c r="W55" s="243">
        <f>'App 1-Services'!K55</f>
        <v>24329</v>
      </c>
      <c r="X55" s="244">
        <f>'App 1-Services'!M55</f>
        <v>24329</v>
      </c>
      <c r="Y55" s="245">
        <f>'App 1-Services'!N55</f>
        <v>13910</v>
      </c>
      <c r="Z55" s="245">
        <f>'App 1-Services'!O55</f>
        <v>0</v>
      </c>
      <c r="AB55" s="260">
        <f>'App 1-Services'!G55</f>
        <v>67083</v>
      </c>
      <c r="AC55" s="9">
        <f t="shared" si="17"/>
        <v>63586.017337437173</v>
      </c>
      <c r="AD55" s="9">
        <f t="shared" si="18"/>
        <v>63586.017337437173</v>
      </c>
      <c r="AE55" s="9">
        <f t="shared" si="19"/>
        <v>36355.029025597069</v>
      </c>
      <c r="AF55" s="9">
        <f t="shared" si="20"/>
        <v>0</v>
      </c>
      <c r="AG55" s="256"/>
      <c r="AH55" s="682">
        <f t="shared" si="21"/>
        <v>13910</v>
      </c>
      <c r="AI55" s="682">
        <f t="shared" si="8"/>
        <v>36355.029025597069</v>
      </c>
      <c r="AJ55" s="682">
        <f t="shared" si="9"/>
        <v>4518.99</v>
      </c>
      <c r="AK55" s="673">
        <f t="shared" si="12"/>
        <v>2.3904162966000162</v>
      </c>
      <c r="AL55" s="674"/>
    </row>
    <row r="56" spans="1:38" x14ac:dyDescent="0.2">
      <c r="A56" s="347">
        <v>13850</v>
      </c>
      <c r="B56" s="347" t="s">
        <v>188</v>
      </c>
      <c r="C56" s="347" t="s">
        <v>716</v>
      </c>
      <c r="D56" s="375" t="s">
        <v>1</v>
      </c>
      <c r="E56" s="133"/>
      <c r="F56" s="135">
        <f>'App 6-Residual Waste'!F56</f>
        <v>775</v>
      </c>
      <c r="G56" s="136">
        <f t="shared" si="15"/>
        <v>6.9579113696760748</v>
      </c>
      <c r="H56" s="137">
        <f t="shared" si="16"/>
        <v>5.0029695044800784</v>
      </c>
      <c r="I56" s="293"/>
      <c r="J56" s="11"/>
      <c r="K56" s="145">
        <f>'App 4-Recyclables'!F56</f>
        <v>0</v>
      </c>
      <c r="L56" s="132"/>
      <c r="M56" s="132"/>
      <c r="N56" s="133"/>
      <c r="O56" s="134">
        <f>'App 5-Organics'!F56</f>
        <v>0</v>
      </c>
      <c r="P56" s="287"/>
      <c r="Q56" s="139"/>
      <c r="R56" s="672">
        <f>'App 5-Organics'!J56</f>
        <v>0</v>
      </c>
      <c r="S56" s="673"/>
      <c r="T56" s="674"/>
      <c r="V56" s="304">
        <f>'App 1-Services'!H56</f>
        <v>2142</v>
      </c>
      <c r="W56" s="243">
        <f>'App 1-Services'!K56</f>
        <v>2142</v>
      </c>
      <c r="X56" s="244">
        <f>'App 1-Services'!M56</f>
        <v>0</v>
      </c>
      <c r="Y56" s="245">
        <f>'App 1-Services'!N56</f>
        <v>0</v>
      </c>
      <c r="Z56" s="245">
        <f>'App 1-Services'!O56</f>
        <v>0</v>
      </c>
      <c r="AA56" s="112">
        <v>1</v>
      </c>
      <c r="AB56" s="260">
        <f>'App 1-Services'!G56</f>
        <v>2979</v>
      </c>
      <c r="AC56" s="9">
        <f t="shared" si="17"/>
        <v>2979</v>
      </c>
      <c r="AD56" s="9">
        <f t="shared" si="18"/>
        <v>0</v>
      </c>
      <c r="AE56" s="9">
        <f t="shared" si="19"/>
        <v>0</v>
      </c>
      <c r="AF56" s="9">
        <f t="shared" si="20"/>
        <v>0</v>
      </c>
      <c r="AG56" s="256"/>
      <c r="AH56" s="682">
        <f t="shared" si="21"/>
        <v>0</v>
      </c>
      <c r="AI56" s="682">
        <f t="shared" si="8"/>
        <v>0</v>
      </c>
      <c r="AJ56" s="682">
        <f t="shared" si="9"/>
        <v>0</v>
      </c>
      <c r="AK56" s="673"/>
      <c r="AL56" s="674"/>
    </row>
    <row r="57" spans="1:38" x14ac:dyDescent="0.2">
      <c r="A57" s="347">
        <v>13910</v>
      </c>
      <c r="B57" s="347" t="s">
        <v>147</v>
      </c>
      <c r="C57" s="347" t="s">
        <v>713</v>
      </c>
      <c r="D57" s="375" t="s">
        <v>1</v>
      </c>
      <c r="E57" s="133"/>
      <c r="F57" s="135">
        <f>'App 6-Residual Waste'!F57</f>
        <v>2635</v>
      </c>
      <c r="G57" s="136">
        <f t="shared" si="15"/>
        <v>9.4645268814114534</v>
      </c>
      <c r="H57" s="137">
        <f t="shared" si="16"/>
        <v>5.5254252611370775</v>
      </c>
      <c r="I57" s="293"/>
      <c r="J57" s="11"/>
      <c r="K57" s="145">
        <f>'App 4-Recyclables'!F57</f>
        <v>873</v>
      </c>
      <c r="L57" s="132">
        <f t="shared" ref="L57:L90" si="24">(K57*1000)/X57/52</f>
        <v>3.1772258778314795</v>
      </c>
      <c r="M57" s="132">
        <f t="shared" ref="M57:M90" si="25">(K57*1000)/AD57/52</f>
        <v>1.8548760382505682</v>
      </c>
      <c r="N57" s="133"/>
      <c r="O57" s="134">
        <f>'App 5-Organics'!F57</f>
        <v>653</v>
      </c>
      <c r="P57" s="287">
        <f>(O57*1000)/Y57/52</f>
        <v>3.5067557407685865</v>
      </c>
      <c r="Q57" s="139">
        <f>(O57*1000)/AE57/52</f>
        <v>2.0472567723100603</v>
      </c>
      <c r="R57" s="672">
        <f>'App 5-Organics'!J57</f>
        <v>0</v>
      </c>
      <c r="S57" s="673"/>
      <c r="T57" s="674"/>
      <c r="V57" s="304">
        <f>'App 1-Services'!H57</f>
        <v>10965</v>
      </c>
      <c r="W57" s="243">
        <f>'App 1-Services'!K57</f>
        <v>5354</v>
      </c>
      <c r="X57" s="244">
        <f>'App 1-Services'!M57</f>
        <v>5284</v>
      </c>
      <c r="Y57" s="245">
        <f>'App 1-Services'!N57</f>
        <v>3581</v>
      </c>
      <c r="Z57" s="245">
        <f>'App 1-Services'!O57</f>
        <v>0</v>
      </c>
      <c r="AB57" s="260">
        <f>'App 1-Services'!G57</f>
        <v>18782</v>
      </c>
      <c r="AC57" s="9">
        <f t="shared" si="17"/>
        <v>9170.8917464660281</v>
      </c>
      <c r="AD57" s="9">
        <f t="shared" si="18"/>
        <v>9050.9884176926589</v>
      </c>
      <c r="AE57" s="9">
        <f t="shared" si="19"/>
        <v>6133.9117191062469</v>
      </c>
      <c r="AF57" s="9">
        <f t="shared" si="20"/>
        <v>0</v>
      </c>
      <c r="AG57" s="256"/>
      <c r="AH57" s="682">
        <f t="shared" si="21"/>
        <v>3581</v>
      </c>
      <c r="AI57" s="682">
        <f t="shared" si="8"/>
        <v>6133.9117191062469</v>
      </c>
      <c r="AJ57" s="682">
        <f t="shared" si="9"/>
        <v>653</v>
      </c>
      <c r="AK57" s="673">
        <f t="shared" si="12"/>
        <v>2.0472567723100603</v>
      </c>
      <c r="AL57" s="674"/>
    </row>
    <row r="58" spans="1:38" x14ac:dyDescent="0.2">
      <c r="A58" s="347">
        <v>14000</v>
      </c>
      <c r="B58" s="347" t="s">
        <v>190</v>
      </c>
      <c r="C58" s="347" t="s">
        <v>189</v>
      </c>
      <c r="D58" s="375" t="s">
        <v>3</v>
      </c>
      <c r="E58" s="138"/>
      <c r="F58" s="135">
        <f>'App 6-Residual Waste'!F58</f>
        <v>31580</v>
      </c>
      <c r="G58" s="136">
        <f t="shared" si="15"/>
        <v>11.788491028353597</v>
      </c>
      <c r="H58" s="137">
        <f t="shared" si="16"/>
        <v>4.0285216269614486</v>
      </c>
      <c r="I58" s="293"/>
      <c r="J58" s="11"/>
      <c r="K58" s="145">
        <f>'App 4-Recyclables'!F58</f>
        <v>11294</v>
      </c>
      <c r="L58" s="132">
        <f t="shared" si="24"/>
        <v>4.2159346951939689</v>
      </c>
      <c r="M58" s="132">
        <f t="shared" si="25"/>
        <v>1.4407258788759532</v>
      </c>
      <c r="N58" s="138"/>
      <c r="O58" s="134">
        <f>'App 5-Organics'!F58</f>
        <v>16936</v>
      </c>
      <c r="P58" s="287">
        <f>(O58*1000)/Y58/52</f>
        <v>8.2663022256930887</v>
      </c>
      <c r="Q58" s="139">
        <f>(O58*1000)/AE58/52</f>
        <v>2.8248719205120385</v>
      </c>
      <c r="R58" s="672">
        <f>'App 5-Organics'!J58</f>
        <v>0</v>
      </c>
      <c r="S58" s="673"/>
      <c r="T58" s="674"/>
      <c r="V58" s="304">
        <f>'App 1-Services'!H58</f>
        <v>51517</v>
      </c>
      <c r="W58" s="243">
        <f>'App 1-Services'!K58</f>
        <v>51517</v>
      </c>
      <c r="X58" s="244">
        <f>'App 1-Services'!M58</f>
        <v>51517</v>
      </c>
      <c r="Y58" s="245">
        <f>'App 1-Services'!N58</f>
        <v>39400</v>
      </c>
      <c r="Z58" s="245">
        <f>'App 1-Services'!O58</f>
        <v>0</v>
      </c>
      <c r="AB58" s="260">
        <f>'App 1-Services'!G58</f>
        <v>150752</v>
      </c>
      <c r="AC58" s="9">
        <f t="shared" si="17"/>
        <v>150752</v>
      </c>
      <c r="AD58" s="9">
        <f t="shared" si="18"/>
        <v>150752</v>
      </c>
      <c r="AE58" s="9">
        <f t="shared" si="19"/>
        <v>115294.53966651784</v>
      </c>
      <c r="AF58" s="9">
        <f t="shared" si="20"/>
        <v>0</v>
      </c>
      <c r="AG58" s="256"/>
      <c r="AH58" s="682">
        <f t="shared" si="21"/>
        <v>39400</v>
      </c>
      <c r="AI58" s="682">
        <f t="shared" si="8"/>
        <v>115294.53966651784</v>
      </c>
      <c r="AJ58" s="682">
        <f t="shared" si="9"/>
        <v>16936</v>
      </c>
      <c r="AK58" s="673">
        <f t="shared" si="12"/>
        <v>2.8248719205120385</v>
      </c>
      <c r="AL58" s="674"/>
    </row>
    <row r="59" spans="1:38" x14ac:dyDescent="0.2">
      <c r="A59" s="347">
        <v>14100</v>
      </c>
      <c r="B59" s="347" t="s">
        <v>191</v>
      </c>
      <c r="C59" s="347" t="s">
        <v>189</v>
      </c>
      <c r="D59" s="375" t="s">
        <v>3</v>
      </c>
      <c r="E59" s="133"/>
      <c r="F59" s="135">
        <f>'App 6-Residual Waste'!F59</f>
        <v>2785</v>
      </c>
      <c r="G59" s="136">
        <f t="shared" si="15"/>
        <v>12.130847634811394</v>
      </c>
      <c r="H59" s="137">
        <f t="shared" si="16"/>
        <v>4.0503963730693622</v>
      </c>
      <c r="I59" s="293"/>
      <c r="J59" s="11"/>
      <c r="K59" s="145">
        <f>'App 4-Recyclables'!F59</f>
        <v>1212</v>
      </c>
      <c r="L59" s="132">
        <f t="shared" si="24"/>
        <v>5.3654908627284312</v>
      </c>
      <c r="M59" s="132">
        <f t="shared" si="25"/>
        <v>1.7914959765686587</v>
      </c>
      <c r="N59" s="133"/>
      <c r="O59" s="134">
        <f>'App 5-Organics'!F59</f>
        <v>1200</v>
      </c>
      <c r="P59" s="287">
        <f>(O59*1000)/Y59/52</f>
        <v>6.2370062370062369</v>
      </c>
      <c r="Q59" s="139">
        <f>(O59*1000)/AE59/52</f>
        <v>2.0824882317940205</v>
      </c>
      <c r="R59" s="672">
        <f>'App 5-Organics'!J59</f>
        <v>0</v>
      </c>
      <c r="S59" s="673"/>
      <c r="T59" s="674"/>
      <c r="V59" s="304">
        <f>'App 1-Services'!H59</f>
        <v>4978</v>
      </c>
      <c r="W59" s="243">
        <f>'App 1-Services'!K59</f>
        <v>4415</v>
      </c>
      <c r="X59" s="244">
        <f>'App 1-Services'!M59</f>
        <v>4344</v>
      </c>
      <c r="Y59" s="245">
        <f>'App 1-Services'!N59</f>
        <v>3700</v>
      </c>
      <c r="Z59" s="245">
        <f>'App 1-Services'!O59</f>
        <v>0</v>
      </c>
      <c r="AB59" s="260">
        <f>'App 1-Services'!G59</f>
        <v>14909</v>
      </c>
      <c r="AC59" s="9">
        <f t="shared" si="17"/>
        <v>13222.827440739253</v>
      </c>
      <c r="AD59" s="9">
        <f t="shared" si="18"/>
        <v>13010.184009642428</v>
      </c>
      <c r="AE59" s="9">
        <f t="shared" si="19"/>
        <v>11081.418240257131</v>
      </c>
      <c r="AF59" s="9">
        <f t="shared" si="20"/>
        <v>0</v>
      </c>
      <c r="AG59" s="256"/>
      <c r="AH59" s="682">
        <f t="shared" si="21"/>
        <v>3700</v>
      </c>
      <c r="AI59" s="682">
        <f t="shared" si="8"/>
        <v>11081.418240257131</v>
      </c>
      <c r="AJ59" s="682">
        <f t="shared" si="9"/>
        <v>1200</v>
      </c>
      <c r="AK59" s="673">
        <f t="shared" si="12"/>
        <v>2.0824882317940205</v>
      </c>
      <c r="AL59" s="674"/>
    </row>
    <row r="60" spans="1:38" x14ac:dyDescent="0.2">
      <c r="A60" s="347">
        <v>14170</v>
      </c>
      <c r="B60" s="347" t="s">
        <v>127</v>
      </c>
      <c r="C60" s="347" t="s">
        <v>126</v>
      </c>
      <c r="D60" s="375" t="s">
        <v>3</v>
      </c>
      <c r="E60" s="133"/>
      <c r="F60" s="135">
        <f>'App 6-Residual Waste'!F60</f>
        <v>36106.75</v>
      </c>
      <c r="G60" s="136">
        <f t="shared" si="15"/>
        <v>9.5561659889497381</v>
      </c>
      <c r="H60" s="137">
        <f t="shared" si="16"/>
        <v>3.6545974554051663</v>
      </c>
      <c r="I60" s="293"/>
      <c r="J60" s="11"/>
      <c r="K60" s="145">
        <f>'App 4-Recyclables'!F60</f>
        <v>13945.33</v>
      </c>
      <c r="L60" s="132">
        <f t="shared" si="24"/>
        <v>3.6753018182891548</v>
      </c>
      <c r="M60" s="132">
        <f t="shared" si="25"/>
        <v>1.405558326267806</v>
      </c>
      <c r="N60" s="133"/>
      <c r="O60" s="134">
        <f>'App 5-Organics'!F60</f>
        <v>7274.7199999999993</v>
      </c>
      <c r="P60" s="287">
        <f>(O60*1000)/Y60/52</f>
        <v>3.6271314892004543</v>
      </c>
      <c r="Q60" s="139">
        <f>(O60*1000)/AE60/52</f>
        <v>1.3871363814923423</v>
      </c>
      <c r="R60" s="672">
        <f>'App 5-Organics'!J60</f>
        <v>195</v>
      </c>
      <c r="S60" s="673">
        <f>(R60*1000)/Z60/52</f>
        <v>0.64455139223100721</v>
      </c>
      <c r="T60" s="674">
        <f>(R60*1000)/AF60/52</f>
        <v>0.24649800774172023</v>
      </c>
      <c r="V60" s="304">
        <f>'App 1-Services'!H60</f>
        <v>75731</v>
      </c>
      <c r="W60" s="243">
        <f>'App 1-Services'!K60</f>
        <v>72661</v>
      </c>
      <c r="X60" s="244">
        <f>'App 1-Services'!M60</f>
        <v>72968</v>
      </c>
      <c r="Y60" s="245">
        <f>'App 1-Services'!N60</f>
        <v>38570</v>
      </c>
      <c r="Z60" s="245">
        <f>'App 1-Services'!O60</f>
        <v>5818</v>
      </c>
      <c r="AB60" s="260">
        <f>'App 1-Services'!G60</f>
        <v>198024</v>
      </c>
      <c r="AC60" s="9">
        <f t="shared" si="17"/>
        <v>189996.45936274444</v>
      </c>
      <c r="AD60" s="9">
        <f t="shared" si="18"/>
        <v>190799.21342647</v>
      </c>
      <c r="AE60" s="9">
        <f t="shared" si="19"/>
        <v>100854.1506120347</v>
      </c>
      <c r="AF60" s="9">
        <f t="shared" si="20"/>
        <v>15213.104699528594</v>
      </c>
      <c r="AG60" s="256" t="s">
        <v>100</v>
      </c>
      <c r="AH60" s="682">
        <f t="shared" si="21"/>
        <v>44388</v>
      </c>
      <c r="AI60" s="682">
        <f t="shared" si="8"/>
        <v>116067.25531156329</v>
      </c>
      <c r="AJ60" s="682">
        <f t="shared" si="9"/>
        <v>7469.7199999999993</v>
      </c>
      <c r="AK60" s="673">
        <f t="shared" si="12"/>
        <v>1.4243187877417933</v>
      </c>
      <c r="AL60" s="674">
        <f t="shared" si="6"/>
        <v>9.4424158891717038</v>
      </c>
    </row>
    <row r="61" spans="1:38" x14ac:dyDescent="0.2">
      <c r="A61" s="347">
        <v>14200</v>
      </c>
      <c r="B61" s="347" t="s">
        <v>193</v>
      </c>
      <c r="C61" s="347" t="s">
        <v>124</v>
      </c>
      <c r="D61" s="375" t="s">
        <v>1</v>
      </c>
      <c r="E61" s="133"/>
      <c r="F61" s="135">
        <f>'App 6-Residual Waste'!F61</f>
        <v>4321</v>
      </c>
      <c r="G61" s="136">
        <f t="shared" si="15"/>
        <v>12.339791185945034</v>
      </c>
      <c r="H61" s="137">
        <f t="shared" si="16"/>
        <v>5.8460896262076325</v>
      </c>
      <c r="I61" s="293"/>
      <c r="J61" s="11"/>
      <c r="K61" s="145">
        <f>'App 4-Recyclables'!F61</f>
        <v>878</v>
      </c>
      <c r="L61" s="132">
        <f t="shared" si="24"/>
        <v>2.5073678919832765</v>
      </c>
      <c r="M61" s="132">
        <f t="shared" si="25"/>
        <v>1.1878886118514931</v>
      </c>
      <c r="N61" s="133"/>
      <c r="O61" s="134">
        <f>'App 5-Organics'!F61</f>
        <v>0</v>
      </c>
      <c r="P61" s="287"/>
      <c r="Q61" s="139"/>
      <c r="R61" s="672">
        <f>'App 5-Organics'!J61</f>
        <v>0</v>
      </c>
      <c r="S61" s="673"/>
      <c r="T61" s="674"/>
      <c r="V61" s="304">
        <f>'App 1-Services'!H61</f>
        <v>7980</v>
      </c>
      <c r="W61" s="243">
        <f>'App 1-Services'!K61</f>
        <v>6734</v>
      </c>
      <c r="X61" s="244">
        <f>'App 1-Services'!M61</f>
        <v>6734</v>
      </c>
      <c r="Y61" s="245">
        <f>'App 1-Services'!N61</f>
        <v>0</v>
      </c>
      <c r="Z61" s="245">
        <f>'App 1-Services'!O61</f>
        <v>0</v>
      </c>
      <c r="AA61" s="112">
        <v>1</v>
      </c>
      <c r="AB61" s="260">
        <f>'App 1-Services'!G61</f>
        <v>16844</v>
      </c>
      <c r="AC61" s="9">
        <f t="shared" si="17"/>
        <v>14213.97192982456</v>
      </c>
      <c r="AD61" s="9">
        <f t="shared" si="18"/>
        <v>14213.97192982456</v>
      </c>
      <c r="AE61" s="9">
        <f t="shared" si="19"/>
        <v>0</v>
      </c>
      <c r="AF61" s="9">
        <f t="shared" si="20"/>
        <v>0</v>
      </c>
      <c r="AG61" s="256"/>
      <c r="AH61" s="682">
        <f t="shared" si="21"/>
        <v>0</v>
      </c>
      <c r="AI61" s="682">
        <f t="shared" si="8"/>
        <v>0</v>
      </c>
      <c r="AJ61" s="682">
        <f t="shared" si="9"/>
        <v>0</v>
      </c>
      <c r="AK61" s="673"/>
      <c r="AL61" s="674"/>
    </row>
    <row r="62" spans="1:38" x14ac:dyDescent="0.2">
      <c r="A62" s="347">
        <v>14300</v>
      </c>
      <c r="B62" s="347" t="s">
        <v>195</v>
      </c>
      <c r="C62" s="347" t="s">
        <v>141</v>
      </c>
      <c r="D62" s="375" t="s">
        <v>1</v>
      </c>
      <c r="E62" s="133"/>
      <c r="F62" s="135">
        <f>'App 6-Residual Waste'!F62</f>
        <v>992.1</v>
      </c>
      <c r="G62" s="136">
        <f t="shared" si="15"/>
        <v>10.628883651167772</v>
      </c>
      <c r="H62" s="137">
        <f t="shared" si="16"/>
        <v>4.9016929882779445</v>
      </c>
      <c r="I62" s="293"/>
      <c r="J62" s="11"/>
      <c r="K62" s="145">
        <f>'App 4-Recyclables'!F62</f>
        <v>685.2</v>
      </c>
      <c r="L62" s="132">
        <f t="shared" si="24"/>
        <v>7.3409042211270625</v>
      </c>
      <c r="M62" s="132">
        <f t="shared" si="25"/>
        <v>3.3853845737002803</v>
      </c>
      <c r="N62" s="133"/>
      <c r="O62" s="134">
        <f>'App 5-Organics'!F62</f>
        <v>0</v>
      </c>
      <c r="P62" s="287"/>
      <c r="Q62" s="139"/>
      <c r="R62" s="672">
        <f>'App 5-Organics'!J62</f>
        <v>458</v>
      </c>
      <c r="S62" s="673">
        <f>(R62*1000)/Z62/52</f>
        <v>5.3218684638624216</v>
      </c>
      <c r="T62" s="674">
        <f>(R62*1000)/AF62/52</f>
        <v>2.4542714164517094</v>
      </c>
      <c r="V62" s="304">
        <f>'App 1-Services'!H62</f>
        <v>3058</v>
      </c>
      <c r="W62" s="243">
        <f>'App 1-Services'!K62</f>
        <v>1795</v>
      </c>
      <c r="X62" s="244">
        <f>'App 1-Services'!M62</f>
        <v>1795</v>
      </c>
      <c r="Y62" s="245">
        <f>'App 1-Services'!N62</f>
        <v>0</v>
      </c>
      <c r="Z62" s="245">
        <f>'App 1-Services'!O62</f>
        <v>1655</v>
      </c>
      <c r="AB62" s="260">
        <f>'App 1-Services'!G62</f>
        <v>6631</v>
      </c>
      <c r="AC62" s="9">
        <f t="shared" si="17"/>
        <v>3892.2972531066057</v>
      </c>
      <c r="AD62" s="9">
        <f t="shared" si="18"/>
        <v>3892.2972531066057</v>
      </c>
      <c r="AE62" s="9">
        <f t="shared" si="19"/>
        <v>0</v>
      </c>
      <c r="AF62" s="9">
        <f t="shared" si="20"/>
        <v>3588.7197514715499</v>
      </c>
      <c r="AG62" s="256" t="s">
        <v>100</v>
      </c>
      <c r="AH62" s="682">
        <f t="shared" si="21"/>
        <v>1655</v>
      </c>
      <c r="AI62" s="682">
        <f t="shared" si="8"/>
        <v>3588.7197514715499</v>
      </c>
      <c r="AJ62" s="682">
        <f t="shared" si="9"/>
        <v>458</v>
      </c>
      <c r="AK62" s="673"/>
      <c r="AL62" s="674">
        <f t="shared" si="6"/>
        <v>2.4542714164517094</v>
      </c>
    </row>
    <row r="63" spans="1:38" x14ac:dyDescent="0.2">
      <c r="A63" s="347">
        <v>14350</v>
      </c>
      <c r="B63" s="347" t="s">
        <v>196</v>
      </c>
      <c r="C63" s="347" t="s">
        <v>290</v>
      </c>
      <c r="D63" s="375" t="s">
        <v>4</v>
      </c>
      <c r="E63" s="138"/>
      <c r="F63" s="135">
        <f>'App 6-Residual Waste'!F63</f>
        <v>4591</v>
      </c>
      <c r="G63" s="136">
        <f t="shared" si="15"/>
        <v>7.5331451824625892</v>
      </c>
      <c r="H63" s="137">
        <f t="shared" si="16"/>
        <v>3.4899044073009722</v>
      </c>
      <c r="I63" s="293"/>
      <c r="J63" s="11"/>
      <c r="K63" s="145">
        <f>'App 4-Recyclables'!F63</f>
        <v>2248</v>
      </c>
      <c r="L63" s="132">
        <f t="shared" si="24"/>
        <v>3.7312937364724004</v>
      </c>
      <c r="M63" s="132">
        <f t="shared" si="25"/>
        <v>1.7286084550932144</v>
      </c>
      <c r="N63" s="138"/>
      <c r="O63" s="134">
        <f>'App 5-Organics'!F63</f>
        <v>0</v>
      </c>
      <c r="P63" s="287"/>
      <c r="Q63" s="139"/>
      <c r="R63" s="672">
        <f>'App 5-Organics'!J63</f>
        <v>3473</v>
      </c>
      <c r="S63" s="673">
        <f>(R63*1000)/Z63/52</f>
        <v>5.8453055783705183</v>
      </c>
      <c r="T63" s="674">
        <f>(R63*1000)/AF63/52</f>
        <v>2.7079735231264461</v>
      </c>
      <c r="V63" s="304">
        <f>'App 1-Services'!H63</f>
        <v>13743</v>
      </c>
      <c r="W63" s="243">
        <f>'App 1-Services'!K63</f>
        <v>11720</v>
      </c>
      <c r="X63" s="244">
        <f>'App 1-Services'!M63</f>
        <v>11586</v>
      </c>
      <c r="Y63" s="245">
        <f>'App 1-Services'!N63</f>
        <v>0</v>
      </c>
      <c r="Z63" s="245">
        <f>'App 1-Services'!O63</f>
        <v>11426</v>
      </c>
      <c r="AB63" s="260">
        <f>'App 1-Services'!G63</f>
        <v>29665</v>
      </c>
      <c r="AC63" s="9">
        <f t="shared" si="17"/>
        <v>25298.246379975262</v>
      </c>
      <c r="AD63" s="9">
        <f t="shared" si="18"/>
        <v>25009.000218292949</v>
      </c>
      <c r="AE63" s="9">
        <f t="shared" si="19"/>
        <v>0</v>
      </c>
      <c r="AF63" s="9">
        <f t="shared" si="20"/>
        <v>24663.631667030488</v>
      </c>
      <c r="AG63" s="256" t="s">
        <v>100</v>
      </c>
      <c r="AH63" s="682">
        <f t="shared" si="21"/>
        <v>11426</v>
      </c>
      <c r="AI63" s="682">
        <f t="shared" si="8"/>
        <v>24663.631667030488</v>
      </c>
      <c r="AJ63" s="682">
        <f t="shared" si="9"/>
        <v>3473</v>
      </c>
      <c r="AK63" s="673"/>
      <c r="AL63" s="674">
        <f t="shared" si="6"/>
        <v>2.7079735231264461</v>
      </c>
    </row>
    <row r="64" spans="1:38" x14ac:dyDescent="0.2">
      <c r="A64" s="347">
        <v>14400</v>
      </c>
      <c r="B64" s="347" t="s">
        <v>197</v>
      </c>
      <c r="C64" s="347" t="s">
        <v>287</v>
      </c>
      <c r="D64" s="375" t="s">
        <v>2</v>
      </c>
      <c r="E64" s="133"/>
      <c r="F64" s="135">
        <f>'App 6-Residual Waste'!F64</f>
        <v>2700.63</v>
      </c>
      <c r="G64" s="136">
        <f t="shared" si="15"/>
        <v>5.5652799300999041</v>
      </c>
      <c r="H64" s="137">
        <f t="shared" si="16"/>
        <v>2.4538902725781719</v>
      </c>
      <c r="I64" s="293"/>
      <c r="J64" s="11"/>
      <c r="K64" s="145">
        <f>'App 4-Recyclables'!F64</f>
        <v>2492</v>
      </c>
      <c r="L64" s="132">
        <f t="shared" si="24"/>
        <v>4.8642993222773976</v>
      </c>
      <c r="M64" s="132">
        <f t="shared" si="25"/>
        <v>2.1448079772747075</v>
      </c>
      <c r="N64" s="133"/>
      <c r="O64" s="134">
        <f>'App 5-Organics'!F64</f>
        <v>0</v>
      </c>
      <c r="P64" s="287"/>
      <c r="Q64" s="139"/>
      <c r="R64" s="672">
        <f>'App 5-Organics'!J64</f>
        <v>4619</v>
      </c>
      <c r="S64" s="673">
        <f>(R64*1000)/Z64/52</f>
        <v>9.516490580343163</v>
      </c>
      <c r="T64" s="674">
        <f>(R64*1000)/AF64/52</f>
        <v>4.1960914738329587</v>
      </c>
      <c r="V64" s="304">
        <f>'App 1-Services'!H64</f>
        <v>10144</v>
      </c>
      <c r="W64" s="243">
        <f>'App 1-Services'!K64</f>
        <v>9332</v>
      </c>
      <c r="X64" s="244">
        <f>'App 1-Services'!M64</f>
        <v>9852</v>
      </c>
      <c r="Y64" s="245">
        <f>'App 1-Services'!N64</f>
        <v>0</v>
      </c>
      <c r="Z64" s="245">
        <f>'App 1-Services'!O64</f>
        <v>9334</v>
      </c>
      <c r="AB64" s="260">
        <f>'App 1-Services'!G64</f>
        <v>23006</v>
      </c>
      <c r="AC64" s="9">
        <f t="shared" si="17"/>
        <v>21164.431388012621</v>
      </c>
      <c r="AD64" s="9">
        <f t="shared" si="18"/>
        <v>22343.761041009464</v>
      </c>
      <c r="AE64" s="9">
        <f t="shared" si="19"/>
        <v>0</v>
      </c>
      <c r="AF64" s="9">
        <f t="shared" si="20"/>
        <v>21168.967271293375</v>
      </c>
      <c r="AG64" s="256" t="s">
        <v>100</v>
      </c>
      <c r="AH64" s="682">
        <f t="shared" si="21"/>
        <v>9334</v>
      </c>
      <c r="AI64" s="682">
        <f t="shared" si="8"/>
        <v>21168.967271293375</v>
      </c>
      <c r="AJ64" s="682">
        <f t="shared" si="9"/>
        <v>4619</v>
      </c>
      <c r="AK64" s="673"/>
      <c r="AL64" s="674">
        <f t="shared" si="6"/>
        <v>4.1960914738329587</v>
      </c>
    </row>
    <row r="65" spans="1:38" x14ac:dyDescent="0.2">
      <c r="A65" s="347">
        <v>14500</v>
      </c>
      <c r="B65" s="347" t="s">
        <v>198</v>
      </c>
      <c r="C65" s="347" t="s">
        <v>189</v>
      </c>
      <c r="D65" s="375" t="s">
        <v>3</v>
      </c>
      <c r="E65" s="133"/>
      <c r="F65" s="135">
        <f>'App 6-Residual Waste'!F65</f>
        <v>21939.69</v>
      </c>
      <c r="G65" s="136">
        <f t="shared" si="15"/>
        <v>9.4900271122745767</v>
      </c>
      <c r="H65" s="137">
        <f t="shared" si="16"/>
        <v>3.3536508708094384</v>
      </c>
      <c r="I65" s="293"/>
      <c r="J65" s="11"/>
      <c r="K65" s="145">
        <f>'App 4-Recyclables'!F65</f>
        <v>10953.45</v>
      </c>
      <c r="L65" s="132">
        <f t="shared" si="24"/>
        <v>4.737921888273898</v>
      </c>
      <c r="M65" s="132">
        <f t="shared" si="25"/>
        <v>1.6743193331750648</v>
      </c>
      <c r="N65" s="133"/>
      <c r="O65" s="134">
        <f>'App 5-Organics'!F65</f>
        <v>19171.96</v>
      </c>
      <c r="P65" s="287">
        <f>(O65*1000)/Y65/52</f>
        <v>10.580902237380929</v>
      </c>
      <c r="Q65" s="139">
        <f>(O65*1000)/AE65/52</f>
        <v>3.7391518045765726</v>
      </c>
      <c r="R65" s="672">
        <f>'App 5-Organics'!J65</f>
        <v>0</v>
      </c>
      <c r="S65" s="673"/>
      <c r="T65" s="674"/>
      <c r="V65" s="304">
        <f>'App 1-Services'!H65</f>
        <v>44543</v>
      </c>
      <c r="W65" s="243">
        <f>'App 1-Services'!K65</f>
        <v>44459</v>
      </c>
      <c r="X65" s="244">
        <f>'App 1-Services'!M65</f>
        <v>44459</v>
      </c>
      <c r="Y65" s="245">
        <f>'App 1-Services'!N65</f>
        <v>34845</v>
      </c>
      <c r="Z65" s="245">
        <f>'App 1-Services'!O65</f>
        <v>0</v>
      </c>
      <c r="AB65" s="260">
        <f>'App 1-Services'!G65</f>
        <v>126046</v>
      </c>
      <c r="AC65" s="9">
        <f t="shared" si="17"/>
        <v>125808.30015939655</v>
      </c>
      <c r="AD65" s="9">
        <f t="shared" si="18"/>
        <v>125808.30015939655</v>
      </c>
      <c r="AE65" s="9">
        <f t="shared" si="19"/>
        <v>98602.987450328903</v>
      </c>
      <c r="AF65" s="9">
        <f t="shared" si="20"/>
        <v>0</v>
      </c>
      <c r="AG65" s="256"/>
      <c r="AH65" s="682">
        <f t="shared" si="21"/>
        <v>34845</v>
      </c>
      <c r="AI65" s="682">
        <f t="shared" si="8"/>
        <v>98602.987450328903</v>
      </c>
      <c r="AJ65" s="682">
        <f t="shared" si="9"/>
        <v>19171.96</v>
      </c>
      <c r="AK65" s="673">
        <f t="shared" si="12"/>
        <v>3.7391518045765726</v>
      </c>
      <c r="AL65" s="674"/>
    </row>
    <row r="66" spans="1:38" x14ac:dyDescent="0.2">
      <c r="A66" s="347">
        <v>14550</v>
      </c>
      <c r="B66" s="347" t="s">
        <v>199</v>
      </c>
      <c r="C66" s="347" t="s">
        <v>130</v>
      </c>
      <c r="D66" s="375" t="s">
        <v>4</v>
      </c>
      <c r="E66" s="133"/>
      <c r="F66" s="135">
        <f>'App 6-Residual Waste'!F66</f>
        <v>930.5</v>
      </c>
      <c r="G66" s="136">
        <f t="shared" si="15"/>
        <v>9.1530592169978355</v>
      </c>
      <c r="H66" s="137">
        <f t="shared" si="16"/>
        <v>4.1513818748570799</v>
      </c>
      <c r="I66" s="293"/>
      <c r="J66" s="11"/>
      <c r="K66" s="145">
        <f>'App 4-Recyclables'!F66</f>
        <v>377.72</v>
      </c>
      <c r="L66" s="132">
        <f t="shared" si="24"/>
        <v>3.715522329333071</v>
      </c>
      <c r="M66" s="132">
        <f t="shared" si="25"/>
        <v>1.6851799696625644</v>
      </c>
      <c r="N66" s="133"/>
      <c r="O66" s="134">
        <f>'App 5-Organics'!F66</f>
        <v>0</v>
      </c>
      <c r="P66" s="287"/>
      <c r="Q66" s="139"/>
      <c r="R66" s="672">
        <f>'App 5-Organics'!J66</f>
        <v>0</v>
      </c>
      <c r="S66" s="673"/>
      <c r="T66" s="674"/>
      <c r="V66" s="304">
        <f>'App 1-Services'!H66</f>
        <v>4023</v>
      </c>
      <c r="W66" s="243">
        <f>'App 1-Services'!K66</f>
        <v>1955</v>
      </c>
      <c r="X66" s="244">
        <f>'App 1-Services'!M66</f>
        <v>1955</v>
      </c>
      <c r="Y66" s="245">
        <f>'App 1-Services'!N66</f>
        <v>0</v>
      </c>
      <c r="Z66" s="245">
        <f>'App 1-Services'!O66</f>
        <v>0</v>
      </c>
      <c r="AA66" s="112">
        <v>1</v>
      </c>
      <c r="AB66" s="260">
        <f>'App 1-Services'!G66</f>
        <v>8870</v>
      </c>
      <c r="AC66" s="9">
        <f t="shared" si="17"/>
        <v>4310.4275416355949</v>
      </c>
      <c r="AD66" s="9">
        <f t="shared" si="18"/>
        <v>4310.4275416355949</v>
      </c>
      <c r="AE66" s="9">
        <f t="shared" si="19"/>
        <v>0</v>
      </c>
      <c r="AF66" s="9">
        <f t="shared" si="20"/>
        <v>0</v>
      </c>
      <c r="AG66" s="256"/>
      <c r="AH66" s="682">
        <f t="shared" si="21"/>
        <v>0</v>
      </c>
      <c r="AI66" s="682">
        <f t="shared" si="8"/>
        <v>0</v>
      </c>
      <c r="AJ66" s="682">
        <f t="shared" si="9"/>
        <v>0</v>
      </c>
      <c r="AK66" s="673"/>
      <c r="AL66" s="674"/>
    </row>
    <row r="67" spans="1:38" x14ac:dyDescent="0.2">
      <c r="A67" s="347">
        <v>14600</v>
      </c>
      <c r="B67" s="347" t="s">
        <v>200</v>
      </c>
      <c r="C67" s="347" t="s">
        <v>289</v>
      </c>
      <c r="D67" s="375" t="s">
        <v>1</v>
      </c>
      <c r="E67" s="133"/>
      <c r="F67" s="135">
        <f>'App 6-Residual Waste'!F67</f>
        <v>1395</v>
      </c>
      <c r="G67" s="136">
        <f t="shared" si="15"/>
        <v>9.9028878098645539</v>
      </c>
      <c r="H67" s="137">
        <f t="shared" si="16"/>
        <v>7.1031606270724135</v>
      </c>
      <c r="I67" s="293"/>
      <c r="J67" s="11"/>
      <c r="K67" s="145">
        <f>'App 4-Recyclables'!F67</f>
        <v>190</v>
      </c>
      <c r="L67" s="132">
        <f t="shared" si="24"/>
        <v>1.365413360929056</v>
      </c>
      <c r="M67" s="132">
        <f t="shared" si="25"/>
        <v>0.97938607517785659</v>
      </c>
      <c r="N67" s="133"/>
      <c r="O67" s="134">
        <f>'App 5-Organics'!F67</f>
        <v>169</v>
      </c>
      <c r="P67" s="287">
        <f>(O67*1000)/Y67/52</f>
        <v>2.4980784012298232</v>
      </c>
      <c r="Q67" s="139">
        <f>(O67*1000)/AE67/52</f>
        <v>1.791826029300273</v>
      </c>
      <c r="R67" s="672">
        <f>'App 5-Organics'!J67</f>
        <v>0</v>
      </c>
      <c r="S67" s="673"/>
      <c r="T67" s="674"/>
      <c r="V67" s="304">
        <f>'App 1-Services'!H67</f>
        <v>4412</v>
      </c>
      <c r="W67" s="243">
        <f>'App 1-Services'!K67</f>
        <v>2709</v>
      </c>
      <c r="X67" s="244">
        <f>'App 1-Services'!M67</f>
        <v>2676</v>
      </c>
      <c r="Y67" s="245">
        <f>'App 1-Services'!N67</f>
        <v>1301</v>
      </c>
      <c r="Z67" s="245">
        <f>'App 1-Services'!O67</f>
        <v>0</v>
      </c>
      <c r="AB67" s="260">
        <f>'App 1-Services'!G67</f>
        <v>6151</v>
      </c>
      <c r="AC67" s="9">
        <f t="shared" si="17"/>
        <v>3776.7586128739799</v>
      </c>
      <c r="AD67" s="9">
        <f t="shared" si="18"/>
        <v>3730.7515865820487</v>
      </c>
      <c r="AE67" s="9">
        <f t="shared" si="19"/>
        <v>1813.7921577515867</v>
      </c>
      <c r="AF67" s="9">
        <f t="shared" si="20"/>
        <v>0</v>
      </c>
      <c r="AG67" s="256"/>
      <c r="AH67" s="682">
        <f t="shared" si="21"/>
        <v>1301</v>
      </c>
      <c r="AI67" s="682">
        <f t="shared" si="8"/>
        <v>1813.7921577515867</v>
      </c>
      <c r="AJ67" s="682">
        <f t="shared" si="9"/>
        <v>169</v>
      </c>
      <c r="AK67" s="673">
        <f t="shared" si="12"/>
        <v>1.791826029300273</v>
      </c>
      <c r="AL67" s="674"/>
    </row>
    <row r="68" spans="1:38" x14ac:dyDescent="0.2">
      <c r="A68" s="347">
        <v>14650</v>
      </c>
      <c r="B68" s="347" t="s">
        <v>201</v>
      </c>
      <c r="C68" s="347" t="s">
        <v>162</v>
      </c>
      <c r="D68" s="375" t="s">
        <v>2</v>
      </c>
      <c r="E68" s="133"/>
      <c r="F68" s="135">
        <f>'App 6-Residual Waste'!F68</f>
        <v>33294</v>
      </c>
      <c r="G68" s="136">
        <f t="shared" si="15"/>
        <v>7.9911788368891283</v>
      </c>
      <c r="H68" s="137">
        <f t="shared" si="16"/>
        <v>3.124575337796494</v>
      </c>
      <c r="I68" s="293"/>
      <c r="J68" s="11"/>
      <c r="K68" s="145">
        <f>'App 4-Recyclables'!F68</f>
        <v>18064</v>
      </c>
      <c r="L68" s="132">
        <f t="shared" si="24"/>
        <v>4.3356957562793657</v>
      </c>
      <c r="M68" s="132">
        <f t="shared" si="25"/>
        <v>1.6952702859961515</v>
      </c>
      <c r="N68" s="133"/>
      <c r="O68" s="134">
        <f>'App 5-Organics'!F68</f>
        <v>0</v>
      </c>
      <c r="P68" s="287"/>
      <c r="Q68" s="139"/>
      <c r="R68" s="672">
        <f>'App 5-Organics'!J68</f>
        <v>35042</v>
      </c>
      <c r="S68" s="673">
        <f>(R68*1000)/Z68/52</f>
        <v>8.4107313270339645</v>
      </c>
      <c r="T68" s="674">
        <f>(R68*1000)/AF68/52</f>
        <v>3.2886216431508606</v>
      </c>
      <c r="V68" s="304">
        <f>'App 1-Services'!H68</f>
        <v>80122</v>
      </c>
      <c r="W68" s="243">
        <f>'App 1-Services'!K68</f>
        <v>80122</v>
      </c>
      <c r="X68" s="244">
        <f>'App 1-Services'!M68</f>
        <v>80122</v>
      </c>
      <c r="Y68" s="245">
        <f>'App 1-Services'!N68</f>
        <v>0</v>
      </c>
      <c r="Z68" s="245">
        <f>'App 1-Services'!O68</f>
        <v>80122</v>
      </c>
      <c r="AB68" s="260">
        <f>'App 1-Services'!G68</f>
        <v>204914</v>
      </c>
      <c r="AC68" s="9">
        <f t="shared" si="17"/>
        <v>204914</v>
      </c>
      <c r="AD68" s="9">
        <f t="shared" si="18"/>
        <v>204914</v>
      </c>
      <c r="AE68" s="9">
        <f t="shared" si="19"/>
        <v>0</v>
      </c>
      <c r="AF68" s="9">
        <f t="shared" si="20"/>
        <v>204914</v>
      </c>
      <c r="AG68" s="256" t="s">
        <v>771</v>
      </c>
      <c r="AH68" s="682">
        <f t="shared" si="21"/>
        <v>80122</v>
      </c>
      <c r="AI68" s="682">
        <f t="shared" si="8"/>
        <v>204914</v>
      </c>
      <c r="AJ68" s="682">
        <f t="shared" si="9"/>
        <v>35042</v>
      </c>
      <c r="AK68" s="673"/>
      <c r="AL68" s="674">
        <f t="shared" si="6"/>
        <v>3.2886216431508606</v>
      </c>
    </row>
    <row r="69" spans="1:38" x14ac:dyDescent="0.2">
      <c r="A69" s="347">
        <v>14700</v>
      </c>
      <c r="B69" s="347" t="s">
        <v>202</v>
      </c>
      <c r="C69" s="347" t="s">
        <v>189</v>
      </c>
      <c r="D69" s="375" t="s">
        <v>3</v>
      </c>
      <c r="E69" s="133"/>
      <c r="F69" s="135">
        <f>'App 6-Residual Waste'!F69</f>
        <v>5843.33</v>
      </c>
      <c r="G69" s="136">
        <f t="shared" ref="G69:G100" si="26">(F69*1000)/W69/52</f>
        <v>10.35970598038451</v>
      </c>
      <c r="H69" s="137">
        <f t="shared" ref="H69:H100" si="27">(F69*1000)/AC69/52</f>
        <v>4.2563316142373981</v>
      </c>
      <c r="I69" s="293"/>
      <c r="J69" s="11"/>
      <c r="K69" s="145">
        <f>'App 4-Recyclables'!F69</f>
        <v>2861.48</v>
      </c>
      <c r="L69" s="132">
        <f t="shared" si="24"/>
        <v>5.9329877669500313</v>
      </c>
      <c r="M69" s="132">
        <f t="shared" si="25"/>
        <v>2.4375946042453114</v>
      </c>
      <c r="N69" s="133"/>
      <c r="O69" s="134">
        <f>'App 5-Organics'!F69</f>
        <v>3045.18</v>
      </c>
      <c r="P69" s="287">
        <f>(O69*1000)/Y69/52</f>
        <v>4.3620971207563386</v>
      </c>
      <c r="Q69" s="139">
        <f>(O69*1000)/AE69/52</f>
        <v>1.7921871445583264</v>
      </c>
      <c r="R69" s="672">
        <f>'App 5-Organics'!J69</f>
        <v>0</v>
      </c>
      <c r="S69" s="673"/>
      <c r="T69" s="674"/>
      <c r="V69" s="304">
        <f>'App 1-Services'!H69</f>
        <v>16223</v>
      </c>
      <c r="W69" s="243">
        <f>'App 1-Services'!K69</f>
        <v>10847</v>
      </c>
      <c r="X69" s="244">
        <f>'App 1-Services'!M69</f>
        <v>9275</v>
      </c>
      <c r="Y69" s="245">
        <f>'App 1-Services'!N69</f>
        <v>13425</v>
      </c>
      <c r="Z69" s="245">
        <f>'App 1-Services'!O69</f>
        <v>0</v>
      </c>
      <c r="AB69" s="260">
        <f>'App 1-Services'!G69</f>
        <v>39486</v>
      </c>
      <c r="AC69" s="9">
        <f t="shared" ref="AC69:AC100" si="28">(W69/$V69)*$AB69</f>
        <v>26401.075140233002</v>
      </c>
      <c r="AD69" s="9">
        <f t="shared" ref="AD69:AD100" si="29">(X69/$V69)*$AB69</f>
        <v>22574.902915613635</v>
      </c>
      <c r="AE69" s="9">
        <f t="shared" ref="AE69:AE100" si="30">(Y69/$V69)*$AB69</f>
        <v>32675.802872465021</v>
      </c>
      <c r="AF69" s="9">
        <f t="shared" ref="AF69:AF100" si="31">(Z69/$V69)*$AB69</f>
        <v>0</v>
      </c>
      <c r="AG69" s="256"/>
      <c r="AH69" s="682">
        <f t="shared" ref="AH69:AH100" si="32">Y69+Z69</f>
        <v>13425</v>
      </c>
      <c r="AI69" s="682">
        <f t="shared" si="8"/>
        <v>32675.802872465021</v>
      </c>
      <c r="AJ69" s="682">
        <f t="shared" si="9"/>
        <v>3045.18</v>
      </c>
      <c r="AK69" s="673">
        <f t="shared" ref="AK69:AK130" si="33">(AJ69*1000)/AE69/52</f>
        <v>1.7921871445583264</v>
      </c>
      <c r="AL69" s="674"/>
    </row>
    <row r="70" spans="1:38" x14ac:dyDescent="0.2">
      <c r="A70" s="347">
        <v>14750</v>
      </c>
      <c r="B70" s="347" t="s">
        <v>203</v>
      </c>
      <c r="C70" s="347" t="s">
        <v>716</v>
      </c>
      <c r="D70" s="375" t="s">
        <v>1</v>
      </c>
      <c r="E70" s="133"/>
      <c r="F70" s="135">
        <f>'App 6-Residual Waste'!F70</f>
        <v>2588.3000000000002</v>
      </c>
      <c r="G70" s="136">
        <f t="shared" si="26"/>
        <v>11.907894736842106</v>
      </c>
      <c r="H70" s="137">
        <f t="shared" si="27"/>
        <v>4.363174229944506</v>
      </c>
      <c r="I70" s="293"/>
      <c r="J70" s="11"/>
      <c r="K70" s="145">
        <f>'App 4-Recyclables'!F70</f>
        <v>464.47</v>
      </c>
      <c r="L70" s="132">
        <f t="shared" si="24"/>
        <v>2.1876354113679608</v>
      </c>
      <c r="M70" s="132">
        <f t="shared" si="25"/>
        <v>0.80157195392928182</v>
      </c>
      <c r="N70" s="133"/>
      <c r="O70" s="134">
        <f>'App 5-Organics'!F70</f>
        <v>0</v>
      </c>
      <c r="P70" s="287"/>
      <c r="Q70" s="139"/>
      <c r="R70" s="672">
        <f>'App 5-Organics'!J70</f>
        <v>0</v>
      </c>
      <c r="S70" s="673"/>
      <c r="T70" s="674"/>
      <c r="V70" s="304">
        <f>'App 1-Services'!H70</f>
        <v>4191</v>
      </c>
      <c r="W70" s="243">
        <f>'App 1-Services'!K70</f>
        <v>4180</v>
      </c>
      <c r="X70" s="244">
        <f>'App 1-Services'!M70</f>
        <v>4083</v>
      </c>
      <c r="Y70" s="245">
        <f>'App 1-Services'!N70</f>
        <v>0</v>
      </c>
      <c r="Z70" s="245">
        <f>'App 1-Services'!O70</f>
        <v>0</v>
      </c>
      <c r="AA70" s="112">
        <v>1</v>
      </c>
      <c r="AB70" s="260">
        <f>'App 1-Services'!G70</f>
        <v>11438</v>
      </c>
      <c r="AC70" s="9">
        <f t="shared" si="28"/>
        <v>11407.979002624672</v>
      </c>
      <c r="AD70" s="9">
        <f t="shared" si="29"/>
        <v>11143.24838940587</v>
      </c>
      <c r="AE70" s="9">
        <f t="shared" si="30"/>
        <v>0</v>
      </c>
      <c r="AF70" s="9">
        <f t="shared" si="31"/>
        <v>0</v>
      </c>
      <c r="AG70" s="256"/>
      <c r="AH70" s="682">
        <f t="shared" si="32"/>
        <v>0</v>
      </c>
      <c r="AI70" s="682">
        <f t="shared" ref="AI70:AI132" si="34">AE70+AF70</f>
        <v>0</v>
      </c>
      <c r="AJ70" s="682">
        <f t="shared" ref="AJ70:AJ132" si="35">O70+R70</f>
        <v>0</v>
      </c>
      <c r="AK70" s="673"/>
      <c r="AL70" s="674"/>
    </row>
    <row r="71" spans="1:38" x14ac:dyDescent="0.2">
      <c r="A71" s="347">
        <v>14850</v>
      </c>
      <c r="B71" s="347" t="s">
        <v>204</v>
      </c>
      <c r="C71" s="347" t="s">
        <v>130</v>
      </c>
      <c r="D71" s="375" t="s">
        <v>4</v>
      </c>
      <c r="E71" s="133"/>
      <c r="F71" s="135">
        <f>'App 6-Residual Waste'!F71</f>
        <v>5707</v>
      </c>
      <c r="G71" s="136">
        <f t="shared" si="26"/>
        <v>7.4275852734163506</v>
      </c>
      <c r="H71" s="137">
        <f t="shared" si="27"/>
        <v>3.097382513830512</v>
      </c>
      <c r="I71" s="293"/>
      <c r="J71" s="253"/>
      <c r="K71" s="145">
        <f>'App 4-Recyclables'!F71</f>
        <v>3150</v>
      </c>
      <c r="L71" s="132">
        <f t="shared" si="24"/>
        <v>4.0996834784057308</v>
      </c>
      <c r="M71" s="132">
        <f t="shared" si="25"/>
        <v>1.7096118658780644</v>
      </c>
      <c r="N71" s="133"/>
      <c r="O71" s="134">
        <f>'App 5-Organics'!F71</f>
        <v>0</v>
      </c>
      <c r="P71" s="287"/>
      <c r="Q71" s="139"/>
      <c r="R71" s="672">
        <f>'App 5-Organics'!J71</f>
        <v>4843</v>
      </c>
      <c r="S71" s="673">
        <f>(R71*1000)/Z71/52</f>
        <v>7.3507983728978212</v>
      </c>
      <c r="T71" s="674">
        <f>(R71*1000)/AF71/52</f>
        <v>3.0653615549047939</v>
      </c>
      <c r="V71" s="304">
        <f>'App 1-Services'!H71</f>
        <v>18283</v>
      </c>
      <c r="W71" s="243">
        <f>'App 1-Services'!K71</f>
        <v>14776</v>
      </c>
      <c r="X71" s="244">
        <f>'App 1-Services'!M71</f>
        <v>14776</v>
      </c>
      <c r="Y71" s="245">
        <f>'App 1-Services'!N71</f>
        <v>0</v>
      </c>
      <c r="Z71" s="245">
        <f>'App 1-Services'!O71</f>
        <v>12670</v>
      </c>
      <c r="AB71" s="260">
        <f>'App 1-Services'!G71</f>
        <v>43843</v>
      </c>
      <c r="AC71" s="9">
        <f t="shared" si="28"/>
        <v>35433.143794782038</v>
      </c>
      <c r="AD71" s="9">
        <f t="shared" si="29"/>
        <v>35433.143794782038</v>
      </c>
      <c r="AE71" s="9">
        <f t="shared" si="30"/>
        <v>0</v>
      </c>
      <c r="AF71" s="9">
        <f t="shared" si="31"/>
        <v>30382.913635617784</v>
      </c>
      <c r="AG71" s="256" t="s">
        <v>100</v>
      </c>
      <c r="AH71" s="682">
        <f t="shared" si="32"/>
        <v>12670</v>
      </c>
      <c r="AI71" s="682">
        <f t="shared" si="34"/>
        <v>30382.913635617784</v>
      </c>
      <c r="AJ71" s="682">
        <f t="shared" si="35"/>
        <v>4843</v>
      </c>
      <c r="AK71" s="673"/>
      <c r="AL71" s="674">
        <f t="shared" ref="AL71:AL126" si="36">(AJ71*1000)/AF71/52</f>
        <v>3.0653615549047939</v>
      </c>
    </row>
    <row r="72" spans="1:38" x14ac:dyDescent="0.2">
      <c r="A72" s="347">
        <v>14870</v>
      </c>
      <c r="B72" s="347" t="s">
        <v>205</v>
      </c>
      <c r="C72" s="347" t="s">
        <v>289</v>
      </c>
      <c r="D72" s="375" t="s">
        <v>1</v>
      </c>
      <c r="E72" s="133"/>
      <c r="F72" s="135">
        <f>'App 6-Residual Waste'!F72</f>
        <v>5546</v>
      </c>
      <c r="G72" s="136">
        <f t="shared" si="26"/>
        <v>11.577708006279435</v>
      </c>
      <c r="H72" s="137">
        <f t="shared" si="27"/>
        <v>5.9167460448064197</v>
      </c>
      <c r="I72" s="293"/>
      <c r="J72" s="11"/>
      <c r="K72" s="145">
        <f>'App 4-Recyclables'!F72</f>
        <v>1216</v>
      </c>
      <c r="L72" s="132">
        <f t="shared" si="24"/>
        <v>2.5395976742631823</v>
      </c>
      <c r="M72" s="132">
        <f t="shared" si="25"/>
        <v>1.2978522593976709</v>
      </c>
      <c r="N72" s="133"/>
      <c r="O72" s="134">
        <f>'App 5-Organics'!F72</f>
        <v>0</v>
      </c>
      <c r="P72" s="287"/>
      <c r="Q72" s="139"/>
      <c r="R72" s="672">
        <f>'App 5-Organics'!J72</f>
        <v>0</v>
      </c>
      <c r="S72" s="673"/>
      <c r="T72" s="674"/>
      <c r="V72" s="304">
        <f>'App 1-Services'!H72</f>
        <v>11057</v>
      </c>
      <c r="W72" s="243">
        <f>'App 1-Services'!K72</f>
        <v>9212</v>
      </c>
      <c r="X72" s="244">
        <f>'App 1-Services'!M72</f>
        <v>9208</v>
      </c>
      <c r="Y72" s="245">
        <f>'App 1-Services'!N72</f>
        <v>0</v>
      </c>
      <c r="Z72" s="245">
        <f>'App 1-Services'!O72</f>
        <v>0</v>
      </c>
      <c r="AA72" s="112">
        <v>1</v>
      </c>
      <c r="AB72" s="260">
        <f>'App 1-Services'!G72</f>
        <v>21636</v>
      </c>
      <c r="AC72" s="9">
        <f t="shared" si="28"/>
        <v>18025.760332820839</v>
      </c>
      <c r="AD72" s="9">
        <f t="shared" si="29"/>
        <v>18017.933254951615</v>
      </c>
      <c r="AE72" s="9">
        <f t="shared" si="30"/>
        <v>0</v>
      </c>
      <c r="AF72" s="9">
        <f t="shared" si="31"/>
        <v>0</v>
      </c>
      <c r="AG72" s="256"/>
      <c r="AH72" s="682">
        <f t="shared" si="32"/>
        <v>0</v>
      </c>
      <c r="AI72" s="682">
        <f t="shared" si="34"/>
        <v>0</v>
      </c>
      <c r="AJ72" s="682">
        <f t="shared" si="35"/>
        <v>0</v>
      </c>
      <c r="AK72" s="673"/>
      <c r="AL72" s="674"/>
    </row>
    <row r="73" spans="1:38" x14ac:dyDescent="0.2">
      <c r="A73" s="347">
        <v>14900</v>
      </c>
      <c r="B73" s="347" t="s">
        <v>206</v>
      </c>
      <c r="C73" s="347" t="s">
        <v>128</v>
      </c>
      <c r="D73" s="375" t="s">
        <v>3</v>
      </c>
      <c r="E73" s="133"/>
      <c r="F73" s="135">
        <f>'App 6-Residual Waste'!F73</f>
        <v>47904</v>
      </c>
      <c r="G73" s="136">
        <f t="shared" si="26"/>
        <v>15.578171828171829</v>
      </c>
      <c r="H73" s="137">
        <f t="shared" si="27"/>
        <v>4.125455742981627</v>
      </c>
      <c r="I73" s="293"/>
      <c r="J73" s="11"/>
      <c r="K73" s="145">
        <f>'App 4-Recyclables'!F73</f>
        <v>14991</v>
      </c>
      <c r="L73" s="132">
        <f t="shared" si="24"/>
        <v>4.8750078046953043</v>
      </c>
      <c r="M73" s="132">
        <f t="shared" si="25"/>
        <v>1.2910134235771038</v>
      </c>
      <c r="N73" s="133"/>
      <c r="O73" s="134">
        <f>'App 5-Organics'!F73</f>
        <v>17166</v>
      </c>
      <c r="P73" s="287">
        <f>(O73*1000)/Y73/52</f>
        <v>6.030165581897279</v>
      </c>
      <c r="Q73" s="139">
        <f>(O73*1000)/AE73/52</f>
        <v>1.5969255895598713</v>
      </c>
      <c r="R73" s="672">
        <f>'App 5-Organics'!J73</f>
        <v>0</v>
      </c>
      <c r="S73" s="673"/>
      <c r="T73" s="674"/>
      <c r="V73" s="304">
        <f>'App 1-Services'!H73</f>
        <v>59136</v>
      </c>
      <c r="W73" s="243">
        <f>'App 1-Services'!K73</f>
        <v>59136</v>
      </c>
      <c r="X73" s="244">
        <f>'App 1-Services'!M73</f>
        <v>59136</v>
      </c>
      <c r="Y73" s="245">
        <f>'App 1-Services'!N73</f>
        <v>54744</v>
      </c>
      <c r="Z73" s="245">
        <f>'App 1-Services'!O73</f>
        <v>0</v>
      </c>
      <c r="AB73" s="260">
        <f>'App 1-Services'!G73</f>
        <v>223304</v>
      </c>
      <c r="AC73" s="9">
        <f t="shared" si="28"/>
        <v>223304</v>
      </c>
      <c r="AD73" s="9">
        <f t="shared" si="29"/>
        <v>223304</v>
      </c>
      <c r="AE73" s="9">
        <f t="shared" si="30"/>
        <v>206719.32792207791</v>
      </c>
      <c r="AF73" s="9">
        <f t="shared" si="31"/>
        <v>0</v>
      </c>
      <c r="AG73" s="256"/>
      <c r="AH73" s="682">
        <f t="shared" si="32"/>
        <v>54744</v>
      </c>
      <c r="AI73" s="682">
        <f t="shared" si="34"/>
        <v>206719.32792207791</v>
      </c>
      <c r="AJ73" s="682">
        <f t="shared" si="35"/>
        <v>17166</v>
      </c>
      <c r="AK73" s="673">
        <f t="shared" si="33"/>
        <v>1.5969255895598713</v>
      </c>
      <c r="AL73" s="674"/>
    </row>
    <row r="74" spans="1:38" x14ac:dyDescent="0.2">
      <c r="A74" s="347">
        <v>14920</v>
      </c>
      <c r="B74" s="347" t="s">
        <v>207</v>
      </c>
      <c r="C74" s="347" t="s">
        <v>124</v>
      </c>
      <c r="D74" s="375" t="s">
        <v>1</v>
      </c>
      <c r="E74" s="133"/>
      <c r="F74" s="135">
        <f>'App 6-Residual Waste'!F74</f>
        <v>1131</v>
      </c>
      <c r="G74" s="136">
        <f t="shared" si="26"/>
        <v>7.6022369800768965</v>
      </c>
      <c r="H74" s="137">
        <f t="shared" si="27"/>
        <v>4.2879968371091275</v>
      </c>
      <c r="I74" s="293"/>
      <c r="J74" s="11"/>
      <c r="K74" s="145">
        <f>'App 4-Recyclables'!F74</f>
        <v>560</v>
      </c>
      <c r="L74" s="132">
        <f t="shared" si="24"/>
        <v>3.8283792283081297</v>
      </c>
      <c r="M74" s="132">
        <f t="shared" si="25"/>
        <v>2.1593746768564293</v>
      </c>
      <c r="N74" s="133"/>
      <c r="O74" s="134">
        <f>'App 5-Organics'!F74</f>
        <v>0</v>
      </c>
      <c r="P74" s="287"/>
      <c r="Q74" s="139"/>
      <c r="R74" s="672">
        <f>'App 5-Organics'!J74</f>
        <v>0</v>
      </c>
      <c r="S74" s="673"/>
      <c r="T74" s="674"/>
      <c r="V74" s="304">
        <f>'App 1-Services'!H74</f>
        <v>4452</v>
      </c>
      <c r="W74" s="243">
        <f>'App 1-Services'!K74</f>
        <v>2861</v>
      </c>
      <c r="X74" s="244">
        <f>'App 1-Services'!M74</f>
        <v>2813</v>
      </c>
      <c r="Y74" s="245">
        <f>'App 1-Services'!N74</f>
        <v>0</v>
      </c>
      <c r="Z74" s="245">
        <f>'App 1-Services'!O74</f>
        <v>0</v>
      </c>
      <c r="AA74" s="112">
        <v>1</v>
      </c>
      <c r="AB74" s="260">
        <f>'App 1-Services'!G74</f>
        <v>7893</v>
      </c>
      <c r="AC74" s="9">
        <f t="shared" si="28"/>
        <v>5072.2985175202157</v>
      </c>
      <c r="AD74" s="9">
        <f t="shared" si="29"/>
        <v>4987.1987870619942</v>
      </c>
      <c r="AE74" s="9">
        <f t="shared" si="30"/>
        <v>0</v>
      </c>
      <c r="AF74" s="9">
        <f t="shared" si="31"/>
        <v>0</v>
      </c>
      <c r="AG74" s="256"/>
      <c r="AH74" s="682">
        <f t="shared" si="32"/>
        <v>0</v>
      </c>
      <c r="AI74" s="682">
        <f t="shared" si="34"/>
        <v>0</v>
      </c>
      <c r="AJ74" s="682">
        <f t="shared" si="35"/>
        <v>0</v>
      </c>
      <c r="AK74" s="673"/>
      <c r="AL74" s="674"/>
    </row>
    <row r="75" spans="1:38" x14ac:dyDescent="0.2">
      <c r="A75" s="347">
        <v>14950</v>
      </c>
      <c r="B75" s="347" t="s">
        <v>208</v>
      </c>
      <c r="C75" s="347" t="s">
        <v>141</v>
      </c>
      <c r="D75" s="375" t="s">
        <v>1</v>
      </c>
      <c r="E75" s="138"/>
      <c r="F75" s="135">
        <f>'App 6-Residual Waste'!F75</f>
        <v>700.3</v>
      </c>
      <c r="G75" s="136">
        <f t="shared" si="26"/>
        <v>13.970236195339929</v>
      </c>
      <c r="H75" s="137">
        <f t="shared" si="27"/>
        <v>11.171949127381096</v>
      </c>
      <c r="I75" s="293"/>
      <c r="J75" s="11"/>
      <c r="K75" s="145">
        <f>'App 4-Recyclables'!F75</f>
        <v>154.36000000000001</v>
      </c>
      <c r="L75" s="132">
        <f t="shared" si="24"/>
        <v>3.0793169486115541</v>
      </c>
      <c r="M75" s="132">
        <f t="shared" si="25"/>
        <v>2.4625190165679651</v>
      </c>
      <c r="N75" s="138"/>
      <c r="O75" s="134">
        <f>'App 5-Organics'!F75</f>
        <v>0</v>
      </c>
      <c r="P75" s="287"/>
      <c r="Q75" s="139"/>
      <c r="R75" s="672">
        <f>'App 5-Organics'!J75</f>
        <v>0</v>
      </c>
      <c r="S75" s="673"/>
      <c r="T75" s="674"/>
      <c r="V75" s="304">
        <f>'App 1-Services'!H75</f>
        <v>2635</v>
      </c>
      <c r="W75" s="243">
        <f>'App 1-Services'!K75</f>
        <v>964</v>
      </c>
      <c r="X75" s="244">
        <f>'App 1-Services'!M75</f>
        <v>964</v>
      </c>
      <c r="Y75" s="245">
        <f>'App 1-Services'!N75</f>
        <v>0</v>
      </c>
      <c r="Z75" s="245">
        <f>'App 1-Services'!O75</f>
        <v>0</v>
      </c>
      <c r="AA75" s="112">
        <v>1</v>
      </c>
      <c r="AB75" s="260">
        <f>'App 1-Services'!G75</f>
        <v>3295</v>
      </c>
      <c r="AC75" s="9">
        <f t="shared" si="28"/>
        <v>1205.4573055028463</v>
      </c>
      <c r="AD75" s="9">
        <f t="shared" si="29"/>
        <v>1205.4573055028463</v>
      </c>
      <c r="AE75" s="9">
        <f t="shared" si="30"/>
        <v>0</v>
      </c>
      <c r="AF75" s="9">
        <f t="shared" si="31"/>
        <v>0</v>
      </c>
      <c r="AG75" s="256"/>
      <c r="AH75" s="682">
        <f t="shared" si="32"/>
        <v>0</v>
      </c>
      <c r="AI75" s="682">
        <f t="shared" si="34"/>
        <v>0</v>
      </c>
      <c r="AJ75" s="682">
        <f t="shared" si="35"/>
        <v>0</v>
      </c>
      <c r="AK75" s="673"/>
      <c r="AL75" s="674"/>
    </row>
    <row r="76" spans="1:38" x14ac:dyDescent="0.2">
      <c r="A76" s="347">
        <v>15050</v>
      </c>
      <c r="B76" s="347" t="s">
        <v>209</v>
      </c>
      <c r="C76" s="347" t="s">
        <v>162</v>
      </c>
      <c r="D76" s="375" t="s">
        <v>2</v>
      </c>
      <c r="E76" s="133"/>
      <c r="F76" s="135">
        <f>'App 6-Residual Waste'!F76</f>
        <v>21909</v>
      </c>
      <c r="G76" s="136">
        <f t="shared" si="26"/>
        <v>13.232213909014261</v>
      </c>
      <c r="H76" s="137">
        <f t="shared" si="27"/>
        <v>5.2667719676553162</v>
      </c>
      <c r="I76" s="293"/>
      <c r="J76" s="11"/>
      <c r="K76" s="145">
        <f>'App 4-Recyclables'!F76</f>
        <v>5850</v>
      </c>
      <c r="L76" s="132">
        <f t="shared" si="24"/>
        <v>3.5331804905624824</v>
      </c>
      <c r="M76" s="132">
        <f t="shared" si="25"/>
        <v>1.4062995121084303</v>
      </c>
      <c r="N76" s="133"/>
      <c r="O76" s="134">
        <f>'App 5-Organics'!F76</f>
        <v>7813</v>
      </c>
      <c r="P76" s="287">
        <f>(O76*1000)/Y76/52</f>
        <v>4.7187588329512264</v>
      </c>
      <c r="Q76" s="139">
        <f>(O76*1000)/AE76/52</f>
        <v>1.8781911261714812</v>
      </c>
      <c r="R76" s="672">
        <f>'App 5-Organics'!J76</f>
        <v>0</v>
      </c>
      <c r="S76" s="673"/>
      <c r="T76" s="674"/>
      <c r="V76" s="304">
        <f>'App 1-Services'!H76</f>
        <v>33117</v>
      </c>
      <c r="W76" s="243">
        <f>'App 1-Services'!K76</f>
        <v>31841</v>
      </c>
      <c r="X76" s="244">
        <f>'App 1-Services'!M76</f>
        <v>31841</v>
      </c>
      <c r="Y76" s="245">
        <f>'App 1-Services'!N76</f>
        <v>31841</v>
      </c>
      <c r="Z76" s="245">
        <f>'App 1-Services'!O76</f>
        <v>0</v>
      </c>
      <c r="AB76" s="260">
        <f>'App 1-Services'!G76</f>
        <v>83203</v>
      </c>
      <c r="AC76" s="9">
        <f t="shared" si="28"/>
        <v>79997.183410333062</v>
      </c>
      <c r="AD76" s="9">
        <f t="shared" si="29"/>
        <v>79997.183410333062</v>
      </c>
      <c r="AE76" s="9">
        <f t="shared" si="30"/>
        <v>79997.183410333062</v>
      </c>
      <c r="AF76" s="9">
        <f t="shared" si="31"/>
        <v>0</v>
      </c>
      <c r="AG76" s="256"/>
      <c r="AH76" s="682">
        <f t="shared" si="32"/>
        <v>31841</v>
      </c>
      <c r="AI76" s="682">
        <f t="shared" si="34"/>
        <v>79997.183410333062</v>
      </c>
      <c r="AJ76" s="682">
        <f t="shared" si="35"/>
        <v>7813</v>
      </c>
      <c r="AK76" s="673">
        <f t="shared" si="33"/>
        <v>1.8781911261714812</v>
      </c>
      <c r="AL76" s="674"/>
    </row>
    <row r="77" spans="1:38" x14ac:dyDescent="0.2">
      <c r="A77" s="347">
        <v>15240</v>
      </c>
      <c r="B77" s="347" t="s">
        <v>179</v>
      </c>
      <c r="C77" s="347" t="s">
        <v>290</v>
      </c>
      <c r="D77" s="375" t="s">
        <v>4</v>
      </c>
      <c r="E77" s="133"/>
      <c r="F77" s="135">
        <f>'App 6-Residual Waste'!F77</f>
        <v>19993.759999999998</v>
      </c>
      <c r="G77" s="136">
        <f t="shared" si="26"/>
        <v>7.5308560133066562</v>
      </c>
      <c r="H77" s="137">
        <f t="shared" si="27"/>
        <v>4.2929786460384474</v>
      </c>
      <c r="I77" s="293"/>
      <c r="J77" s="11"/>
      <c r="K77" s="145">
        <f>'App 4-Recyclables'!F77</f>
        <v>9288</v>
      </c>
      <c r="L77" s="132">
        <f t="shared" si="24"/>
        <v>3.4603313692003685</v>
      </c>
      <c r="M77" s="132">
        <f t="shared" si="25"/>
        <v>1.9725684105426891</v>
      </c>
      <c r="N77" s="133"/>
      <c r="O77" s="134">
        <f>'App 5-Organics'!F77</f>
        <v>9758</v>
      </c>
      <c r="P77" s="287">
        <f>(O77*1000)/Y77/52</f>
        <v>5.0511115758350025</v>
      </c>
      <c r="Q77" s="139">
        <f>(O77*1000)/AE77/52</f>
        <v>2.8793956617285135</v>
      </c>
      <c r="R77" s="672">
        <f>'App 5-Organics'!J77</f>
        <v>0</v>
      </c>
      <c r="S77" s="673"/>
      <c r="T77" s="674"/>
      <c r="V77" s="304">
        <f>'App 1-Services'!H77</f>
        <v>53179</v>
      </c>
      <c r="W77" s="243">
        <f>'App 1-Services'!K77</f>
        <v>51056</v>
      </c>
      <c r="X77" s="244">
        <f>'App 1-Services'!M77</f>
        <v>51618</v>
      </c>
      <c r="Y77" s="245">
        <f>'App 1-Services'!N77</f>
        <v>37151</v>
      </c>
      <c r="Z77" s="245">
        <f>'App 1-Services'!O77</f>
        <v>0</v>
      </c>
      <c r="AB77" s="260">
        <f>'App 1-Services'!G77</f>
        <v>93288</v>
      </c>
      <c r="AC77" s="9">
        <f t="shared" si="28"/>
        <v>89563.777581376111</v>
      </c>
      <c r="AD77" s="9">
        <f t="shared" si="29"/>
        <v>90549.6527576675</v>
      </c>
      <c r="AE77" s="9">
        <f t="shared" si="30"/>
        <v>65171.260986479625</v>
      </c>
      <c r="AF77" s="9">
        <f t="shared" si="31"/>
        <v>0</v>
      </c>
      <c r="AG77" s="256"/>
      <c r="AH77" s="682">
        <f t="shared" si="32"/>
        <v>37151</v>
      </c>
      <c r="AI77" s="682">
        <f t="shared" si="34"/>
        <v>65171.260986479625</v>
      </c>
      <c r="AJ77" s="682">
        <f t="shared" si="35"/>
        <v>9758</v>
      </c>
      <c r="AK77" s="673">
        <f t="shared" si="33"/>
        <v>2.8793956617285135</v>
      </c>
      <c r="AL77" s="674"/>
    </row>
    <row r="78" spans="1:38" x14ac:dyDescent="0.2">
      <c r="A78" s="347">
        <v>15270</v>
      </c>
      <c r="B78" s="347" t="s">
        <v>211</v>
      </c>
      <c r="C78" s="347" t="s">
        <v>289</v>
      </c>
      <c r="D78" s="375" t="s">
        <v>1</v>
      </c>
      <c r="E78" s="133"/>
      <c r="F78" s="135">
        <f>'App 6-Residual Waste'!F78</f>
        <v>3722.5</v>
      </c>
      <c r="G78" s="136">
        <f t="shared" si="26"/>
        <v>9.1554595807057755</v>
      </c>
      <c r="H78" s="137">
        <f t="shared" si="27"/>
        <v>5.569334019037318</v>
      </c>
      <c r="I78" s="293"/>
      <c r="J78" s="11"/>
      <c r="K78" s="145">
        <f>'App 4-Recyclables'!F78</f>
        <v>1372.3</v>
      </c>
      <c r="L78" s="132">
        <f t="shared" si="24"/>
        <v>3.375161096736746</v>
      </c>
      <c r="M78" s="132">
        <f t="shared" si="25"/>
        <v>2.0531355471658594</v>
      </c>
      <c r="N78" s="133"/>
      <c r="O78" s="134">
        <f>'App 5-Organics'!F78</f>
        <v>0</v>
      </c>
      <c r="P78" s="287"/>
      <c r="Q78" s="139"/>
      <c r="R78" s="672">
        <f>'App 5-Organics'!J78</f>
        <v>1828.48</v>
      </c>
      <c r="S78" s="673">
        <f>(R78*1000)/Z78/52</f>
        <v>4.4971322321367087</v>
      </c>
      <c r="T78" s="674">
        <f>(R78*1000)/AF78/52</f>
        <v>2.7356389166230639</v>
      </c>
      <c r="V78" s="304">
        <f>'App 1-Services'!H78</f>
        <v>15260</v>
      </c>
      <c r="W78" s="243">
        <f>'App 1-Services'!K78</f>
        <v>7819</v>
      </c>
      <c r="X78" s="244">
        <f>'App 1-Services'!M78</f>
        <v>7819</v>
      </c>
      <c r="Y78" s="245">
        <f>'App 1-Services'!N78</f>
        <v>0</v>
      </c>
      <c r="Z78" s="245">
        <f>'App 1-Services'!O78</f>
        <v>7819</v>
      </c>
      <c r="AB78" s="260">
        <f>'App 1-Services'!G78</f>
        <v>25086</v>
      </c>
      <c r="AC78" s="9">
        <f t="shared" si="28"/>
        <v>12853.698165137614</v>
      </c>
      <c r="AD78" s="9">
        <f t="shared" si="29"/>
        <v>12853.698165137614</v>
      </c>
      <c r="AE78" s="9">
        <f t="shared" si="30"/>
        <v>0</v>
      </c>
      <c r="AF78" s="9">
        <f t="shared" si="31"/>
        <v>12853.698165137614</v>
      </c>
      <c r="AG78" s="256" t="s">
        <v>771</v>
      </c>
      <c r="AH78" s="682">
        <f t="shared" si="32"/>
        <v>7819</v>
      </c>
      <c r="AI78" s="682">
        <f t="shared" si="34"/>
        <v>12853.698165137614</v>
      </c>
      <c r="AJ78" s="682">
        <f t="shared" si="35"/>
        <v>1828.48</v>
      </c>
      <c r="AK78" s="673"/>
      <c r="AL78" s="674">
        <f t="shared" si="36"/>
        <v>2.7356389166230639</v>
      </c>
    </row>
    <row r="79" spans="1:38" x14ac:dyDescent="0.2">
      <c r="A79" s="347">
        <v>15300</v>
      </c>
      <c r="B79" s="347" t="s">
        <v>212</v>
      </c>
      <c r="C79" s="347" t="s">
        <v>124</v>
      </c>
      <c r="D79" s="375" t="s">
        <v>1</v>
      </c>
      <c r="E79" s="133"/>
      <c r="F79" s="135">
        <f>'App 6-Residual Waste'!F79</f>
        <v>2227.5700000000002</v>
      </c>
      <c r="G79" s="136">
        <f t="shared" si="26"/>
        <v>9.735882867132867</v>
      </c>
      <c r="H79" s="137">
        <f t="shared" si="27"/>
        <v>4.7468810173908489</v>
      </c>
      <c r="I79" s="293"/>
      <c r="J79" s="11"/>
      <c r="K79" s="145">
        <f>'App 4-Recyclables'!F79</f>
        <v>686.4</v>
      </c>
      <c r="L79" s="132">
        <f t="shared" si="24"/>
        <v>2.8253424657534247</v>
      </c>
      <c r="M79" s="132">
        <f t="shared" si="25"/>
        <v>1.377539633677082</v>
      </c>
      <c r="N79" s="133"/>
      <c r="O79" s="134">
        <f>'App 5-Organics'!F79</f>
        <v>0</v>
      </c>
      <c r="P79" s="287"/>
      <c r="Q79" s="139"/>
      <c r="R79" s="672">
        <f>'App 5-Organics'!J79</f>
        <v>798.84</v>
      </c>
      <c r="S79" s="673">
        <f>(R79*1000)/Z79/52</f>
        <v>3.2853523721787194</v>
      </c>
      <c r="T79" s="674">
        <f>(R79*1000)/AF79/52</f>
        <v>1.6018246135214445</v>
      </c>
      <c r="V79" s="304">
        <f>'App 1-Services'!H79</f>
        <v>6509</v>
      </c>
      <c r="W79" s="243">
        <f>'App 1-Services'!K79</f>
        <v>4400</v>
      </c>
      <c r="X79" s="244">
        <f>'App 1-Services'!M79</f>
        <v>4672</v>
      </c>
      <c r="Y79" s="245">
        <f>'App 1-Services'!N79</f>
        <v>0</v>
      </c>
      <c r="Z79" s="245">
        <f>'App 1-Services'!O79</f>
        <v>4676</v>
      </c>
      <c r="AB79" s="260">
        <f>'App 1-Services'!G79</f>
        <v>13350</v>
      </c>
      <c r="AC79" s="9">
        <f t="shared" si="28"/>
        <v>9024.4277154708871</v>
      </c>
      <c r="AD79" s="9">
        <f t="shared" si="29"/>
        <v>9582.3014287909045</v>
      </c>
      <c r="AE79" s="9">
        <f t="shared" si="30"/>
        <v>0</v>
      </c>
      <c r="AF79" s="9">
        <f t="shared" si="31"/>
        <v>9590.505453986787</v>
      </c>
      <c r="AG79" s="256" t="s">
        <v>100</v>
      </c>
      <c r="AH79" s="682">
        <f t="shared" si="32"/>
        <v>4676</v>
      </c>
      <c r="AI79" s="682">
        <f t="shared" si="34"/>
        <v>9590.505453986787</v>
      </c>
      <c r="AJ79" s="682">
        <f t="shared" si="35"/>
        <v>798.84</v>
      </c>
      <c r="AK79" s="673"/>
      <c r="AL79" s="674">
        <f t="shared" si="36"/>
        <v>1.6018246135214445</v>
      </c>
    </row>
    <row r="80" spans="1:38" x14ac:dyDescent="0.2">
      <c r="A80" s="347">
        <v>15350</v>
      </c>
      <c r="B80" s="347" t="s">
        <v>213</v>
      </c>
      <c r="C80" s="347" t="s">
        <v>189</v>
      </c>
      <c r="D80" s="375" t="s">
        <v>3</v>
      </c>
      <c r="E80" s="133"/>
      <c r="F80" s="135">
        <f>'App 6-Residual Waste'!F80</f>
        <v>6032.94</v>
      </c>
      <c r="G80" s="136">
        <f t="shared" si="26"/>
        <v>8.6105148376931062</v>
      </c>
      <c r="H80" s="137">
        <f t="shared" si="27"/>
        <v>3.8190562782073099</v>
      </c>
      <c r="I80" s="293"/>
      <c r="J80" s="11"/>
      <c r="K80" s="145">
        <f>'App 4-Recyclables'!F80</f>
        <v>2420.06</v>
      </c>
      <c r="L80" s="132">
        <f t="shared" si="24"/>
        <v>3.631084917267331</v>
      </c>
      <c r="M80" s="132">
        <f t="shared" si="25"/>
        <v>1.6105096978973381</v>
      </c>
      <c r="N80" s="133"/>
      <c r="O80" s="134">
        <f>'App 5-Organics'!F80</f>
        <v>1436.05</v>
      </c>
      <c r="P80" s="287">
        <f>(O80*1000)/Y80/52</f>
        <v>3.0780590898178946</v>
      </c>
      <c r="Q80" s="139">
        <f>(O80*1000)/AE80/52</f>
        <v>1.3652239283303453</v>
      </c>
      <c r="R80" s="672">
        <f>'App 5-Organics'!J80</f>
        <v>0</v>
      </c>
      <c r="S80" s="673"/>
      <c r="T80" s="674"/>
      <c r="V80" s="304">
        <f>'App 1-Services'!H80</f>
        <v>13695</v>
      </c>
      <c r="W80" s="243">
        <f>'App 1-Services'!K80</f>
        <v>13474</v>
      </c>
      <c r="X80" s="244">
        <f>'App 1-Services'!M80</f>
        <v>12817</v>
      </c>
      <c r="Y80" s="245">
        <f>'App 1-Services'!N80</f>
        <v>8972</v>
      </c>
      <c r="Z80" s="245">
        <f>'App 1-Services'!O80</f>
        <v>0</v>
      </c>
      <c r="AB80" s="260">
        <f>'App 1-Services'!G80</f>
        <v>30877</v>
      </c>
      <c r="AC80" s="9">
        <f t="shared" si="28"/>
        <v>30378.729317269077</v>
      </c>
      <c r="AD80" s="9">
        <f t="shared" si="29"/>
        <v>28897.444979919677</v>
      </c>
      <c r="AE80" s="9">
        <f t="shared" si="30"/>
        <v>20228.436947791164</v>
      </c>
      <c r="AF80" s="9">
        <f t="shared" si="31"/>
        <v>0</v>
      </c>
      <c r="AG80" s="256"/>
      <c r="AH80" s="682">
        <f t="shared" si="32"/>
        <v>8972</v>
      </c>
      <c r="AI80" s="682">
        <f t="shared" si="34"/>
        <v>20228.436947791164</v>
      </c>
      <c r="AJ80" s="682">
        <f t="shared" si="35"/>
        <v>1436.05</v>
      </c>
      <c r="AK80" s="673">
        <f t="shared" si="33"/>
        <v>1.3652239283303453</v>
      </c>
      <c r="AL80" s="674"/>
    </row>
    <row r="81" spans="1:38" x14ac:dyDescent="0.2">
      <c r="A81" s="347">
        <v>15520</v>
      </c>
      <c r="B81" s="347" t="s">
        <v>214</v>
      </c>
      <c r="C81" s="347" t="s">
        <v>711</v>
      </c>
      <c r="D81" s="375" t="s">
        <v>1</v>
      </c>
      <c r="E81" s="133"/>
      <c r="F81" s="135">
        <f>'App 6-Residual Waste'!F81</f>
        <v>3126</v>
      </c>
      <c r="G81" s="136">
        <f t="shared" si="26"/>
        <v>14.662288930581614</v>
      </c>
      <c r="H81" s="137">
        <f t="shared" si="27"/>
        <v>7.1387609086013786</v>
      </c>
      <c r="I81" s="293"/>
      <c r="J81" s="11"/>
      <c r="K81" s="145">
        <f>'App 4-Recyclables'!F81</f>
        <v>1500</v>
      </c>
      <c r="L81" s="132">
        <f t="shared" si="24"/>
        <v>7.0356472795497194</v>
      </c>
      <c r="M81" s="132">
        <f t="shared" si="25"/>
        <v>3.4255090732252294</v>
      </c>
      <c r="N81" s="133"/>
      <c r="O81" s="134">
        <f>'App 5-Organics'!F81</f>
        <v>1000</v>
      </c>
      <c r="P81" s="287">
        <f>(O81*1000)/Y81/52</f>
        <v>5.4945054945054945</v>
      </c>
      <c r="Q81" s="139">
        <f>(O81*1000)/AE81/52</f>
        <v>2.6751594667092276</v>
      </c>
      <c r="R81" s="672">
        <f>'App 5-Organics'!J81</f>
        <v>0</v>
      </c>
      <c r="S81" s="673"/>
      <c r="T81" s="674"/>
      <c r="V81" s="304">
        <f>'App 1-Services'!H81</f>
        <v>5900</v>
      </c>
      <c r="W81" s="243">
        <f>'App 1-Services'!K81</f>
        <v>4100</v>
      </c>
      <c r="X81" s="244">
        <f>'App 1-Services'!M81</f>
        <v>4100</v>
      </c>
      <c r="Y81" s="245">
        <f>'App 1-Services'!N81</f>
        <v>3500</v>
      </c>
      <c r="Z81" s="245">
        <f>'App 1-Services'!O81</f>
        <v>0</v>
      </c>
      <c r="AB81" s="260">
        <f>'App 1-Services'!G81</f>
        <v>12118</v>
      </c>
      <c r="AC81" s="9">
        <f t="shared" si="28"/>
        <v>8420.9830508474588</v>
      </c>
      <c r="AD81" s="9">
        <f t="shared" si="29"/>
        <v>8420.9830508474588</v>
      </c>
      <c r="AE81" s="9">
        <f t="shared" si="30"/>
        <v>7188.6440677966102</v>
      </c>
      <c r="AF81" s="9">
        <f t="shared" si="31"/>
        <v>0</v>
      </c>
      <c r="AG81" s="256"/>
      <c r="AH81" s="682">
        <f t="shared" si="32"/>
        <v>3500</v>
      </c>
      <c r="AI81" s="682">
        <f t="shared" si="34"/>
        <v>7188.6440677966102</v>
      </c>
      <c r="AJ81" s="682">
        <f t="shared" si="35"/>
        <v>1000</v>
      </c>
      <c r="AK81" s="673">
        <f>(AJ81*1000)/AE81/52</f>
        <v>2.6751594667092276</v>
      </c>
      <c r="AL81" s="674"/>
    </row>
    <row r="82" spans="1:38" x14ac:dyDescent="0.2">
      <c r="A82" s="347">
        <v>15560</v>
      </c>
      <c r="B82" s="347" t="s">
        <v>194</v>
      </c>
      <c r="C82" s="347" t="s">
        <v>716</v>
      </c>
      <c r="D82" s="375" t="s">
        <v>1</v>
      </c>
      <c r="E82" s="133"/>
      <c r="F82" s="135">
        <f>'App 6-Residual Waste'!F82</f>
        <v>800</v>
      </c>
      <c r="G82" s="136">
        <f t="shared" si="26"/>
        <v>10.989010989010989</v>
      </c>
      <c r="H82" s="137">
        <f t="shared" si="27"/>
        <v>4.9937439485533401</v>
      </c>
      <c r="I82" s="293"/>
      <c r="J82" s="11"/>
      <c r="K82" s="145">
        <f>'App 4-Recyclables'!F82</f>
        <v>423</v>
      </c>
      <c r="L82" s="132">
        <f t="shared" si="24"/>
        <v>10.16826923076923</v>
      </c>
      <c r="M82" s="132">
        <f t="shared" si="25"/>
        <v>4.6207736973957632</v>
      </c>
      <c r="N82" s="133"/>
      <c r="O82" s="134">
        <f>'App 5-Organics'!F82</f>
        <v>0</v>
      </c>
      <c r="P82" s="287"/>
      <c r="Q82" s="139"/>
      <c r="R82" s="672">
        <f>'App 5-Organics'!J82</f>
        <v>0</v>
      </c>
      <c r="S82" s="673"/>
      <c r="T82" s="674"/>
      <c r="V82" s="304">
        <f>'App 1-Services'!H82</f>
        <v>1800</v>
      </c>
      <c r="W82" s="243">
        <f>'App 1-Services'!K82</f>
        <v>1400</v>
      </c>
      <c r="X82" s="244">
        <f>'App 1-Services'!M82</f>
        <v>800</v>
      </c>
      <c r="Y82" s="245">
        <f>'App 1-Services'!N82</f>
        <v>0</v>
      </c>
      <c r="Z82" s="245">
        <f>'App 1-Services'!O82</f>
        <v>0</v>
      </c>
      <c r="AA82" s="112">
        <v>1</v>
      </c>
      <c r="AB82" s="260">
        <f>'App 1-Services'!G82</f>
        <v>3961</v>
      </c>
      <c r="AC82" s="9">
        <f t="shared" si="28"/>
        <v>3080.7777777777778</v>
      </c>
      <c r="AD82" s="9">
        <f t="shared" si="29"/>
        <v>1760.4444444444443</v>
      </c>
      <c r="AE82" s="9">
        <f t="shared" si="30"/>
        <v>0</v>
      </c>
      <c r="AF82" s="9">
        <f t="shared" si="31"/>
        <v>0</v>
      </c>
      <c r="AG82" s="256"/>
      <c r="AH82" s="682">
        <f t="shared" si="32"/>
        <v>0</v>
      </c>
      <c r="AI82" s="682">
        <f t="shared" si="34"/>
        <v>0</v>
      </c>
      <c r="AJ82" s="682">
        <f t="shared" si="35"/>
        <v>0</v>
      </c>
      <c r="AK82" s="673"/>
      <c r="AL82" s="674"/>
    </row>
    <row r="83" spans="1:38" x14ac:dyDescent="0.2">
      <c r="A83" s="347">
        <v>15650</v>
      </c>
      <c r="B83" s="347" t="s">
        <v>215</v>
      </c>
      <c r="C83" s="347" t="s">
        <v>162</v>
      </c>
      <c r="D83" s="375" t="s">
        <v>4</v>
      </c>
      <c r="E83" s="133"/>
      <c r="F83" s="135">
        <f>'App 6-Residual Waste'!F83</f>
        <v>3270.36</v>
      </c>
      <c r="G83" s="136">
        <f t="shared" si="26"/>
        <v>10.161825571423245</v>
      </c>
      <c r="H83" s="137">
        <f t="shared" si="27"/>
        <v>4.972056020297182</v>
      </c>
      <c r="I83" s="293"/>
      <c r="J83" s="11"/>
      <c r="K83" s="145">
        <f>'App 4-Recyclables'!F83</f>
        <v>999.14</v>
      </c>
      <c r="L83" s="132">
        <f t="shared" si="24"/>
        <v>3.1566010792230608</v>
      </c>
      <c r="M83" s="132">
        <f t="shared" si="25"/>
        <v>1.5444860069005708</v>
      </c>
      <c r="N83" s="133"/>
      <c r="O83" s="134">
        <f>'App 5-Organics'!F83</f>
        <v>1515.12</v>
      </c>
      <c r="P83" s="287">
        <f>(O83*1000)/Y83/52</f>
        <v>5.1442307692307692</v>
      </c>
      <c r="Q83" s="139">
        <f>(O83*1000)/AE83/52</f>
        <v>2.5170087191694956</v>
      </c>
      <c r="R83" s="672">
        <f>'App 5-Organics'!J83</f>
        <v>0</v>
      </c>
      <c r="S83" s="673"/>
      <c r="T83" s="674"/>
      <c r="V83" s="304">
        <f>'App 1-Services'!H83</f>
        <v>8016</v>
      </c>
      <c r="W83" s="243">
        <f>'App 1-Services'!K83</f>
        <v>6189</v>
      </c>
      <c r="X83" s="244">
        <f>'App 1-Services'!M83</f>
        <v>6087</v>
      </c>
      <c r="Y83" s="245">
        <f>'App 1-Services'!N83</f>
        <v>5664</v>
      </c>
      <c r="Z83" s="245">
        <f>'App 1-Services'!O83</f>
        <v>0</v>
      </c>
      <c r="AB83" s="260">
        <f>'App 1-Services'!G83</f>
        <v>16383</v>
      </c>
      <c r="AC83" s="9">
        <f t="shared" si="28"/>
        <v>12649.000374251496</v>
      </c>
      <c r="AD83" s="9">
        <f t="shared" si="29"/>
        <v>12440.534056886228</v>
      </c>
      <c r="AE83" s="9">
        <f t="shared" si="30"/>
        <v>11576.011976047905</v>
      </c>
      <c r="AF83" s="9">
        <f t="shared" si="31"/>
        <v>0</v>
      </c>
      <c r="AG83" s="256"/>
      <c r="AH83" s="682">
        <f t="shared" si="32"/>
        <v>5664</v>
      </c>
      <c r="AI83" s="682">
        <f t="shared" si="34"/>
        <v>11576.011976047905</v>
      </c>
      <c r="AJ83" s="682">
        <f t="shared" si="35"/>
        <v>1515.12</v>
      </c>
      <c r="AK83" s="673">
        <f t="shared" si="33"/>
        <v>2.5170087191694956</v>
      </c>
      <c r="AL83" s="674"/>
    </row>
    <row r="84" spans="1:38" x14ac:dyDescent="0.2">
      <c r="A84" s="347">
        <v>15700</v>
      </c>
      <c r="B84" s="347" t="s">
        <v>216</v>
      </c>
      <c r="C84" s="347" t="s">
        <v>290</v>
      </c>
      <c r="D84" s="375" t="s">
        <v>4</v>
      </c>
      <c r="E84" s="133"/>
      <c r="F84" s="135">
        <f>'App 6-Residual Waste'!F84</f>
        <v>2993.17</v>
      </c>
      <c r="G84" s="136">
        <f t="shared" si="26"/>
        <v>7.7743059884469927</v>
      </c>
      <c r="H84" s="137">
        <f t="shared" si="27"/>
        <v>3.892460895444557</v>
      </c>
      <c r="I84" s="293"/>
      <c r="J84" s="11"/>
      <c r="K84" s="145">
        <f>'App 4-Recyclables'!F84</f>
        <v>1643.78</v>
      </c>
      <c r="L84" s="132">
        <f t="shared" si="24"/>
        <v>4.2694697253044094</v>
      </c>
      <c r="M84" s="132">
        <f t="shared" si="25"/>
        <v>2.1376498397063495</v>
      </c>
      <c r="N84" s="133"/>
      <c r="O84" s="134">
        <f>'App 5-Organics'!F84</f>
        <v>0</v>
      </c>
      <c r="P84" s="287"/>
      <c r="Q84" s="139"/>
      <c r="R84" s="672">
        <f>'App 5-Organics'!J84</f>
        <v>2707.64</v>
      </c>
      <c r="S84" s="673">
        <f>(R84*1000)/Z84/52</f>
        <v>7.0326850351161534</v>
      </c>
      <c r="T84" s="674">
        <f>(R84*1000)/AF84/52</f>
        <v>3.5211440776639815</v>
      </c>
      <c r="V84" s="304">
        <f>'App 1-Services'!H84</f>
        <v>9900</v>
      </c>
      <c r="W84" s="243">
        <f>'App 1-Services'!K84</f>
        <v>7404</v>
      </c>
      <c r="X84" s="244">
        <f>'App 1-Services'!M84</f>
        <v>7404</v>
      </c>
      <c r="Y84" s="245">
        <f>'App 1-Services'!N84</f>
        <v>0</v>
      </c>
      <c r="Z84" s="245">
        <f>'App 1-Services'!O84</f>
        <v>7404</v>
      </c>
      <c r="AB84" s="260">
        <f>'App 1-Services'!G84</f>
        <v>19773</v>
      </c>
      <c r="AC84" s="9">
        <f t="shared" si="28"/>
        <v>14787.807272727274</v>
      </c>
      <c r="AD84" s="9">
        <f t="shared" si="29"/>
        <v>14787.807272727274</v>
      </c>
      <c r="AE84" s="9">
        <f t="shared" si="30"/>
        <v>0</v>
      </c>
      <c r="AF84" s="9">
        <f t="shared" si="31"/>
        <v>14787.807272727274</v>
      </c>
      <c r="AG84" s="256" t="s">
        <v>100</v>
      </c>
      <c r="AH84" s="682">
        <f t="shared" si="32"/>
        <v>7404</v>
      </c>
      <c r="AI84" s="682">
        <f t="shared" si="34"/>
        <v>14787.807272727274</v>
      </c>
      <c r="AJ84" s="682">
        <f t="shared" si="35"/>
        <v>2707.64</v>
      </c>
      <c r="AK84" s="673"/>
      <c r="AL84" s="674">
        <f t="shared" si="36"/>
        <v>3.5211440776639815</v>
      </c>
    </row>
    <row r="85" spans="1:38" x14ac:dyDescent="0.2">
      <c r="A85" s="347">
        <v>15750</v>
      </c>
      <c r="B85" s="347" t="s">
        <v>217</v>
      </c>
      <c r="C85" s="347" t="s">
        <v>124</v>
      </c>
      <c r="D85" s="375" t="s">
        <v>1</v>
      </c>
      <c r="E85" s="133"/>
      <c r="F85" s="135">
        <f>'App 6-Residual Waste'!F85</f>
        <v>1488</v>
      </c>
      <c r="G85" s="136">
        <f t="shared" si="26"/>
        <v>6.6362209219352071</v>
      </c>
      <c r="H85" s="137">
        <f t="shared" si="27"/>
        <v>2.9386757147319469</v>
      </c>
      <c r="I85" s="293"/>
      <c r="J85" s="11"/>
      <c r="K85" s="145">
        <f>'App 4-Recyclables'!F85</f>
        <v>457</v>
      </c>
      <c r="L85" s="132">
        <f t="shared" si="24"/>
        <v>2.0476378234998922</v>
      </c>
      <c r="M85" s="132">
        <f t="shared" si="25"/>
        <v>0.90674249927336337</v>
      </c>
      <c r="N85" s="133"/>
      <c r="O85" s="134">
        <f>'App 5-Organics'!F85</f>
        <v>0</v>
      </c>
      <c r="P85" s="287"/>
      <c r="Q85" s="139"/>
      <c r="R85" s="672">
        <f>'App 5-Organics'!J85</f>
        <v>652</v>
      </c>
      <c r="S85" s="673">
        <f>(R85*1000)/Z85/52</f>
        <v>2.917278161577836</v>
      </c>
      <c r="T85" s="674">
        <f>(R85*1000)/AF85/52</f>
        <v>1.2918398268222009</v>
      </c>
      <c r="V85" s="304">
        <f>'App 1-Services'!H85</f>
        <v>5859</v>
      </c>
      <c r="W85" s="243">
        <f>'App 1-Services'!K85</f>
        <v>4312</v>
      </c>
      <c r="X85" s="244">
        <f>'App 1-Services'!M85</f>
        <v>4292</v>
      </c>
      <c r="Y85" s="245">
        <f>'App 1-Services'!N85</f>
        <v>0</v>
      </c>
      <c r="Z85" s="245">
        <f>'App 1-Services'!O85</f>
        <v>4298</v>
      </c>
      <c r="AB85" s="260">
        <f>'App 1-Services'!G85</f>
        <v>13231</v>
      </c>
      <c r="AC85" s="9">
        <f t="shared" si="28"/>
        <v>9737.510155316606</v>
      </c>
      <c r="AD85" s="9">
        <f t="shared" si="29"/>
        <v>9692.3454514422247</v>
      </c>
      <c r="AE85" s="9">
        <f t="shared" si="30"/>
        <v>0</v>
      </c>
      <c r="AF85" s="9">
        <f t="shared" si="31"/>
        <v>9705.8948626045403</v>
      </c>
      <c r="AG85" s="256" t="s">
        <v>100</v>
      </c>
      <c r="AH85" s="682">
        <f t="shared" si="32"/>
        <v>4298</v>
      </c>
      <c r="AI85" s="682">
        <f t="shared" si="34"/>
        <v>9705.8948626045403</v>
      </c>
      <c r="AJ85" s="682">
        <f t="shared" si="35"/>
        <v>652</v>
      </c>
      <c r="AK85" s="673"/>
      <c r="AL85" s="674">
        <f t="shared" si="36"/>
        <v>1.2918398268222009</v>
      </c>
    </row>
    <row r="86" spans="1:38" x14ac:dyDescent="0.2">
      <c r="A86" s="347">
        <v>15800</v>
      </c>
      <c r="B86" s="347" t="s">
        <v>218</v>
      </c>
      <c r="C86" s="347" t="s">
        <v>716</v>
      </c>
      <c r="D86" s="375" t="s">
        <v>1</v>
      </c>
      <c r="E86" s="133"/>
      <c r="F86" s="135">
        <f>'App 6-Residual Waste'!F86</f>
        <v>1200</v>
      </c>
      <c r="G86" s="136">
        <f t="shared" si="26"/>
        <v>10.88020890001088</v>
      </c>
      <c r="H86" s="137">
        <f t="shared" si="27"/>
        <v>4.6155126610061332</v>
      </c>
      <c r="I86" s="293"/>
      <c r="J86" s="11"/>
      <c r="K86" s="145">
        <f>'App 4-Recyclables'!F86</f>
        <v>600</v>
      </c>
      <c r="L86" s="132">
        <f t="shared" si="24"/>
        <v>5.4401044500054399</v>
      </c>
      <c r="M86" s="132">
        <f t="shared" si="25"/>
        <v>2.3077563305030666</v>
      </c>
      <c r="N86" s="133"/>
      <c r="O86" s="134">
        <f>'App 5-Organics'!F86</f>
        <v>0</v>
      </c>
      <c r="P86" s="287"/>
      <c r="Q86" s="139"/>
      <c r="R86" s="672">
        <f>'App 5-Organics'!J86</f>
        <v>0</v>
      </c>
      <c r="S86" s="673"/>
      <c r="T86" s="674"/>
      <c r="V86" s="304">
        <f>'App 1-Services'!H86</f>
        <v>2516</v>
      </c>
      <c r="W86" s="243">
        <f>'App 1-Services'!K86</f>
        <v>2121</v>
      </c>
      <c r="X86" s="244">
        <f>'App 1-Services'!M86</f>
        <v>2121</v>
      </c>
      <c r="Y86" s="245">
        <f>'App 1-Services'!N86</f>
        <v>0</v>
      </c>
      <c r="Z86" s="245">
        <f>'App 1-Services'!O86</f>
        <v>0</v>
      </c>
      <c r="AA86" s="112">
        <v>1</v>
      </c>
      <c r="AB86" s="260">
        <f>'App 1-Services'!G86</f>
        <v>5931</v>
      </c>
      <c r="AC86" s="9">
        <f t="shared" si="28"/>
        <v>4999.8612877583464</v>
      </c>
      <c r="AD86" s="9">
        <f t="shared" si="29"/>
        <v>4999.8612877583464</v>
      </c>
      <c r="AE86" s="9">
        <f t="shared" si="30"/>
        <v>0</v>
      </c>
      <c r="AF86" s="9">
        <f t="shared" si="31"/>
        <v>0</v>
      </c>
      <c r="AG86" s="256"/>
      <c r="AH86" s="682">
        <f t="shared" si="32"/>
        <v>0</v>
      </c>
      <c r="AI86" s="682">
        <f t="shared" si="34"/>
        <v>0</v>
      </c>
      <c r="AJ86" s="682">
        <f t="shared" si="35"/>
        <v>0</v>
      </c>
      <c r="AK86" s="673"/>
      <c r="AL86" s="674"/>
    </row>
    <row r="87" spans="1:38" x14ac:dyDescent="0.2">
      <c r="A87" s="347">
        <v>15850</v>
      </c>
      <c r="B87" s="347" t="s">
        <v>219</v>
      </c>
      <c r="C87" s="347" t="s">
        <v>289</v>
      </c>
      <c r="D87" s="375" t="s">
        <v>1</v>
      </c>
      <c r="E87" s="138"/>
      <c r="F87" s="135">
        <f>'App 6-Residual Waste'!F87</f>
        <v>981</v>
      </c>
      <c r="G87" s="136">
        <f t="shared" si="26"/>
        <v>8.8945707757588952</v>
      </c>
      <c r="H87" s="137">
        <f t="shared" si="27"/>
        <v>5.2010281374926377</v>
      </c>
      <c r="I87" s="293"/>
      <c r="J87" s="11"/>
      <c r="K87" s="145">
        <f>'App 4-Recyclables'!F87</f>
        <v>420</v>
      </c>
      <c r="L87" s="132">
        <f t="shared" si="24"/>
        <v>3.8080731150038081</v>
      </c>
      <c r="M87" s="132">
        <f t="shared" si="25"/>
        <v>2.2267398753791108</v>
      </c>
      <c r="N87" s="138"/>
      <c r="O87" s="134">
        <f>'App 5-Organics'!F87</f>
        <v>0</v>
      </c>
      <c r="P87" s="287"/>
      <c r="Q87" s="139"/>
      <c r="R87" s="672">
        <f>'App 5-Organics'!J87</f>
        <v>577</v>
      </c>
      <c r="S87" s="673">
        <f>(R87*1000)/Z87/52</f>
        <v>5.231567112755231</v>
      </c>
      <c r="T87" s="674">
        <f>(R87*1000)/AF87/52</f>
        <v>3.0591164478422548</v>
      </c>
      <c r="V87" s="304">
        <f>'App 1-Services'!H87</f>
        <v>3840</v>
      </c>
      <c r="W87" s="243">
        <f>'App 1-Services'!K87</f>
        <v>2121</v>
      </c>
      <c r="X87" s="244">
        <f>'App 1-Services'!M87</f>
        <v>2121</v>
      </c>
      <c r="Y87" s="245">
        <f>'App 1-Services'!N87</f>
        <v>0</v>
      </c>
      <c r="Z87" s="245">
        <f>'App 1-Services'!O87</f>
        <v>2121</v>
      </c>
      <c r="AB87" s="260">
        <f>'App 1-Services'!G87</f>
        <v>6567</v>
      </c>
      <c r="AC87" s="9">
        <f t="shared" si="28"/>
        <v>3627.2414062500002</v>
      </c>
      <c r="AD87" s="9">
        <f t="shared" si="29"/>
        <v>3627.2414062500002</v>
      </c>
      <c r="AE87" s="9">
        <f t="shared" si="30"/>
        <v>0</v>
      </c>
      <c r="AF87" s="9">
        <f t="shared" si="31"/>
        <v>3627.2414062500002</v>
      </c>
      <c r="AG87" s="256" t="s">
        <v>100</v>
      </c>
      <c r="AH87" s="682">
        <f t="shared" si="32"/>
        <v>2121</v>
      </c>
      <c r="AI87" s="682">
        <f t="shared" si="34"/>
        <v>3627.2414062500002</v>
      </c>
      <c r="AJ87" s="682">
        <f t="shared" si="35"/>
        <v>577</v>
      </c>
      <c r="AK87" s="673"/>
      <c r="AL87" s="674">
        <f t="shared" si="36"/>
        <v>3.0591164478422548</v>
      </c>
    </row>
    <row r="88" spans="1:38" x14ac:dyDescent="0.2">
      <c r="A88" s="347">
        <v>15900</v>
      </c>
      <c r="B88" s="347" t="s">
        <v>220</v>
      </c>
      <c r="C88" s="347" t="s">
        <v>162</v>
      </c>
      <c r="D88" s="375" t="s">
        <v>2</v>
      </c>
      <c r="E88" s="133"/>
      <c r="F88" s="135">
        <f>'App 6-Residual Waste'!F88</f>
        <v>35150</v>
      </c>
      <c r="G88" s="136">
        <f t="shared" si="26"/>
        <v>10.28954757605776</v>
      </c>
      <c r="H88" s="137">
        <f t="shared" si="27"/>
        <v>4.181429756447983</v>
      </c>
      <c r="I88" s="293"/>
      <c r="J88" s="11"/>
      <c r="K88" s="145">
        <f>'App 4-Recyclables'!F88</f>
        <v>13892</v>
      </c>
      <c r="L88" s="132">
        <f t="shared" si="24"/>
        <v>4.1062687696564115</v>
      </c>
      <c r="M88" s="132">
        <f t="shared" si="25"/>
        <v>1.6686909015675839</v>
      </c>
      <c r="N88" s="133"/>
      <c r="O88" s="134">
        <f>'App 5-Organics'!F88</f>
        <v>13418</v>
      </c>
      <c r="P88" s="287">
        <f>(O88*1000)/Y88/52</f>
        <v>3.9667711228049427</v>
      </c>
      <c r="Q88" s="139">
        <f>(O88*1000)/AE88/52</f>
        <v>1.612002343864964</v>
      </c>
      <c r="R88" s="672">
        <f>'App 5-Organics'!J88</f>
        <v>0</v>
      </c>
      <c r="S88" s="673"/>
      <c r="T88" s="674"/>
      <c r="V88" s="304">
        <f>'App 1-Services'!H88</f>
        <v>66688</v>
      </c>
      <c r="W88" s="243">
        <f>'App 1-Services'!K88</f>
        <v>65694</v>
      </c>
      <c r="X88" s="244">
        <f>'App 1-Services'!M88</f>
        <v>65060</v>
      </c>
      <c r="Y88" s="245">
        <f>'App 1-Services'!N88</f>
        <v>65050</v>
      </c>
      <c r="Z88" s="245">
        <f>'App 1-Services'!O88</f>
        <v>0</v>
      </c>
      <c r="AB88" s="260">
        <f>'App 1-Services'!G88</f>
        <v>164104</v>
      </c>
      <c r="AC88" s="9">
        <f t="shared" si="28"/>
        <v>161657.9920825336</v>
      </c>
      <c r="AD88" s="9">
        <f t="shared" si="29"/>
        <v>160097.8622840691</v>
      </c>
      <c r="AE88" s="9">
        <f t="shared" si="30"/>
        <v>160073.25455854126</v>
      </c>
      <c r="AF88" s="9">
        <f t="shared" si="31"/>
        <v>0</v>
      </c>
      <c r="AG88" s="256"/>
      <c r="AH88" s="682">
        <f t="shared" si="32"/>
        <v>65050</v>
      </c>
      <c r="AI88" s="682">
        <f t="shared" si="34"/>
        <v>160073.25455854126</v>
      </c>
      <c r="AJ88" s="682">
        <f t="shared" si="35"/>
        <v>13418</v>
      </c>
      <c r="AK88" s="673">
        <f t="shared" si="33"/>
        <v>1.612002343864964</v>
      </c>
      <c r="AL88" s="674"/>
    </row>
    <row r="89" spans="1:38" x14ac:dyDescent="0.2">
      <c r="A89" s="347">
        <v>15950</v>
      </c>
      <c r="B89" s="347" t="s">
        <v>221</v>
      </c>
      <c r="C89" s="347" t="s">
        <v>189</v>
      </c>
      <c r="D89" s="375" t="s">
        <v>3</v>
      </c>
      <c r="E89" s="133"/>
      <c r="F89" s="135">
        <f>'App 6-Residual Waste'!F89</f>
        <v>12943</v>
      </c>
      <c r="G89" s="136">
        <f t="shared" si="26"/>
        <v>7.0520993385421775</v>
      </c>
      <c r="H89" s="137">
        <f t="shared" si="27"/>
        <v>3.497431297096937</v>
      </c>
      <c r="I89" s="293"/>
      <c r="J89" s="11"/>
      <c r="K89" s="145">
        <f>'App 4-Recyclables'!F89</f>
        <v>6012.6</v>
      </c>
      <c r="L89" s="132">
        <f t="shared" si="24"/>
        <v>3.2760142534898167</v>
      </c>
      <c r="M89" s="132">
        <f t="shared" si="25"/>
        <v>1.6247126181661935</v>
      </c>
      <c r="N89" s="133"/>
      <c r="O89" s="134">
        <f>'App 5-Organics'!F89</f>
        <v>1693</v>
      </c>
      <c r="P89" s="287">
        <f>(O89*1000)/Y89/52</f>
        <v>4.6207340771632568</v>
      </c>
      <c r="Q89" s="139">
        <f>(O89*1000)/AE89/52</f>
        <v>2.2916154752258318</v>
      </c>
      <c r="R89" s="672">
        <f>'App 5-Organics'!J89</f>
        <v>0</v>
      </c>
      <c r="S89" s="673"/>
      <c r="T89" s="674"/>
      <c r="V89" s="304">
        <f>'App 1-Services'!H89</f>
        <v>36785</v>
      </c>
      <c r="W89" s="243">
        <f>'App 1-Services'!K89</f>
        <v>35295</v>
      </c>
      <c r="X89" s="244">
        <f>'App 1-Services'!M89</f>
        <v>35295</v>
      </c>
      <c r="Y89" s="245">
        <f>'App 1-Services'!N89</f>
        <v>7046</v>
      </c>
      <c r="Z89" s="245">
        <f>'App 1-Services'!O89</f>
        <v>0</v>
      </c>
      <c r="AB89" s="260">
        <f>'App 1-Services'!G89</f>
        <v>74172</v>
      </c>
      <c r="AC89" s="9">
        <f t="shared" si="28"/>
        <v>71167.615604186489</v>
      </c>
      <c r="AD89" s="9">
        <f t="shared" si="29"/>
        <v>71167.615604186489</v>
      </c>
      <c r="AE89" s="9">
        <f t="shared" si="30"/>
        <v>14207.310371075167</v>
      </c>
      <c r="AF89" s="9">
        <f t="shared" si="31"/>
        <v>0</v>
      </c>
      <c r="AG89" s="256"/>
      <c r="AH89" s="682">
        <f t="shared" si="32"/>
        <v>7046</v>
      </c>
      <c r="AI89" s="682">
        <f t="shared" si="34"/>
        <v>14207.310371075167</v>
      </c>
      <c r="AJ89" s="682">
        <f t="shared" si="35"/>
        <v>1693</v>
      </c>
      <c r="AK89" s="673">
        <f t="shared" si="33"/>
        <v>2.2916154752258318</v>
      </c>
      <c r="AL89" s="674"/>
    </row>
    <row r="90" spans="1:38" x14ac:dyDescent="0.2">
      <c r="A90" s="347">
        <v>15990</v>
      </c>
      <c r="B90" s="347" t="s">
        <v>210</v>
      </c>
      <c r="C90" s="347"/>
      <c r="D90" s="375" t="s">
        <v>3</v>
      </c>
      <c r="E90" s="133"/>
      <c r="F90" s="135">
        <f>'App 6-Residual Waste'!F90</f>
        <v>47544</v>
      </c>
      <c r="G90" s="136">
        <f t="shared" si="26"/>
        <v>9.4681173931849631</v>
      </c>
      <c r="H90" s="137">
        <f t="shared" si="27"/>
        <v>3.3860775482517029</v>
      </c>
      <c r="I90" s="293"/>
      <c r="J90" s="11"/>
      <c r="K90" s="145">
        <f>'App 4-Recyclables'!F90</f>
        <v>23055</v>
      </c>
      <c r="L90" s="132">
        <f t="shared" si="24"/>
        <v>4.5912722215185786</v>
      </c>
      <c r="M90" s="132">
        <f t="shared" si="25"/>
        <v>1.6419741265973207</v>
      </c>
      <c r="N90" s="133"/>
      <c r="O90" s="134">
        <f>'App 5-Organics'!F90</f>
        <v>24963</v>
      </c>
      <c r="P90" s="287">
        <f>(O90*1000)/Y90/52</f>
        <v>4.9712395777821854</v>
      </c>
      <c r="Q90" s="139">
        <f>(O90*1000)/AE90/52</f>
        <v>1.7778616405226162</v>
      </c>
      <c r="R90" s="672">
        <f>'App 5-Organics'!J90</f>
        <v>0</v>
      </c>
      <c r="S90" s="673"/>
      <c r="T90" s="674"/>
      <c r="V90" s="304">
        <f>'App 1-Services'!H90</f>
        <v>97017</v>
      </c>
      <c r="W90" s="243">
        <f>'App 1-Services'!K90</f>
        <v>96567</v>
      </c>
      <c r="X90" s="244">
        <f>'App 1-Services'!M90</f>
        <v>96567</v>
      </c>
      <c r="Y90" s="245">
        <f>'App 1-Services'!N90</f>
        <v>96567</v>
      </c>
      <c r="Z90" s="245">
        <f>'App 1-Services'!O90</f>
        <v>0</v>
      </c>
      <c r="AB90" s="260">
        <f>'App 1-Services'!G90</f>
        <v>271278</v>
      </c>
      <c r="AC90" s="9">
        <f t="shared" si="28"/>
        <v>270019.71433872415</v>
      </c>
      <c r="AD90" s="9">
        <f t="shared" si="29"/>
        <v>270019.71433872415</v>
      </c>
      <c r="AE90" s="9">
        <f t="shared" si="30"/>
        <v>270019.71433872415</v>
      </c>
      <c r="AF90" s="9">
        <f t="shared" si="31"/>
        <v>0</v>
      </c>
      <c r="AG90" s="256"/>
      <c r="AH90" s="682">
        <f t="shared" si="32"/>
        <v>96567</v>
      </c>
      <c r="AI90" s="682">
        <f t="shared" si="34"/>
        <v>270019.71433872415</v>
      </c>
      <c r="AJ90" s="682">
        <f t="shared" si="35"/>
        <v>24963</v>
      </c>
      <c r="AK90" s="673">
        <f>(AJ90*1000)/AE90/52</f>
        <v>1.7778616405226162</v>
      </c>
      <c r="AL90" s="674"/>
    </row>
    <row r="91" spans="1:38" x14ac:dyDescent="0.2">
      <c r="A91" s="347">
        <v>16100</v>
      </c>
      <c r="B91" s="347" t="s">
        <v>222</v>
      </c>
      <c r="C91" s="347" t="s">
        <v>289</v>
      </c>
      <c r="D91" s="375" t="s">
        <v>1</v>
      </c>
      <c r="E91" s="133"/>
      <c r="F91" s="135">
        <f>'App 6-Residual Waste'!F91</f>
        <v>1138</v>
      </c>
      <c r="G91" s="136">
        <f t="shared" si="26"/>
        <v>17.592134553549343</v>
      </c>
      <c r="H91" s="137">
        <f t="shared" si="27"/>
        <v>12.345072232011791</v>
      </c>
      <c r="I91" s="293"/>
      <c r="J91" s="11"/>
      <c r="K91" s="145">
        <f>'App 4-Recyclables'!F91</f>
        <v>0</v>
      </c>
      <c r="L91" s="132"/>
      <c r="M91" s="132"/>
      <c r="N91" s="133"/>
      <c r="O91" s="134">
        <f>'App 5-Organics'!F91</f>
        <v>0</v>
      </c>
      <c r="P91" s="287"/>
      <c r="Q91" s="139"/>
      <c r="R91" s="672">
        <f>'App 5-Organics'!J91</f>
        <v>0</v>
      </c>
      <c r="S91" s="673"/>
      <c r="T91" s="674"/>
      <c r="V91" s="304">
        <f>'App 1-Services'!H91</f>
        <v>3795</v>
      </c>
      <c r="W91" s="243">
        <f>'App 1-Services'!K91</f>
        <v>1244</v>
      </c>
      <c r="X91" s="244">
        <f>'App 1-Services'!M91</f>
        <v>0</v>
      </c>
      <c r="Y91" s="245">
        <f>'App 1-Services'!N91</f>
        <v>0</v>
      </c>
      <c r="Z91" s="245">
        <f>'App 1-Services'!O91</f>
        <v>0</v>
      </c>
      <c r="AA91" s="112">
        <v>1</v>
      </c>
      <c r="AB91" s="260">
        <f>'App 1-Services'!G91</f>
        <v>5408</v>
      </c>
      <c r="AC91" s="9">
        <f t="shared" si="28"/>
        <v>1772.7409749670619</v>
      </c>
      <c r="AD91" s="9">
        <f t="shared" si="29"/>
        <v>0</v>
      </c>
      <c r="AE91" s="9">
        <f t="shared" si="30"/>
        <v>0</v>
      </c>
      <c r="AF91" s="9">
        <f t="shared" si="31"/>
        <v>0</v>
      </c>
      <c r="AG91" s="256"/>
      <c r="AH91" s="682">
        <f t="shared" si="32"/>
        <v>0</v>
      </c>
      <c r="AI91" s="682">
        <f t="shared" si="34"/>
        <v>0</v>
      </c>
      <c r="AJ91" s="682">
        <f t="shared" si="35"/>
        <v>0</v>
      </c>
      <c r="AK91" s="673"/>
      <c r="AL91" s="674"/>
    </row>
    <row r="92" spans="1:38" x14ac:dyDescent="0.2">
      <c r="A92" s="347">
        <v>16150</v>
      </c>
      <c r="B92" s="347" t="s">
        <v>223</v>
      </c>
      <c r="C92" s="347" t="s">
        <v>289</v>
      </c>
      <c r="D92" s="375" t="s">
        <v>1</v>
      </c>
      <c r="E92" s="133"/>
      <c r="F92" s="135">
        <f>'App 6-Residual Waste'!F92</f>
        <v>9256.15</v>
      </c>
      <c r="G92" s="136">
        <f t="shared" si="26"/>
        <v>10.832038253233408</v>
      </c>
      <c r="H92" s="137">
        <f t="shared" si="27"/>
        <v>4.8493821626374034</v>
      </c>
      <c r="I92" s="293"/>
      <c r="J92" s="11"/>
      <c r="K92" s="145">
        <f>'App 4-Recyclables'!F92</f>
        <v>3066.52</v>
      </c>
      <c r="L92" s="132">
        <f t="shared" ref="L92:L110" si="37">(K92*1000)/X92/52</f>
        <v>3.5894782677910078</v>
      </c>
      <c r="M92" s="132">
        <f t="shared" ref="M92:M110" si="38">(K92*1000)/AD92/52</f>
        <v>1.6069692035849601</v>
      </c>
      <c r="N92" s="133"/>
      <c r="O92" s="134">
        <f>'App 5-Organics'!F92</f>
        <v>0</v>
      </c>
      <c r="P92" s="287"/>
      <c r="Q92" s="139"/>
      <c r="R92" s="672">
        <f>'App 5-Organics'!J92</f>
        <v>4590.1099999999997</v>
      </c>
      <c r="S92" s="673">
        <f>(R92*1000)/Z92/52</f>
        <v>5.3787914297633392</v>
      </c>
      <c r="T92" s="674">
        <f>(R92*1000)/AF92/52</f>
        <v>2.408024658540616</v>
      </c>
      <c r="V92" s="304">
        <f>'App 1-Services'!H92</f>
        <v>18828</v>
      </c>
      <c r="W92" s="243">
        <f>'App 1-Services'!K92</f>
        <v>16433</v>
      </c>
      <c r="X92" s="244">
        <f>'App 1-Services'!M92</f>
        <v>16429</v>
      </c>
      <c r="Y92" s="245">
        <f>'App 1-Services'!N92</f>
        <v>0</v>
      </c>
      <c r="Z92" s="245">
        <f>'App 1-Services'!O92</f>
        <v>16411</v>
      </c>
      <c r="AB92" s="260">
        <f>'App 1-Services'!G92</f>
        <v>42056</v>
      </c>
      <c r="AC92" s="9">
        <f t="shared" si="28"/>
        <v>36706.301678351389</v>
      </c>
      <c r="AD92" s="9">
        <f t="shared" si="29"/>
        <v>36697.366900361165</v>
      </c>
      <c r="AE92" s="9">
        <f t="shared" si="30"/>
        <v>0</v>
      </c>
      <c r="AF92" s="9">
        <f t="shared" si="31"/>
        <v>36657.16039940514</v>
      </c>
      <c r="AG92" s="256" t="s">
        <v>100</v>
      </c>
      <c r="AH92" s="682">
        <f t="shared" si="32"/>
        <v>16411</v>
      </c>
      <c r="AI92" s="682">
        <f t="shared" si="34"/>
        <v>36657.16039940514</v>
      </c>
      <c r="AJ92" s="682">
        <f t="shared" si="35"/>
        <v>4590.1099999999997</v>
      </c>
      <c r="AK92" s="673"/>
      <c r="AL92" s="674">
        <f>(AJ92*1000)/AF92/52</f>
        <v>2.408024658540616</v>
      </c>
    </row>
    <row r="93" spans="1:38" x14ac:dyDescent="0.2">
      <c r="A93" s="347">
        <v>16200</v>
      </c>
      <c r="B93" s="347" t="s">
        <v>225</v>
      </c>
      <c r="C93" s="347" t="s">
        <v>289</v>
      </c>
      <c r="D93" s="375" t="s">
        <v>1</v>
      </c>
      <c r="E93" s="133"/>
      <c r="F93" s="135">
        <f>'App 6-Residual Waste'!F93</f>
        <v>2157.73</v>
      </c>
      <c r="G93" s="136">
        <f t="shared" si="26"/>
        <v>8.1747060071528157</v>
      </c>
      <c r="H93" s="137">
        <f t="shared" si="27"/>
        <v>4.3826391477853655</v>
      </c>
      <c r="I93" s="293"/>
      <c r="J93" s="11"/>
      <c r="K93" s="145">
        <f>'App 4-Recyclables'!F93</f>
        <v>729.77</v>
      </c>
      <c r="L93" s="132">
        <f t="shared" si="37"/>
        <v>2.7647829908468204</v>
      </c>
      <c r="M93" s="132">
        <f t="shared" si="38"/>
        <v>1.4822607883652386</v>
      </c>
      <c r="N93" s="133"/>
      <c r="O93" s="134">
        <f>'App 5-Organics'!F93</f>
        <v>0</v>
      </c>
      <c r="P93" s="287"/>
      <c r="Q93" s="139"/>
      <c r="R93" s="672">
        <f>'App 5-Organics'!J93</f>
        <v>1288.33</v>
      </c>
      <c r="S93" s="673">
        <f>(R93*1000)/Z93/52</f>
        <v>4.8809253197551072</v>
      </c>
      <c r="T93" s="674">
        <f>(R93*1000)/AF93/52</f>
        <v>2.6167710942825653</v>
      </c>
      <c r="V93" s="304">
        <f>'App 1-Services'!H93</f>
        <v>7985</v>
      </c>
      <c r="W93" s="243">
        <f>'App 1-Services'!K93</f>
        <v>5076</v>
      </c>
      <c r="X93" s="244">
        <f>'App 1-Services'!M93</f>
        <v>5076</v>
      </c>
      <c r="Y93" s="245">
        <f>'App 1-Services'!N93</f>
        <v>0</v>
      </c>
      <c r="Z93" s="245">
        <f>'App 1-Services'!O93</f>
        <v>5076</v>
      </c>
      <c r="AB93" s="260">
        <f>'App 1-Services'!G93</f>
        <v>14894</v>
      </c>
      <c r="AC93" s="9">
        <f t="shared" si="28"/>
        <v>9467.9954915466496</v>
      </c>
      <c r="AD93" s="9">
        <f t="shared" si="29"/>
        <v>9467.9954915466496</v>
      </c>
      <c r="AE93" s="9">
        <f t="shared" si="30"/>
        <v>0</v>
      </c>
      <c r="AF93" s="9">
        <f t="shared" si="31"/>
        <v>9467.9954915466496</v>
      </c>
      <c r="AG93" s="256" t="s">
        <v>100</v>
      </c>
      <c r="AH93" s="682">
        <f t="shared" si="32"/>
        <v>5076</v>
      </c>
      <c r="AI93" s="682">
        <f t="shared" si="34"/>
        <v>9467.9954915466496</v>
      </c>
      <c r="AJ93" s="682">
        <f t="shared" si="35"/>
        <v>1288.33</v>
      </c>
      <c r="AK93" s="673"/>
      <c r="AL93" s="674">
        <f t="shared" si="36"/>
        <v>2.6167710942825653</v>
      </c>
    </row>
    <row r="94" spans="1:38" x14ac:dyDescent="0.2">
      <c r="A94" s="347">
        <v>16260</v>
      </c>
      <c r="B94" s="347" t="s">
        <v>226</v>
      </c>
      <c r="C94" s="347" t="s">
        <v>128</v>
      </c>
      <c r="D94" s="375" t="s">
        <v>3</v>
      </c>
      <c r="E94" s="133"/>
      <c r="F94" s="135">
        <f>'App 6-Residual Waste'!F94</f>
        <v>45645</v>
      </c>
      <c r="G94" s="136">
        <f t="shared" si="26"/>
        <v>10.439547370318156</v>
      </c>
      <c r="H94" s="137">
        <f t="shared" si="27"/>
        <v>3.9456687825932799</v>
      </c>
      <c r="I94" s="293"/>
      <c r="J94" s="11"/>
      <c r="K94" s="145">
        <f>'App 4-Recyclables'!F94</f>
        <v>12223</v>
      </c>
      <c r="L94" s="132">
        <f t="shared" si="37"/>
        <v>4.8015053070716434</v>
      </c>
      <c r="M94" s="132">
        <f t="shared" si="38"/>
        <v>1.8147481808870007</v>
      </c>
      <c r="N94" s="133"/>
      <c r="O94" s="134">
        <f>'App 5-Organics'!F94</f>
        <v>14387</v>
      </c>
      <c r="P94" s="287">
        <f>(O94*1000)/Y94/52</f>
        <v>5.8120932908236238</v>
      </c>
      <c r="Q94" s="139">
        <f>(O94*1000)/AE94/52</f>
        <v>2.1967039609710319</v>
      </c>
      <c r="R94" s="672">
        <f>'App 5-Organics'!J94</f>
        <v>0</v>
      </c>
      <c r="S94" s="673"/>
      <c r="T94" s="674"/>
      <c r="V94" s="304">
        <f>'App 1-Services'!H94</f>
        <v>94984</v>
      </c>
      <c r="W94" s="243">
        <f>'App 1-Services'!K94</f>
        <v>84083</v>
      </c>
      <c r="X94" s="244">
        <f>'App 1-Services'!M94</f>
        <v>48955</v>
      </c>
      <c r="Y94" s="245">
        <f>'App 1-Services'!N94</f>
        <v>47603</v>
      </c>
      <c r="Z94" s="245">
        <f>'App 1-Services'!O94</f>
        <v>0</v>
      </c>
      <c r="AB94" s="260">
        <f>'App 1-Services'!G94</f>
        <v>251311</v>
      </c>
      <c r="AC94" s="9">
        <f t="shared" si="28"/>
        <v>222468.86647224796</v>
      </c>
      <c r="AD94" s="9">
        <f t="shared" si="29"/>
        <v>129526.34133117156</v>
      </c>
      <c r="AE94" s="9">
        <f t="shared" si="30"/>
        <v>125949.18652615177</v>
      </c>
      <c r="AF94" s="9">
        <f t="shared" si="31"/>
        <v>0</v>
      </c>
      <c r="AG94" s="256"/>
      <c r="AH94" s="682">
        <f t="shared" si="32"/>
        <v>47603</v>
      </c>
      <c r="AI94" s="682">
        <f t="shared" si="34"/>
        <v>125949.18652615177</v>
      </c>
      <c r="AJ94" s="682">
        <f t="shared" si="35"/>
        <v>14387</v>
      </c>
      <c r="AK94" s="673">
        <f t="shared" si="33"/>
        <v>2.1967039609710319</v>
      </c>
      <c r="AL94" s="674"/>
    </row>
    <row r="95" spans="1:38" x14ac:dyDescent="0.2">
      <c r="A95" s="347">
        <v>16350</v>
      </c>
      <c r="B95" s="347" t="s">
        <v>227</v>
      </c>
      <c r="C95" s="347" t="s">
        <v>128</v>
      </c>
      <c r="D95" s="375" t="s">
        <v>3</v>
      </c>
      <c r="E95" s="133"/>
      <c r="F95" s="135">
        <f>'App 6-Residual Waste'!F95</f>
        <v>33128</v>
      </c>
      <c r="G95" s="136">
        <f t="shared" si="26"/>
        <v>8.3132411602803344</v>
      </c>
      <c r="H95" s="137">
        <f t="shared" si="27"/>
        <v>3.127647874029277</v>
      </c>
      <c r="I95" s="293"/>
      <c r="J95" s="11"/>
      <c r="K95" s="145">
        <f>'App 4-Recyclables'!F95</f>
        <v>16821</v>
      </c>
      <c r="L95" s="132">
        <f t="shared" si="37"/>
        <v>4.2211129424376805</v>
      </c>
      <c r="M95" s="132">
        <f t="shared" si="38"/>
        <v>1.5880875660784375</v>
      </c>
      <c r="N95" s="133"/>
      <c r="O95" s="134">
        <f>'App 5-Organics'!F95</f>
        <v>0</v>
      </c>
      <c r="P95" s="287"/>
      <c r="Q95" s="139"/>
      <c r="R95" s="672">
        <f>'App 5-Organics'!J95</f>
        <v>30987</v>
      </c>
      <c r="S95" s="673">
        <f>(R95*1000)/Z95/52</f>
        <v>9.7952502819686735</v>
      </c>
      <c r="T95" s="674">
        <f>(R95*1000)/AF95/52</f>
        <v>3.685216527382793</v>
      </c>
      <c r="V95" s="304">
        <f>'App 1-Services'!H95</f>
        <v>78710</v>
      </c>
      <c r="W95" s="243">
        <f>'App 1-Services'!K95</f>
        <v>76634</v>
      </c>
      <c r="X95" s="244">
        <f>'App 1-Services'!M95</f>
        <v>76634</v>
      </c>
      <c r="Y95" s="245">
        <f>'App 1-Services'!N95</f>
        <v>0</v>
      </c>
      <c r="Z95" s="245">
        <f>'App 1-Services'!O95</f>
        <v>60836</v>
      </c>
      <c r="AB95" s="260">
        <f>'App 1-Services'!G95</f>
        <v>209210</v>
      </c>
      <c r="AC95" s="9">
        <f t="shared" si="28"/>
        <v>203692.02312285604</v>
      </c>
      <c r="AD95" s="9">
        <f t="shared" si="29"/>
        <v>203692.02312285604</v>
      </c>
      <c r="AE95" s="9">
        <f t="shared" si="30"/>
        <v>0</v>
      </c>
      <c r="AF95" s="9">
        <f t="shared" si="31"/>
        <v>161701.17596239361</v>
      </c>
      <c r="AG95" s="256" t="s">
        <v>100</v>
      </c>
      <c r="AH95" s="682">
        <f t="shared" si="32"/>
        <v>60836</v>
      </c>
      <c r="AI95" s="682">
        <f t="shared" si="34"/>
        <v>161701.17596239361</v>
      </c>
      <c r="AJ95" s="682">
        <f t="shared" si="35"/>
        <v>30987</v>
      </c>
      <c r="AK95" s="673"/>
      <c r="AL95" s="674">
        <f t="shared" si="36"/>
        <v>3.685216527382793</v>
      </c>
    </row>
    <row r="96" spans="1:38" x14ac:dyDescent="0.2">
      <c r="A96" s="347">
        <v>16380</v>
      </c>
      <c r="B96" s="347" t="s">
        <v>186</v>
      </c>
      <c r="C96" s="347" t="s">
        <v>290</v>
      </c>
      <c r="D96" s="375" t="s">
        <v>4</v>
      </c>
      <c r="E96" s="133"/>
      <c r="F96" s="135">
        <f>'App 6-Residual Waste'!F96</f>
        <v>10578.11</v>
      </c>
      <c r="G96" s="136">
        <f t="shared" si="26"/>
        <v>6.6133027408222471</v>
      </c>
      <c r="H96" s="137">
        <f t="shared" si="27"/>
        <v>3.0511675947780788</v>
      </c>
      <c r="I96" s="293"/>
      <c r="J96" s="11"/>
      <c r="K96" s="145">
        <f>'App 4-Recyclables'!F96</f>
        <v>9643.3799999999992</v>
      </c>
      <c r="L96" s="132">
        <f t="shared" si="37"/>
        <v>5.9081084260287167</v>
      </c>
      <c r="M96" s="132">
        <f t="shared" si="38"/>
        <v>2.725813361705085</v>
      </c>
      <c r="N96" s="133"/>
      <c r="O96" s="134">
        <f>'App 5-Organics'!F96</f>
        <v>0</v>
      </c>
      <c r="P96" s="287"/>
      <c r="Q96" s="139"/>
      <c r="R96" s="672">
        <f>'App 5-Organics'!J96</f>
        <v>15671.98</v>
      </c>
      <c r="S96" s="673">
        <f>(R96*1000)/Z96/52</f>
        <v>10.044466947816391</v>
      </c>
      <c r="T96" s="674">
        <f>(R96*1000)/AF96/52</f>
        <v>4.6341976557066538</v>
      </c>
      <c r="V96" s="304">
        <f>'App 1-Services'!H96</f>
        <v>38354</v>
      </c>
      <c r="W96" s="243">
        <f>'App 1-Services'!K96</f>
        <v>30760</v>
      </c>
      <c r="X96" s="244">
        <f>'App 1-Services'!M96</f>
        <v>31389</v>
      </c>
      <c r="Y96" s="245">
        <f>'App 1-Services'!N96</f>
        <v>0</v>
      </c>
      <c r="Z96" s="245">
        <f>'App 1-Services'!O96</f>
        <v>30005</v>
      </c>
      <c r="AB96" s="260">
        <f>'App 1-Services'!G96</f>
        <v>83131</v>
      </c>
      <c r="AC96" s="9">
        <f t="shared" si="28"/>
        <v>66671.261406893667</v>
      </c>
      <c r="AD96" s="9">
        <f t="shared" si="29"/>
        <v>68034.597669082752</v>
      </c>
      <c r="AE96" s="9">
        <f t="shared" si="30"/>
        <v>0</v>
      </c>
      <c r="AF96" s="9">
        <f t="shared" si="31"/>
        <v>65034.824399019657</v>
      </c>
      <c r="AG96" s="256" t="s">
        <v>100</v>
      </c>
      <c r="AH96" s="682">
        <f t="shared" si="32"/>
        <v>30005</v>
      </c>
      <c r="AI96" s="682">
        <f t="shared" si="34"/>
        <v>65034.824399019657</v>
      </c>
      <c r="AJ96" s="682">
        <f t="shared" si="35"/>
        <v>15671.98</v>
      </c>
      <c r="AK96" s="673"/>
      <c r="AL96" s="674">
        <f t="shared" si="36"/>
        <v>4.6341976557066538</v>
      </c>
    </row>
    <row r="97" spans="1:38" x14ac:dyDescent="0.2">
      <c r="A97" s="347">
        <v>16400</v>
      </c>
      <c r="B97" s="347" t="s">
        <v>228</v>
      </c>
      <c r="C97" s="347" t="s">
        <v>162</v>
      </c>
      <c r="D97" s="375" t="s">
        <v>2</v>
      </c>
      <c r="E97" s="133"/>
      <c r="F97" s="135">
        <f>'App 6-Residual Waste'!F97</f>
        <v>25694.58</v>
      </c>
      <c r="G97" s="136">
        <f t="shared" si="26"/>
        <v>14.356214255543115</v>
      </c>
      <c r="H97" s="137">
        <f t="shared" si="27"/>
        <v>7.1327841871064894</v>
      </c>
      <c r="I97" s="293"/>
      <c r="J97" s="11"/>
      <c r="K97" s="145">
        <f>'App 4-Recyclables'!F97</f>
        <v>6036.12</v>
      </c>
      <c r="L97" s="132">
        <f t="shared" si="37"/>
        <v>3.4185189883740952</v>
      </c>
      <c r="M97" s="132">
        <f t="shared" si="38"/>
        <v>1.6984671410976764</v>
      </c>
      <c r="N97" s="133"/>
      <c r="O97" s="134">
        <f>'App 5-Organics'!F97</f>
        <v>0</v>
      </c>
      <c r="P97" s="287"/>
      <c r="Q97" s="139"/>
      <c r="R97" s="672">
        <f>'App 5-Organics'!J97</f>
        <v>0</v>
      </c>
      <c r="S97" s="673"/>
      <c r="T97" s="674"/>
      <c r="V97" s="304">
        <f>'App 1-Services'!H97</f>
        <v>36118</v>
      </c>
      <c r="W97" s="243">
        <f>'App 1-Services'!K97</f>
        <v>34419</v>
      </c>
      <c r="X97" s="244">
        <f>'App 1-Services'!M97</f>
        <v>33956</v>
      </c>
      <c r="Y97" s="245">
        <f>'App 1-Services'!N97</f>
        <v>0</v>
      </c>
      <c r="Z97" s="245">
        <f>'App 1-Services'!O97</f>
        <v>0</v>
      </c>
      <c r="AA97" s="112">
        <v>1</v>
      </c>
      <c r="AB97" s="260">
        <f>'App 1-Services'!G97</f>
        <v>72695</v>
      </c>
      <c r="AC97" s="9">
        <f t="shared" si="28"/>
        <v>69275.408522066558</v>
      </c>
      <c r="AD97" s="9">
        <f t="shared" si="29"/>
        <v>68343.524558391931</v>
      </c>
      <c r="AE97" s="9">
        <f t="shared" si="30"/>
        <v>0</v>
      </c>
      <c r="AF97" s="9">
        <f t="shared" si="31"/>
        <v>0</v>
      </c>
      <c r="AG97" s="256"/>
      <c r="AH97" s="682">
        <f t="shared" si="32"/>
        <v>0</v>
      </c>
      <c r="AI97" s="682">
        <f t="shared" si="34"/>
        <v>0</v>
      </c>
      <c r="AJ97" s="682">
        <f t="shared" si="35"/>
        <v>0</v>
      </c>
      <c r="AK97" s="673"/>
      <c r="AL97" s="674"/>
    </row>
    <row r="98" spans="1:38" x14ac:dyDescent="0.2">
      <c r="A98" s="347">
        <v>16490</v>
      </c>
      <c r="B98" s="347" t="s">
        <v>224</v>
      </c>
      <c r="C98" s="347" t="s">
        <v>713</v>
      </c>
      <c r="D98" s="375" t="s">
        <v>1</v>
      </c>
      <c r="E98" s="133"/>
      <c r="F98" s="135">
        <f>'App 6-Residual Waste'!F98</f>
        <v>9899.8799999999992</v>
      </c>
      <c r="G98" s="136">
        <f t="shared" si="26"/>
        <v>9.677339891847085</v>
      </c>
      <c r="H98" s="137">
        <f t="shared" si="27"/>
        <v>4.1968656783418634</v>
      </c>
      <c r="I98" s="293"/>
      <c r="J98" s="11"/>
      <c r="K98" s="145">
        <f>'App 4-Recyclables'!F98</f>
        <v>3573</v>
      </c>
      <c r="L98" s="132">
        <f t="shared" si="37"/>
        <v>3.4005512452508393</v>
      </c>
      <c r="M98" s="132">
        <f t="shared" si="38"/>
        <v>1.4747499796570587</v>
      </c>
      <c r="N98" s="133"/>
      <c r="O98" s="134">
        <f>'App 5-Organics'!F98</f>
        <v>2490</v>
      </c>
      <c r="P98" s="287">
        <f>(O98*1000)/Y98/52</f>
        <v>3.5305327276130196</v>
      </c>
      <c r="Q98" s="139">
        <f>(O98*1000)/AE98/52</f>
        <v>1.5311203074787996</v>
      </c>
      <c r="R98" s="672">
        <f>'App 5-Organics'!J98</f>
        <v>522.1</v>
      </c>
      <c r="S98" s="673">
        <f>(R98*1000)/Z98/52</f>
        <v>4.6656062339147839</v>
      </c>
      <c r="T98" s="674">
        <f>(R98*1000)/AF98/52</f>
        <v>2.0233786237343208</v>
      </c>
      <c r="V98" s="304">
        <f>'App 1-Services'!H98</f>
        <v>26003</v>
      </c>
      <c r="W98" s="243">
        <f>'App 1-Services'!K98</f>
        <v>19673</v>
      </c>
      <c r="X98" s="244">
        <f>'App 1-Services'!M98</f>
        <v>20206</v>
      </c>
      <c r="Y98" s="245">
        <f>'App 1-Services'!N98</f>
        <v>13563</v>
      </c>
      <c r="Z98" s="245">
        <f>'App 1-Services'!O98</f>
        <v>2152</v>
      </c>
      <c r="AB98" s="260">
        <f>'App 1-Services'!G98</f>
        <v>59959</v>
      </c>
      <c r="AC98" s="9">
        <f t="shared" si="28"/>
        <v>45362.973772257043</v>
      </c>
      <c r="AD98" s="9">
        <f t="shared" si="29"/>
        <v>46591.991462523554</v>
      </c>
      <c r="AE98" s="9">
        <f t="shared" si="30"/>
        <v>31274.234396031228</v>
      </c>
      <c r="AF98" s="9">
        <f t="shared" si="31"/>
        <v>4962.1877475675883</v>
      </c>
      <c r="AG98" s="256" t="s">
        <v>100</v>
      </c>
      <c r="AH98" s="682">
        <f t="shared" si="32"/>
        <v>15715</v>
      </c>
      <c r="AI98" s="682">
        <f t="shared" si="34"/>
        <v>36236.422143598815</v>
      </c>
      <c r="AJ98" s="682">
        <f t="shared" si="35"/>
        <v>3012.1</v>
      </c>
      <c r="AK98" s="673">
        <f t="shared" si="33"/>
        <v>1.8521636458461415</v>
      </c>
      <c r="AL98" s="674">
        <f t="shared" si="36"/>
        <v>11.67327859136209</v>
      </c>
    </row>
    <row r="99" spans="1:38" x14ac:dyDescent="0.2">
      <c r="A99" s="347">
        <v>16550</v>
      </c>
      <c r="B99" s="347" t="s">
        <v>229</v>
      </c>
      <c r="C99" s="347" t="s">
        <v>126</v>
      </c>
      <c r="D99" s="375" t="s">
        <v>3</v>
      </c>
      <c r="E99" s="133"/>
      <c r="F99" s="135">
        <f>'App 6-Residual Waste'!F99</f>
        <v>24720</v>
      </c>
      <c r="G99" s="136">
        <f t="shared" si="26"/>
        <v>8.1627908819776671</v>
      </c>
      <c r="H99" s="137">
        <f t="shared" si="27"/>
        <v>3.0816103159149217</v>
      </c>
      <c r="I99" s="293"/>
      <c r="J99" s="12"/>
      <c r="K99" s="145">
        <f>'App 4-Recyclables'!F99</f>
        <v>10115.450000000001</v>
      </c>
      <c r="L99" s="132">
        <f t="shared" si="37"/>
        <v>3.3402226143649267</v>
      </c>
      <c r="M99" s="132">
        <f t="shared" si="38"/>
        <v>1.2609981824482845</v>
      </c>
      <c r="N99" s="133"/>
      <c r="O99" s="134">
        <f>'App 5-Organics'!F99</f>
        <v>6781.45</v>
      </c>
      <c r="P99" s="287">
        <f>(O99*1000)/Y99/52</f>
        <v>3.1336352932695775</v>
      </c>
      <c r="Q99" s="139">
        <f>(O99*1000)/AE99/52</f>
        <v>1.1830075014386521</v>
      </c>
      <c r="R99" s="672">
        <f>'App 5-Organics'!J99</f>
        <v>0</v>
      </c>
      <c r="S99" s="673"/>
      <c r="T99" s="674"/>
      <c r="V99" s="304">
        <f>'App 1-Services'!H99</f>
        <v>58238</v>
      </c>
      <c r="W99" s="243">
        <f>'App 1-Services'!K99</f>
        <v>58238</v>
      </c>
      <c r="X99" s="244">
        <f>'App 1-Services'!M99</f>
        <v>58238</v>
      </c>
      <c r="Y99" s="245">
        <f>'App 1-Services'!N99</f>
        <v>41617</v>
      </c>
      <c r="Z99" s="245">
        <f>'App 1-Services'!O99</f>
        <v>0</v>
      </c>
      <c r="AB99" s="260">
        <f>'App 1-Services'!G99</f>
        <v>154265</v>
      </c>
      <c r="AC99" s="9">
        <f t="shared" si="28"/>
        <v>154265</v>
      </c>
      <c r="AD99" s="9">
        <f t="shared" si="29"/>
        <v>154265</v>
      </c>
      <c r="AE99" s="9">
        <f t="shared" si="30"/>
        <v>110238.10063875819</v>
      </c>
      <c r="AF99" s="9">
        <f t="shared" si="31"/>
        <v>0</v>
      </c>
      <c r="AG99" s="256"/>
      <c r="AH99" s="682">
        <f t="shared" si="32"/>
        <v>41617</v>
      </c>
      <c r="AI99" s="682">
        <f t="shared" si="34"/>
        <v>110238.10063875819</v>
      </c>
      <c r="AJ99" s="682">
        <f t="shared" si="35"/>
        <v>6781.45</v>
      </c>
      <c r="AK99" s="673">
        <f t="shared" si="33"/>
        <v>1.1830075014386521</v>
      </c>
      <c r="AL99" s="674"/>
    </row>
    <row r="100" spans="1:38" x14ac:dyDescent="0.2">
      <c r="A100" s="347">
        <v>16610</v>
      </c>
      <c r="B100" s="347" t="s">
        <v>230</v>
      </c>
      <c r="C100" s="347" t="s">
        <v>130</v>
      </c>
      <c r="D100" s="375" t="s">
        <v>4</v>
      </c>
      <c r="E100" s="133"/>
      <c r="F100" s="135">
        <f>'App 6-Residual Waste'!F100</f>
        <v>3040</v>
      </c>
      <c r="G100" s="136">
        <f t="shared" si="26"/>
        <v>7.7524915079616044</v>
      </c>
      <c r="H100" s="137">
        <f t="shared" si="27"/>
        <v>3.5318415092470063</v>
      </c>
      <c r="I100" s="293"/>
      <c r="J100" s="11"/>
      <c r="K100" s="145">
        <f>'App 4-Recyclables'!F100</f>
        <v>1220</v>
      </c>
      <c r="L100" s="132">
        <f t="shared" si="37"/>
        <v>3.1145013223866274</v>
      </c>
      <c r="M100" s="132">
        <f t="shared" si="38"/>
        <v>1.4188890164811077</v>
      </c>
      <c r="N100" s="133"/>
      <c r="O100" s="134">
        <f>'App 5-Organics'!F100</f>
        <v>0</v>
      </c>
      <c r="P100" s="287"/>
      <c r="Q100" s="139"/>
      <c r="R100" s="672">
        <f>'App 5-Organics'!J100</f>
        <v>2827.52</v>
      </c>
      <c r="S100" s="673">
        <f>(R100*1000)/Z100/52</f>
        <v>7.2106331541419726</v>
      </c>
      <c r="T100" s="674">
        <f>(R100*1000)/AF100/52</f>
        <v>3.2849843763901632</v>
      </c>
      <c r="V100" s="304">
        <f>'App 1-Services'!H100</f>
        <v>10660</v>
      </c>
      <c r="W100" s="243">
        <f>'App 1-Services'!K100</f>
        <v>7541</v>
      </c>
      <c r="X100" s="244">
        <f>'App 1-Services'!M100</f>
        <v>7533</v>
      </c>
      <c r="Y100" s="245">
        <f>'App 1-Services'!N100</f>
        <v>0</v>
      </c>
      <c r="Z100" s="245">
        <f>'App 1-Services'!O100</f>
        <v>7541</v>
      </c>
      <c r="AB100" s="260">
        <f>'App 1-Services'!G100</f>
        <v>23399</v>
      </c>
      <c r="AC100" s="9">
        <f t="shared" si="28"/>
        <v>16552.707223264541</v>
      </c>
      <c r="AD100" s="9">
        <f t="shared" si="29"/>
        <v>16535.14699812383</v>
      </c>
      <c r="AE100" s="9">
        <f t="shared" si="30"/>
        <v>0</v>
      </c>
      <c r="AF100" s="9">
        <f t="shared" si="31"/>
        <v>16552.707223264541</v>
      </c>
      <c r="AG100" s="256" t="s">
        <v>100</v>
      </c>
      <c r="AH100" s="682">
        <f t="shared" si="32"/>
        <v>7541</v>
      </c>
      <c r="AI100" s="682">
        <f t="shared" si="34"/>
        <v>16552.707223264541</v>
      </c>
      <c r="AJ100" s="682">
        <f t="shared" si="35"/>
        <v>2827.52</v>
      </c>
      <c r="AK100" s="673"/>
      <c r="AL100" s="674">
        <f t="shared" si="36"/>
        <v>3.2849843763901632</v>
      </c>
    </row>
    <row r="101" spans="1:38" x14ac:dyDescent="0.2">
      <c r="A101" s="347">
        <v>16700</v>
      </c>
      <c r="B101" s="347" t="s">
        <v>231</v>
      </c>
      <c r="C101" s="347" t="s">
        <v>189</v>
      </c>
      <c r="D101" s="375" t="s">
        <v>3</v>
      </c>
      <c r="E101" s="133"/>
      <c r="F101" s="135">
        <f>'App 6-Residual Waste'!F101</f>
        <v>25411</v>
      </c>
      <c r="G101" s="136">
        <f t="shared" ref="G101:G132" si="39">(F101*1000)/W101/52</f>
        <v>14.704452710350463</v>
      </c>
      <c r="H101" s="137">
        <f t="shared" ref="H101:H132" si="40">(F101*1000)/AC101/52</f>
        <v>5.9075795841012226</v>
      </c>
      <c r="I101" s="293"/>
      <c r="J101" s="11"/>
      <c r="K101" s="145">
        <f>'App 4-Recyclables'!F101</f>
        <v>7978.02</v>
      </c>
      <c r="L101" s="132">
        <f t="shared" si="37"/>
        <v>4.4163345290288296</v>
      </c>
      <c r="M101" s="132">
        <f t="shared" si="38"/>
        <v>1.7742821316897677</v>
      </c>
      <c r="N101" s="133"/>
      <c r="O101" s="134">
        <f>'App 5-Organics'!F101</f>
        <v>8925.7999999999993</v>
      </c>
      <c r="P101" s="287">
        <f>(O101*1000)/Y101/52</f>
        <v>6.1378101980976902</v>
      </c>
      <c r="Q101" s="139">
        <f>(O101*1000)/AE101/52</f>
        <v>2.465892674254178</v>
      </c>
      <c r="R101" s="672">
        <f>'App 5-Organics'!J101</f>
        <v>0</v>
      </c>
      <c r="S101" s="673"/>
      <c r="T101" s="674"/>
      <c r="V101" s="304">
        <f>'App 1-Services'!H101</f>
        <v>51202</v>
      </c>
      <c r="W101" s="243">
        <f>'App 1-Services'!K101</f>
        <v>33233</v>
      </c>
      <c r="X101" s="244">
        <f>'App 1-Services'!M101</f>
        <v>34740</v>
      </c>
      <c r="Y101" s="245">
        <f>'App 1-Services'!N101</f>
        <v>27966</v>
      </c>
      <c r="Z101" s="245">
        <f>'App 1-Services'!O101</f>
        <v>0</v>
      </c>
      <c r="AB101" s="260">
        <f>'App 1-Services'!G101</f>
        <v>127446</v>
      </c>
      <c r="AC101" s="9">
        <f t="shared" ref="AC101:AC132" si="41">(W101/$V101)*$AB101</f>
        <v>82719.677317292299</v>
      </c>
      <c r="AD101" s="9">
        <f t="shared" ref="AD101:AD132" si="42">(X101/$V101)*$AB101</f>
        <v>86470.724581071045</v>
      </c>
      <c r="AE101" s="9">
        <f t="shared" ref="AE101:AE132" si="43">(Y101/$V101)*$AB101</f>
        <v>69609.680012499506</v>
      </c>
      <c r="AF101" s="9">
        <f t="shared" ref="AF101:AF132" si="44">(Z101/$V101)*$AB101</f>
        <v>0</v>
      </c>
      <c r="AG101" s="256"/>
      <c r="AH101" s="682">
        <f t="shared" ref="AH101:AH132" si="45">Y101+Z101</f>
        <v>27966</v>
      </c>
      <c r="AI101" s="682">
        <f t="shared" si="34"/>
        <v>69609.680012499506</v>
      </c>
      <c r="AJ101" s="682">
        <f t="shared" si="35"/>
        <v>8925.7999999999993</v>
      </c>
      <c r="AK101" s="673">
        <f t="shared" si="33"/>
        <v>2.465892674254178</v>
      </c>
      <c r="AL101" s="674"/>
    </row>
    <row r="102" spans="1:38" x14ac:dyDescent="0.2">
      <c r="A102" s="347">
        <v>16900</v>
      </c>
      <c r="B102" s="347" t="s">
        <v>232</v>
      </c>
      <c r="C102" s="347" t="s">
        <v>287</v>
      </c>
      <c r="D102" s="375" t="s">
        <v>2</v>
      </c>
      <c r="E102" s="133"/>
      <c r="F102" s="135">
        <f>'App 6-Residual Waste'!F102</f>
        <v>12503.7</v>
      </c>
      <c r="G102" s="136">
        <f t="shared" si="39"/>
        <v>8.9923623496921934</v>
      </c>
      <c r="H102" s="137">
        <f t="shared" si="40"/>
        <v>3.6136251247448001</v>
      </c>
      <c r="I102" s="293"/>
      <c r="J102" s="11"/>
      <c r="K102" s="145">
        <f>'App 4-Recyclables'!F102</f>
        <v>5559.4</v>
      </c>
      <c r="L102" s="132">
        <f t="shared" si="37"/>
        <v>3.9981876761981474</v>
      </c>
      <c r="M102" s="132">
        <f t="shared" si="38"/>
        <v>1.6066914208199365</v>
      </c>
      <c r="N102" s="133"/>
      <c r="O102" s="134">
        <f>'App 5-Organics'!F102</f>
        <v>0</v>
      </c>
      <c r="P102" s="287"/>
      <c r="Q102" s="139"/>
      <c r="R102" s="672">
        <f>'App 5-Organics'!J102</f>
        <v>11845.3</v>
      </c>
      <c r="S102" s="673">
        <f>(R102*1000)/Z102/52</f>
        <v>8.5188567976526102</v>
      </c>
      <c r="T102" s="674">
        <f>(R102*1000)/AF102/52</f>
        <v>3.4233445852139428</v>
      </c>
      <c r="V102" s="304">
        <f>'App 1-Services'!H102</f>
        <v>29030</v>
      </c>
      <c r="W102" s="243">
        <f>'App 1-Services'!K102</f>
        <v>26740</v>
      </c>
      <c r="X102" s="244">
        <f>'App 1-Services'!M102</f>
        <v>26740</v>
      </c>
      <c r="Y102" s="245">
        <f>'App 1-Services'!N102</f>
        <v>0</v>
      </c>
      <c r="Z102" s="245">
        <f>'App 1-Services'!O102</f>
        <v>26740</v>
      </c>
      <c r="AB102" s="260">
        <f>'App 1-Services'!G102</f>
        <v>72240</v>
      </c>
      <c r="AC102" s="9">
        <f t="shared" si="41"/>
        <v>66541.42611091974</v>
      </c>
      <c r="AD102" s="9">
        <f t="shared" si="42"/>
        <v>66541.42611091974</v>
      </c>
      <c r="AE102" s="9">
        <f t="shared" si="43"/>
        <v>0</v>
      </c>
      <c r="AF102" s="9">
        <f t="shared" si="44"/>
        <v>66541.42611091974</v>
      </c>
      <c r="AG102" s="256" t="s">
        <v>100</v>
      </c>
      <c r="AH102" s="682">
        <f t="shared" si="45"/>
        <v>26740</v>
      </c>
      <c r="AI102" s="682">
        <f t="shared" si="34"/>
        <v>66541.42611091974</v>
      </c>
      <c r="AJ102" s="682">
        <f t="shared" si="35"/>
        <v>11845.3</v>
      </c>
      <c r="AK102" s="699"/>
      <c r="AL102" s="674">
        <f t="shared" si="36"/>
        <v>3.4233445852139428</v>
      </c>
    </row>
    <row r="103" spans="1:38" x14ac:dyDescent="0.2">
      <c r="A103" s="347">
        <v>16950</v>
      </c>
      <c r="B103" s="347" t="s">
        <v>233</v>
      </c>
      <c r="C103" s="347" t="s">
        <v>287</v>
      </c>
      <c r="D103" s="375" t="s">
        <v>2</v>
      </c>
      <c r="E103" s="133"/>
      <c r="F103" s="135">
        <f>'App 6-Residual Waste'!F103</f>
        <v>26824</v>
      </c>
      <c r="G103" s="136">
        <f t="shared" si="39"/>
        <v>9.8065882256597448</v>
      </c>
      <c r="H103" s="137">
        <f t="shared" si="40"/>
        <v>5.2911096257732231</v>
      </c>
      <c r="I103" s="293"/>
      <c r="J103" s="11"/>
      <c r="K103" s="145">
        <f>'App 4-Recyclables'!F103</f>
        <v>10392</v>
      </c>
      <c r="L103" s="132">
        <f t="shared" si="37"/>
        <v>3.7709667493047374</v>
      </c>
      <c r="M103" s="132">
        <f t="shared" si="38"/>
        <v>2.0346116311388953</v>
      </c>
      <c r="N103" s="133"/>
      <c r="O103" s="134">
        <f>'App 5-Organics'!F103</f>
        <v>0</v>
      </c>
      <c r="P103" s="287"/>
      <c r="Q103" s="139"/>
      <c r="R103" s="672">
        <f>'App 5-Organics'!J103</f>
        <v>0</v>
      </c>
      <c r="S103" s="673"/>
      <c r="T103" s="674"/>
      <c r="V103" s="304">
        <f>'App 1-Services'!H103</f>
        <v>56313</v>
      </c>
      <c r="W103" s="243">
        <f>'App 1-Services'!K103</f>
        <v>52602</v>
      </c>
      <c r="X103" s="244">
        <f>'App 1-Services'!M103</f>
        <v>52996</v>
      </c>
      <c r="Y103" s="245">
        <f>'App 1-Services'!N103</f>
        <v>0</v>
      </c>
      <c r="Z103" s="245">
        <f>'App 1-Services'!O103</f>
        <v>0</v>
      </c>
      <c r="AA103" s="112">
        <v>1</v>
      </c>
      <c r="AB103" s="260">
        <f>'App 1-Services'!G103</f>
        <v>104371</v>
      </c>
      <c r="AC103" s="9">
        <f t="shared" si="41"/>
        <v>97493.000586010341</v>
      </c>
      <c r="AD103" s="9">
        <f t="shared" si="42"/>
        <v>98223.24358496262</v>
      </c>
      <c r="AE103" s="9">
        <f t="shared" si="43"/>
        <v>0</v>
      </c>
      <c r="AF103" s="9">
        <f t="shared" si="44"/>
        <v>0</v>
      </c>
      <c r="AG103" s="256"/>
      <c r="AH103" s="682">
        <f t="shared" si="45"/>
        <v>0</v>
      </c>
      <c r="AI103" s="682">
        <f t="shared" si="34"/>
        <v>0</v>
      </c>
      <c r="AJ103" s="682">
        <f t="shared" si="35"/>
        <v>0</v>
      </c>
      <c r="AK103" s="673"/>
      <c r="AL103" s="674"/>
    </row>
    <row r="104" spans="1:38" x14ac:dyDescent="0.2">
      <c r="A104" s="347">
        <v>17000</v>
      </c>
      <c r="B104" s="347" t="s">
        <v>234</v>
      </c>
      <c r="C104" s="347" t="s">
        <v>162</v>
      </c>
      <c r="D104" s="375" t="s">
        <v>4</v>
      </c>
      <c r="E104" s="138"/>
      <c r="F104" s="135">
        <f>'App 6-Residual Waste'!F104</f>
        <v>5417.52</v>
      </c>
      <c r="G104" s="136">
        <f t="shared" si="39"/>
        <v>12.60838399165883</v>
      </c>
      <c r="H104" s="137">
        <f t="shared" si="40"/>
        <v>6.0021979979077775</v>
      </c>
      <c r="I104" s="293"/>
      <c r="J104" s="11"/>
      <c r="K104" s="145">
        <f>'App 4-Recyclables'!F104</f>
        <v>1513.48</v>
      </c>
      <c r="L104" s="132">
        <f t="shared" si="37"/>
        <v>3.4727818417115635</v>
      </c>
      <c r="M104" s="132">
        <f t="shared" si="38"/>
        <v>1.6532114053062905</v>
      </c>
      <c r="N104" s="138"/>
      <c r="O104" s="134">
        <f>'App 5-Organics'!F104</f>
        <v>1551.1</v>
      </c>
      <c r="P104" s="287">
        <f>(O104*1000)/Y104/52</f>
        <v>4.623910425336561</v>
      </c>
      <c r="Q104" s="139">
        <f>(O104*1000)/AE104/52</f>
        <v>2.2012040492913778</v>
      </c>
      <c r="R104" s="672">
        <f>'App 5-Organics'!J104</f>
        <v>0</v>
      </c>
      <c r="S104" s="673"/>
      <c r="T104" s="674"/>
      <c r="V104" s="304">
        <f>'App 1-Services'!H104</f>
        <v>11150</v>
      </c>
      <c r="W104" s="243">
        <f>'App 1-Services'!K104</f>
        <v>8263</v>
      </c>
      <c r="X104" s="244">
        <f>'App 1-Services'!M104</f>
        <v>8381</v>
      </c>
      <c r="Y104" s="245">
        <f>'App 1-Services'!N104</f>
        <v>6451</v>
      </c>
      <c r="Z104" s="245">
        <f>'App 1-Services'!O104</f>
        <v>0</v>
      </c>
      <c r="AB104" s="260">
        <f>'App 1-Services'!G104</f>
        <v>23422</v>
      </c>
      <c r="AC104" s="9">
        <f t="shared" si="41"/>
        <v>17357.487533632288</v>
      </c>
      <c r="AD104" s="9">
        <f t="shared" si="42"/>
        <v>17605.361614349775</v>
      </c>
      <c r="AE104" s="9">
        <f t="shared" si="43"/>
        <v>13551.14995515695</v>
      </c>
      <c r="AF104" s="9">
        <f t="shared" si="44"/>
        <v>0</v>
      </c>
      <c r="AG104" s="256"/>
      <c r="AH104" s="682">
        <f t="shared" si="45"/>
        <v>6451</v>
      </c>
      <c r="AI104" s="682">
        <f t="shared" si="34"/>
        <v>13551.14995515695</v>
      </c>
      <c r="AJ104" s="682">
        <f t="shared" si="35"/>
        <v>1551.1</v>
      </c>
      <c r="AK104" s="673">
        <f t="shared" si="33"/>
        <v>2.2012040492913778</v>
      </c>
      <c r="AL104" s="674"/>
    </row>
    <row r="105" spans="1:38" x14ac:dyDescent="0.2">
      <c r="A105" s="347">
        <v>17040</v>
      </c>
      <c r="B105" s="347" t="s">
        <v>146</v>
      </c>
      <c r="C105" s="347" t="s">
        <v>713</v>
      </c>
      <c r="D105" s="375" t="s">
        <v>1</v>
      </c>
      <c r="E105" s="138"/>
      <c r="F105" s="135">
        <f>'App 6-Residual Waste'!F105</f>
        <v>3424.33</v>
      </c>
      <c r="G105" s="136">
        <f t="shared" si="39"/>
        <v>8.1682584966509548</v>
      </c>
      <c r="H105" s="137">
        <f t="shared" si="40"/>
        <v>6.1968136735553401</v>
      </c>
      <c r="I105" s="293"/>
      <c r="J105" s="253"/>
      <c r="K105" s="145">
        <f>'App 4-Recyclables'!F105</f>
        <v>1474.17</v>
      </c>
      <c r="L105" s="132">
        <f t="shared" si="37"/>
        <v>3.6951802759284509</v>
      </c>
      <c r="M105" s="132">
        <f t="shared" si="38"/>
        <v>2.8033323957014717</v>
      </c>
      <c r="N105" s="138"/>
      <c r="O105" s="134">
        <f>'App 5-Organics'!F105</f>
        <v>0</v>
      </c>
      <c r="P105" s="287"/>
      <c r="Q105" s="139"/>
      <c r="R105" s="672">
        <f>'App 5-Organics'!J105</f>
        <v>451.96</v>
      </c>
      <c r="S105" s="673">
        <f>(R105*1000)/Z105/52</f>
        <v>3.1709370527320178</v>
      </c>
      <c r="T105" s="674">
        <f>(R105*1000)/AF105/52</f>
        <v>2.4056175614923991</v>
      </c>
      <c r="V105" s="304">
        <f>'App 1-Services'!H105</f>
        <v>15729</v>
      </c>
      <c r="W105" s="243">
        <f>'App 1-Services'!K105</f>
        <v>8062</v>
      </c>
      <c r="X105" s="244">
        <f>'App 1-Services'!M105</f>
        <v>7672</v>
      </c>
      <c r="Y105" s="245">
        <f>'App 1-Services'!N105</f>
        <v>0</v>
      </c>
      <c r="Z105" s="245">
        <f>'App 1-Services'!O105</f>
        <v>2741</v>
      </c>
      <c r="AB105" s="260">
        <f>'App 1-Services'!G105</f>
        <v>20733</v>
      </c>
      <c r="AC105" s="9">
        <f t="shared" si="41"/>
        <v>10626.832347892429</v>
      </c>
      <c r="AD105" s="9">
        <f t="shared" si="42"/>
        <v>10112.758344459278</v>
      </c>
      <c r="AE105" s="9">
        <f t="shared" si="43"/>
        <v>0</v>
      </c>
      <c r="AF105" s="9">
        <f t="shared" si="44"/>
        <v>3613.0175472057981</v>
      </c>
      <c r="AG105" s="256" t="s">
        <v>100</v>
      </c>
      <c r="AH105" s="682">
        <f t="shared" si="45"/>
        <v>2741</v>
      </c>
      <c r="AI105" s="682">
        <f t="shared" si="34"/>
        <v>3613.0175472057981</v>
      </c>
      <c r="AJ105" s="682">
        <f t="shared" si="35"/>
        <v>451.96</v>
      </c>
      <c r="AK105" s="673"/>
      <c r="AL105" s="674">
        <f t="shared" si="36"/>
        <v>2.4056175614923991</v>
      </c>
    </row>
    <row r="106" spans="1:38" x14ac:dyDescent="0.2">
      <c r="A106" s="347">
        <v>17080</v>
      </c>
      <c r="B106" s="347" t="s">
        <v>241</v>
      </c>
      <c r="C106" s="347" t="s">
        <v>141</v>
      </c>
      <c r="D106" s="375" t="s">
        <v>1</v>
      </c>
      <c r="E106" s="133"/>
      <c r="F106" s="135">
        <f>'App 6-Residual Waste'!F106</f>
        <v>4230.7</v>
      </c>
      <c r="G106" s="136">
        <f t="shared" si="39"/>
        <v>14.051747043975023</v>
      </c>
      <c r="H106" s="137">
        <f t="shared" si="40"/>
        <v>6.2842213073763888</v>
      </c>
      <c r="I106" s="293"/>
      <c r="J106" s="11"/>
      <c r="K106" s="145">
        <f>'App 4-Recyclables'!F106</f>
        <v>2100</v>
      </c>
      <c r="L106" s="132">
        <f t="shared" si="37"/>
        <v>7.0750902916284835</v>
      </c>
      <c r="M106" s="132">
        <f t="shared" si="38"/>
        <v>3.1641213738847727</v>
      </c>
      <c r="N106" s="133"/>
      <c r="O106" s="134">
        <f>'App 5-Organics'!F106</f>
        <v>0</v>
      </c>
      <c r="P106" s="287"/>
      <c r="Q106" s="139"/>
      <c r="R106" s="672">
        <f>'App 5-Organics'!J106</f>
        <v>0</v>
      </c>
      <c r="S106" s="673"/>
      <c r="T106" s="674"/>
      <c r="V106" s="304">
        <f>'App 1-Services'!H106</f>
        <v>6499</v>
      </c>
      <c r="W106" s="243">
        <f>'App 1-Services'!K106</f>
        <v>5790</v>
      </c>
      <c r="X106" s="244">
        <f>'App 1-Services'!M106</f>
        <v>5708</v>
      </c>
      <c r="Y106" s="245">
        <f>'App 1-Services'!N106</f>
        <v>0</v>
      </c>
      <c r="Z106" s="245">
        <f>'App 1-Services'!O106</f>
        <v>0</v>
      </c>
      <c r="AA106" s="112">
        <v>1</v>
      </c>
      <c r="AB106" s="260">
        <f>'App 1-Services'!G106</f>
        <v>14532</v>
      </c>
      <c r="AC106" s="9">
        <f t="shared" si="41"/>
        <v>12946.650253885213</v>
      </c>
      <c r="AD106" s="9">
        <f t="shared" si="42"/>
        <v>12763.295276196337</v>
      </c>
      <c r="AE106" s="9">
        <f t="shared" si="43"/>
        <v>0</v>
      </c>
      <c r="AF106" s="9">
        <f t="shared" si="44"/>
        <v>0</v>
      </c>
      <c r="AG106" s="256"/>
      <c r="AH106" s="682">
        <f t="shared" si="45"/>
        <v>0</v>
      </c>
      <c r="AI106" s="682">
        <f t="shared" si="34"/>
        <v>0</v>
      </c>
      <c r="AJ106" s="682">
        <f t="shared" si="35"/>
        <v>0</v>
      </c>
      <c r="AK106" s="673"/>
      <c r="AL106" s="674"/>
    </row>
    <row r="107" spans="1:38" x14ac:dyDescent="0.2">
      <c r="A107" s="347">
        <v>17100</v>
      </c>
      <c r="B107" s="347" t="s">
        <v>235</v>
      </c>
      <c r="C107" s="347"/>
      <c r="D107" s="375" t="s">
        <v>3</v>
      </c>
      <c r="E107" s="133"/>
      <c r="F107" s="135">
        <f>'App 6-Residual Waste'!F107</f>
        <v>9631.2999999999993</v>
      </c>
      <c r="G107" s="136">
        <f t="shared" si="39"/>
        <v>20.382668393563076</v>
      </c>
      <c r="H107" s="137">
        <f t="shared" si="40"/>
        <v>7.2169898235100067</v>
      </c>
      <c r="I107" s="293"/>
      <c r="J107" s="11"/>
      <c r="K107" s="145">
        <f>'App 4-Recyclables'!F107</f>
        <v>2176.7399999999998</v>
      </c>
      <c r="L107" s="132">
        <f t="shared" si="37"/>
        <v>5.382587709320382</v>
      </c>
      <c r="M107" s="132">
        <f t="shared" si="38"/>
        <v>1.9058388220937241</v>
      </c>
      <c r="N107" s="133"/>
      <c r="O107" s="134">
        <f>'App 5-Organics'!F107</f>
        <v>2220.88</v>
      </c>
      <c r="P107" s="287">
        <f>(O107*1000)/Y107/52</f>
        <v>10.677307692307693</v>
      </c>
      <c r="Q107" s="139">
        <f>(O107*1000)/AE107/52</f>
        <v>3.7805658940222435</v>
      </c>
      <c r="R107" s="672">
        <f>'App 5-Organics'!J107</f>
        <v>0</v>
      </c>
      <c r="S107" s="673"/>
      <c r="T107" s="674"/>
      <c r="V107" s="304">
        <f>'App 1-Services'!H107</f>
        <v>15984</v>
      </c>
      <c r="W107" s="243">
        <f>'App 1-Services'!K107</f>
        <v>9087</v>
      </c>
      <c r="X107" s="244">
        <f>'App 1-Services'!M107</f>
        <v>7777</v>
      </c>
      <c r="Y107" s="245">
        <f>'App 1-Services'!N107</f>
        <v>4000</v>
      </c>
      <c r="Z107" s="245">
        <f>'App 1-Services'!O107</f>
        <v>0</v>
      </c>
      <c r="AB107" s="260">
        <f>'App 1-Services'!G107</f>
        <v>45143</v>
      </c>
      <c r="AC107" s="9">
        <f t="shared" si="41"/>
        <v>25664.066629129127</v>
      </c>
      <c r="AD107" s="9">
        <f t="shared" si="42"/>
        <v>21964.283721221222</v>
      </c>
      <c r="AE107" s="9">
        <f t="shared" si="43"/>
        <v>11297.047047047048</v>
      </c>
      <c r="AF107" s="9">
        <f t="shared" si="44"/>
        <v>0</v>
      </c>
      <c r="AG107" s="256"/>
      <c r="AH107" s="682">
        <f t="shared" si="45"/>
        <v>4000</v>
      </c>
      <c r="AI107" s="682">
        <f t="shared" si="34"/>
        <v>11297.047047047048</v>
      </c>
      <c r="AJ107" s="682">
        <f t="shared" si="35"/>
        <v>2220.88</v>
      </c>
      <c r="AK107" s="673">
        <f t="shared" si="33"/>
        <v>3.7805658940222435</v>
      </c>
      <c r="AL107" s="674"/>
    </row>
    <row r="108" spans="1:38" x14ac:dyDescent="0.2">
      <c r="A108" s="347">
        <v>17150</v>
      </c>
      <c r="B108" s="347" t="s">
        <v>236</v>
      </c>
      <c r="C108" s="347" t="s">
        <v>126</v>
      </c>
      <c r="D108" s="375" t="s">
        <v>3</v>
      </c>
      <c r="E108" s="133"/>
      <c r="F108" s="135">
        <f>'App 6-Residual Waste'!F108</f>
        <v>39475.61</v>
      </c>
      <c r="G108" s="136">
        <f t="shared" si="39"/>
        <v>8.8200014656951371</v>
      </c>
      <c r="H108" s="137">
        <f t="shared" si="40"/>
        <v>3.7465564462199223</v>
      </c>
      <c r="I108" s="293"/>
      <c r="J108" s="11"/>
      <c r="K108" s="145">
        <f>'App 4-Recyclables'!F108</f>
        <v>20881.25</v>
      </c>
      <c r="L108" s="132">
        <f t="shared" si="37"/>
        <v>4.6654796621393961</v>
      </c>
      <c r="M108" s="132">
        <f t="shared" si="38"/>
        <v>1.981800453308505</v>
      </c>
      <c r="N108" s="133"/>
      <c r="O108" s="134">
        <f>'App 5-Organics'!F108</f>
        <v>30686.89</v>
      </c>
      <c r="P108" s="287">
        <f>(O108*1000)/Y108/52</f>
        <v>6.8563453427983871</v>
      </c>
      <c r="Q108" s="139">
        <f>(O108*1000)/AE108/52</f>
        <v>2.9124354390962335</v>
      </c>
      <c r="R108" s="672">
        <f>'App 5-Organics'!J108</f>
        <v>0</v>
      </c>
      <c r="S108" s="673"/>
      <c r="T108" s="674"/>
      <c r="V108" s="304">
        <f>'App 1-Services'!H108</f>
        <v>97365</v>
      </c>
      <c r="W108" s="243">
        <f>'App 1-Services'!K108</f>
        <v>86071</v>
      </c>
      <c r="X108" s="244">
        <f>'App 1-Services'!M108</f>
        <v>86071</v>
      </c>
      <c r="Y108" s="245">
        <f>'App 1-Services'!N108</f>
        <v>86071</v>
      </c>
      <c r="Z108" s="245">
        <f>'App 1-Services'!O108</f>
        <v>0</v>
      </c>
      <c r="AB108" s="260">
        <f>'App 1-Services'!G108</f>
        <v>229213</v>
      </c>
      <c r="AC108" s="9">
        <f t="shared" si="41"/>
        <v>202625.0924151389</v>
      </c>
      <c r="AD108" s="9">
        <f t="shared" si="42"/>
        <v>202625.0924151389</v>
      </c>
      <c r="AE108" s="9">
        <f t="shared" si="43"/>
        <v>202625.0924151389</v>
      </c>
      <c r="AF108" s="9">
        <f t="shared" si="44"/>
        <v>0</v>
      </c>
      <c r="AG108" s="256"/>
      <c r="AH108" s="682">
        <f t="shared" si="45"/>
        <v>86071</v>
      </c>
      <c r="AI108" s="682">
        <f t="shared" si="34"/>
        <v>202625.0924151389</v>
      </c>
      <c r="AJ108" s="682">
        <f t="shared" si="35"/>
        <v>30686.89</v>
      </c>
      <c r="AK108" s="673">
        <f t="shared" si="33"/>
        <v>2.9124354390962335</v>
      </c>
      <c r="AL108" s="674"/>
    </row>
    <row r="109" spans="1:38" x14ac:dyDescent="0.2">
      <c r="A109" s="347">
        <v>17200</v>
      </c>
      <c r="B109" s="347" t="s">
        <v>237</v>
      </c>
      <c r="C109" s="347" t="s">
        <v>126</v>
      </c>
      <c r="D109" s="375" t="s">
        <v>3</v>
      </c>
      <c r="E109" s="133"/>
      <c r="F109" s="135">
        <f>'App 6-Residual Waste'!F109</f>
        <v>44725</v>
      </c>
      <c r="G109" s="136">
        <f t="shared" si="39"/>
        <v>7.5776726269219932</v>
      </c>
      <c r="H109" s="137">
        <f t="shared" si="40"/>
        <v>4.0037266671273146</v>
      </c>
      <c r="I109" s="293"/>
      <c r="J109" s="11"/>
      <c r="K109" s="145">
        <f>'App 4-Recyclables'!F109</f>
        <v>13398</v>
      </c>
      <c r="L109" s="132">
        <f t="shared" si="37"/>
        <v>2.3044518335510848</v>
      </c>
      <c r="M109" s="132">
        <f t="shared" si="38"/>
        <v>1.217576387018797</v>
      </c>
      <c r="N109" s="133"/>
      <c r="O109" s="134">
        <f>'App 5-Organics'!F109</f>
        <v>1211</v>
      </c>
      <c r="P109" s="287">
        <f>(O109*1000)/Y109/52</f>
        <v>2.6716142639051901</v>
      </c>
      <c r="Q109" s="139">
        <f>(O109*1000)/AE109/52</f>
        <v>1.4115697258644626</v>
      </c>
      <c r="R109" s="672">
        <f>'App 5-Organics'!J109</f>
        <v>0</v>
      </c>
      <c r="S109" s="673"/>
      <c r="T109" s="674"/>
      <c r="V109" s="304">
        <f>'App 1-Services'!H109</f>
        <v>126927</v>
      </c>
      <c r="W109" s="243">
        <f>'App 1-Services'!K109</f>
        <v>113504</v>
      </c>
      <c r="X109" s="244">
        <f>'App 1-Services'!M109</f>
        <v>111807</v>
      </c>
      <c r="Y109" s="245">
        <f>'App 1-Services'!N109</f>
        <v>8717</v>
      </c>
      <c r="Z109" s="245">
        <f>'App 1-Services'!O109</f>
        <v>0</v>
      </c>
      <c r="AB109" s="260">
        <f>'App 1-Services'!G109</f>
        <v>240229</v>
      </c>
      <c r="AC109" s="9">
        <f t="shared" si="41"/>
        <v>214823.89417539217</v>
      </c>
      <c r="AD109" s="9">
        <f t="shared" si="42"/>
        <v>211612.05892363327</v>
      </c>
      <c r="AE109" s="9">
        <f t="shared" si="43"/>
        <v>16498.27218007201</v>
      </c>
      <c r="AF109" s="9">
        <f t="shared" si="44"/>
        <v>0</v>
      </c>
      <c r="AG109" s="256"/>
      <c r="AH109" s="682">
        <f t="shared" si="45"/>
        <v>8717</v>
      </c>
      <c r="AI109" s="682">
        <f t="shared" si="34"/>
        <v>16498.27218007201</v>
      </c>
      <c r="AJ109" s="682">
        <f t="shared" si="35"/>
        <v>1211</v>
      </c>
      <c r="AK109" s="673">
        <f t="shared" si="33"/>
        <v>1.4115697258644626</v>
      </c>
      <c r="AL109" s="674"/>
    </row>
    <row r="110" spans="1:38" x14ac:dyDescent="0.2">
      <c r="A110" s="347">
        <v>17310</v>
      </c>
      <c r="B110" s="347" t="s">
        <v>238</v>
      </c>
      <c r="C110" s="347" t="s">
        <v>124</v>
      </c>
      <c r="D110" s="375" t="s">
        <v>1</v>
      </c>
      <c r="E110" s="133"/>
      <c r="F110" s="135">
        <f>'App 6-Residual Waste'!F110</f>
        <v>12770.1</v>
      </c>
      <c r="G110" s="136">
        <f t="shared" si="39"/>
        <v>10.124457707529936</v>
      </c>
      <c r="H110" s="137">
        <f t="shared" si="40"/>
        <v>4.5245360342052106</v>
      </c>
      <c r="I110" s="293"/>
      <c r="J110" s="11"/>
      <c r="K110" s="145">
        <f>'App 4-Recyclables'!F110</f>
        <v>3815.6</v>
      </c>
      <c r="L110" s="132">
        <f t="shared" si="37"/>
        <v>3.0251040186726206</v>
      </c>
      <c r="M110" s="132">
        <f t="shared" si="38"/>
        <v>1.3518938529935869</v>
      </c>
      <c r="N110" s="133"/>
      <c r="O110" s="134">
        <f>'App 5-Organics'!F110</f>
        <v>3027.5</v>
      </c>
      <c r="P110" s="287">
        <f>(O110*1000)/Y110/52</f>
        <v>2.4002784402273187</v>
      </c>
      <c r="Q110" s="139">
        <f>(O110*1000)/AE110/52</f>
        <v>1.0726644931172251</v>
      </c>
      <c r="R110" s="672">
        <f>'App 5-Organics'!J110</f>
        <v>0</v>
      </c>
      <c r="S110" s="673"/>
      <c r="T110" s="674"/>
      <c r="V110" s="304">
        <f>'App 1-Services'!H110</f>
        <v>27777</v>
      </c>
      <c r="W110" s="243">
        <f>'App 1-Services'!K110</f>
        <v>24256</v>
      </c>
      <c r="X110" s="244">
        <f>'App 1-Services'!M110</f>
        <v>24256</v>
      </c>
      <c r="Y110" s="245">
        <f>'App 1-Services'!N110</f>
        <v>24256</v>
      </c>
      <c r="Z110" s="245">
        <f>'App 1-Services'!O110</f>
        <v>0</v>
      </c>
      <c r="AB110" s="260">
        <f>'App 1-Services'!G110</f>
        <v>62156</v>
      </c>
      <c r="AC110" s="9">
        <f t="shared" si="41"/>
        <v>54277.133455736759</v>
      </c>
      <c r="AD110" s="9">
        <f t="shared" si="42"/>
        <v>54277.133455736759</v>
      </c>
      <c r="AE110" s="9">
        <f t="shared" si="43"/>
        <v>54277.133455736759</v>
      </c>
      <c r="AF110" s="9">
        <f t="shared" si="44"/>
        <v>0</v>
      </c>
      <c r="AG110" s="256"/>
      <c r="AH110" s="682">
        <f t="shared" si="45"/>
        <v>24256</v>
      </c>
      <c r="AI110" s="682">
        <f t="shared" si="34"/>
        <v>54277.133455736759</v>
      </c>
      <c r="AJ110" s="682">
        <f t="shared" si="35"/>
        <v>3027.5</v>
      </c>
      <c r="AK110" s="673">
        <f t="shared" si="33"/>
        <v>1.0726644931172251</v>
      </c>
      <c r="AL110" s="674"/>
    </row>
    <row r="111" spans="1:38" x14ac:dyDescent="0.2">
      <c r="A111" s="347">
        <v>17350</v>
      </c>
      <c r="B111" s="347" t="s">
        <v>239</v>
      </c>
      <c r="C111" s="347" t="s">
        <v>141</v>
      </c>
      <c r="D111" s="375" t="s">
        <v>1</v>
      </c>
      <c r="E111" s="138"/>
      <c r="F111" s="135">
        <f>'App 6-Residual Waste'!F111</f>
        <v>2405</v>
      </c>
      <c r="G111" s="136">
        <f t="shared" si="39"/>
        <v>19.807280513918631</v>
      </c>
      <c r="H111" s="137">
        <f t="shared" si="40"/>
        <v>11.939932244762552</v>
      </c>
      <c r="I111" s="293"/>
      <c r="J111" s="251"/>
      <c r="K111" s="145">
        <f>'App 4-Recyclables'!F111</f>
        <v>0</v>
      </c>
      <c r="L111" s="132"/>
      <c r="M111" s="132"/>
      <c r="N111" s="138"/>
      <c r="O111" s="134">
        <f>'App 5-Organics'!F111</f>
        <v>0</v>
      </c>
      <c r="P111" s="287"/>
      <c r="Q111" s="139"/>
      <c r="R111" s="672">
        <f>'App 5-Organics'!J111</f>
        <v>0</v>
      </c>
      <c r="S111" s="673"/>
      <c r="T111" s="674"/>
      <c r="V111" s="304">
        <f>'App 1-Services'!H111</f>
        <v>3782</v>
      </c>
      <c r="W111" s="243">
        <f>'App 1-Services'!K111</f>
        <v>2335</v>
      </c>
      <c r="X111" s="244">
        <f>'App 1-Services'!M111</f>
        <v>0</v>
      </c>
      <c r="Y111" s="245">
        <f>'App 1-Services'!N111</f>
        <v>0</v>
      </c>
      <c r="Z111" s="245">
        <f>'App 1-Services'!O111</f>
        <v>0</v>
      </c>
      <c r="AA111" s="112">
        <v>1</v>
      </c>
      <c r="AB111" s="260">
        <f>'App 1-Services'!G111</f>
        <v>6274</v>
      </c>
      <c r="AC111" s="9">
        <f t="shared" si="41"/>
        <v>3873.5563194077208</v>
      </c>
      <c r="AD111" s="9">
        <f t="shared" si="42"/>
        <v>0</v>
      </c>
      <c r="AE111" s="9">
        <f t="shared" si="43"/>
        <v>0</v>
      </c>
      <c r="AF111" s="9">
        <f t="shared" si="44"/>
        <v>0</v>
      </c>
      <c r="AG111" s="256"/>
      <c r="AH111" s="682">
        <f t="shared" si="45"/>
        <v>0</v>
      </c>
      <c r="AI111" s="682">
        <f t="shared" si="34"/>
        <v>0</v>
      </c>
      <c r="AJ111" s="682">
        <f t="shared" si="35"/>
        <v>0</v>
      </c>
      <c r="AK111" s="673"/>
      <c r="AL111" s="674"/>
    </row>
    <row r="112" spans="1:38" x14ac:dyDescent="0.2">
      <c r="A112" s="347">
        <v>17400</v>
      </c>
      <c r="B112" s="347" t="s">
        <v>240</v>
      </c>
      <c r="C112" s="347" t="s">
        <v>124</v>
      </c>
      <c r="D112" s="375" t="s">
        <v>1</v>
      </c>
      <c r="E112" s="133"/>
      <c r="F112" s="135">
        <f>'App 6-Residual Waste'!F112</f>
        <v>2076</v>
      </c>
      <c r="G112" s="136">
        <f t="shared" si="39"/>
        <v>20.173358728184397</v>
      </c>
      <c r="H112" s="137">
        <f t="shared" si="40"/>
        <v>10.940658544962917</v>
      </c>
      <c r="I112" s="293"/>
      <c r="J112" s="11"/>
      <c r="K112" s="145">
        <f>'App 4-Recyclables'!F112</f>
        <v>134</v>
      </c>
      <c r="L112" s="132">
        <f t="shared" ref="L112:L119" si="46">(K112*1000)/X112/52</f>
        <v>1.4809902740937224</v>
      </c>
      <c r="M112" s="132">
        <f t="shared" ref="M112:M119" si="47">(K112*1000)/AD112/52</f>
        <v>0.8031884583816512</v>
      </c>
      <c r="N112" s="133"/>
      <c r="O112" s="134">
        <f>'App 5-Organics'!F112</f>
        <v>0</v>
      </c>
      <c r="P112" s="287"/>
      <c r="Q112" s="139"/>
      <c r="R112" s="672">
        <f>'App 5-Organics'!J112</f>
        <v>0</v>
      </c>
      <c r="S112" s="673"/>
      <c r="T112" s="674"/>
      <c r="V112" s="304">
        <f>'App 1-Services'!H112</f>
        <v>3600</v>
      </c>
      <c r="W112" s="243">
        <f>'App 1-Services'!K112</f>
        <v>1979</v>
      </c>
      <c r="X112" s="244">
        <f>'App 1-Services'!M112</f>
        <v>1740</v>
      </c>
      <c r="Y112" s="245">
        <f>'App 1-Services'!N112</f>
        <v>0</v>
      </c>
      <c r="Z112" s="245">
        <f>'App 1-Services'!O112</f>
        <v>0</v>
      </c>
      <c r="AA112" s="112">
        <v>1</v>
      </c>
      <c r="AB112" s="260">
        <f>'App 1-Services'!G112</f>
        <v>6638</v>
      </c>
      <c r="AC112" s="9">
        <f t="shared" si="41"/>
        <v>3649.056111111111</v>
      </c>
      <c r="AD112" s="9">
        <f t="shared" si="42"/>
        <v>3208.3666666666668</v>
      </c>
      <c r="AE112" s="9">
        <f t="shared" si="43"/>
        <v>0</v>
      </c>
      <c r="AF112" s="9">
        <f t="shared" si="44"/>
        <v>0</v>
      </c>
      <c r="AG112" s="256"/>
      <c r="AH112" s="682">
        <f t="shared" si="45"/>
        <v>0</v>
      </c>
      <c r="AI112" s="682">
        <f t="shared" si="34"/>
        <v>0</v>
      </c>
      <c r="AJ112" s="682">
        <f t="shared" si="35"/>
        <v>0</v>
      </c>
      <c r="AK112" s="673"/>
      <c r="AL112" s="674"/>
    </row>
    <row r="113" spans="1:38" x14ac:dyDescent="0.2">
      <c r="A113" s="347">
        <v>17420</v>
      </c>
      <c r="B113" s="347" t="s">
        <v>135</v>
      </c>
      <c r="C113" s="347" t="s">
        <v>128</v>
      </c>
      <c r="D113" s="375" t="s">
        <v>3</v>
      </c>
      <c r="E113" s="133"/>
      <c r="F113" s="135">
        <f>'App 6-Residual Waste'!F113</f>
        <v>36363</v>
      </c>
      <c r="G113" s="136">
        <f t="shared" si="39"/>
        <v>13.436743875996033</v>
      </c>
      <c r="H113" s="137">
        <f t="shared" si="40"/>
        <v>4.9122298076404878</v>
      </c>
      <c r="I113" s="293"/>
      <c r="J113" s="11"/>
      <c r="K113" s="145">
        <f>'App 4-Recyclables'!F113</f>
        <v>12413</v>
      </c>
      <c r="L113" s="132">
        <f t="shared" si="46"/>
        <v>4.3850166880035726</v>
      </c>
      <c r="M113" s="132">
        <f t="shared" si="47"/>
        <v>1.6030825533775679</v>
      </c>
      <c r="N113" s="133"/>
      <c r="O113" s="134">
        <f>'App 5-Organics'!F113</f>
        <v>14435</v>
      </c>
      <c r="P113" s="287">
        <f>(O113*1000)/Y113/52</f>
        <v>6.2403595415464856</v>
      </c>
      <c r="Q113" s="139">
        <f>(O113*1000)/AE113/52</f>
        <v>2.2813622432098386</v>
      </c>
      <c r="R113" s="672">
        <f>'App 5-Organics'!J113</f>
        <v>0</v>
      </c>
      <c r="S113" s="673"/>
      <c r="T113" s="674"/>
      <c r="V113" s="304">
        <f>'App 1-Services'!H113</f>
        <v>63053</v>
      </c>
      <c r="W113" s="243">
        <f>'App 1-Services'!K113</f>
        <v>52043</v>
      </c>
      <c r="X113" s="244">
        <f>'App 1-Services'!M113</f>
        <v>54438</v>
      </c>
      <c r="Y113" s="245">
        <f>'App 1-Services'!N113</f>
        <v>44484</v>
      </c>
      <c r="Z113" s="245">
        <f>'App 1-Services'!O113</f>
        <v>0</v>
      </c>
      <c r="AB113" s="260">
        <f>'App 1-Services'!G113</f>
        <v>172473</v>
      </c>
      <c r="AC113" s="9">
        <f t="shared" si="41"/>
        <v>142356.62599717698</v>
      </c>
      <c r="AD113" s="9">
        <f t="shared" si="42"/>
        <v>148907.82633657398</v>
      </c>
      <c r="AE113" s="9">
        <f t="shared" si="43"/>
        <v>121679.99828715526</v>
      </c>
      <c r="AF113" s="9">
        <f t="shared" si="44"/>
        <v>0</v>
      </c>
      <c r="AG113" s="256"/>
      <c r="AH113" s="682">
        <f t="shared" si="45"/>
        <v>44484</v>
      </c>
      <c r="AI113" s="682">
        <f t="shared" si="34"/>
        <v>121679.99828715526</v>
      </c>
      <c r="AJ113" s="682">
        <f t="shared" si="35"/>
        <v>14435</v>
      </c>
      <c r="AK113" s="673">
        <f t="shared" si="33"/>
        <v>2.2813622432098386</v>
      </c>
      <c r="AL113" s="674"/>
    </row>
    <row r="114" spans="1:38" x14ac:dyDescent="0.2">
      <c r="A114" s="347">
        <v>17550</v>
      </c>
      <c r="B114" s="347" t="s">
        <v>242</v>
      </c>
      <c r="C114" s="347" t="s">
        <v>130</v>
      </c>
      <c r="D114" s="375" t="s">
        <v>4</v>
      </c>
      <c r="E114" s="133"/>
      <c r="F114" s="135">
        <f>'App 6-Residual Waste'!F114</f>
        <v>13428</v>
      </c>
      <c r="G114" s="136">
        <f t="shared" si="39"/>
        <v>6.7249347438935709</v>
      </c>
      <c r="H114" s="137">
        <f t="shared" si="40"/>
        <v>2.9587949561487039</v>
      </c>
      <c r="I114" s="293"/>
      <c r="J114" s="11"/>
      <c r="K114" s="145">
        <f>'App 4-Recyclables'!F114</f>
        <v>9621</v>
      </c>
      <c r="L114" s="132">
        <f t="shared" si="46"/>
        <v>4.8036979636834243</v>
      </c>
      <c r="M114" s="132">
        <f t="shared" si="47"/>
        <v>2.113501148648953</v>
      </c>
      <c r="N114" s="133"/>
      <c r="O114" s="134">
        <f>'App 5-Organics'!F114</f>
        <v>0</v>
      </c>
      <c r="P114" s="287"/>
      <c r="Q114" s="139"/>
      <c r="R114" s="672">
        <f>'App 5-Organics'!J114</f>
        <v>12258</v>
      </c>
      <c r="S114" s="673">
        <f>(R114*1000)/Z114/52</f>
        <v>9.0836873041797705</v>
      </c>
      <c r="T114" s="674">
        <f>(R114*1000)/AF114/52</f>
        <v>3.9965842349985601</v>
      </c>
      <c r="V114" s="304">
        <f>'App 1-Services'!H114</f>
        <v>42285</v>
      </c>
      <c r="W114" s="243">
        <f>'App 1-Services'!K114</f>
        <v>38399</v>
      </c>
      <c r="X114" s="244">
        <f>'App 1-Services'!M114</f>
        <v>38516</v>
      </c>
      <c r="Y114" s="245">
        <f>'App 1-Services'!N114</f>
        <v>0</v>
      </c>
      <c r="Z114" s="245">
        <f>'App 1-Services'!O114</f>
        <v>25951</v>
      </c>
      <c r="AB114" s="260">
        <f>'App 1-Services'!G114</f>
        <v>96108</v>
      </c>
      <c r="AC114" s="9">
        <f t="shared" si="41"/>
        <v>87275.655480666901</v>
      </c>
      <c r="AD114" s="9">
        <f t="shared" si="42"/>
        <v>87541.580418588157</v>
      </c>
      <c r="AE114" s="9">
        <f t="shared" si="43"/>
        <v>0</v>
      </c>
      <c r="AF114" s="9">
        <f t="shared" si="44"/>
        <v>58983.060376019865</v>
      </c>
      <c r="AG114" s="256" t="s">
        <v>100</v>
      </c>
      <c r="AH114" s="682">
        <f t="shared" si="45"/>
        <v>25951</v>
      </c>
      <c r="AI114" s="682">
        <f t="shared" si="34"/>
        <v>58983.060376019865</v>
      </c>
      <c r="AJ114" s="682">
        <f t="shared" si="35"/>
        <v>12258</v>
      </c>
      <c r="AK114" s="673"/>
      <c r="AL114" s="674">
        <f t="shared" si="36"/>
        <v>3.9965842349985601</v>
      </c>
    </row>
    <row r="115" spans="1:38" x14ac:dyDescent="0.2">
      <c r="A115" s="347">
        <v>17620</v>
      </c>
      <c r="B115" s="347" t="s">
        <v>243</v>
      </c>
      <c r="C115" s="347" t="s">
        <v>162</v>
      </c>
      <c r="D115" s="375" t="s">
        <v>4</v>
      </c>
      <c r="E115" s="133"/>
      <c r="F115" s="135">
        <f>'App 6-Residual Waste'!F115</f>
        <v>3416.5</v>
      </c>
      <c r="G115" s="136">
        <f t="shared" si="39"/>
        <v>13.38397292257549</v>
      </c>
      <c r="H115" s="137">
        <f t="shared" si="40"/>
        <v>7.4063630750876595</v>
      </c>
      <c r="I115" s="293"/>
      <c r="J115" s="11"/>
      <c r="K115" s="145">
        <f>'App 4-Recyclables'!F115</f>
        <v>724.5</v>
      </c>
      <c r="L115" s="132">
        <f t="shared" si="46"/>
        <v>3.0688749576414773</v>
      </c>
      <c r="M115" s="132">
        <f t="shared" si="47"/>
        <v>1.6982402982897882</v>
      </c>
      <c r="N115" s="133"/>
      <c r="O115" s="134">
        <f>'App 5-Organics'!F115</f>
        <v>0</v>
      </c>
      <c r="P115" s="287"/>
      <c r="Q115" s="139"/>
      <c r="R115" s="672">
        <f>'App 5-Organics'!J115</f>
        <v>0</v>
      </c>
      <c r="S115" s="673"/>
      <c r="T115" s="674"/>
      <c r="V115" s="304">
        <f>'App 1-Services'!H115</f>
        <v>7869</v>
      </c>
      <c r="W115" s="243">
        <f>'App 1-Services'!K115</f>
        <v>4909</v>
      </c>
      <c r="X115" s="244">
        <f>'App 1-Services'!M115</f>
        <v>4540</v>
      </c>
      <c r="Y115" s="245">
        <f>'App 1-Services'!N115</f>
        <v>0</v>
      </c>
      <c r="Z115" s="245">
        <f>'App 1-Services'!O115</f>
        <v>0</v>
      </c>
      <c r="AA115" s="112">
        <v>1</v>
      </c>
      <c r="AB115" s="260">
        <f>'App 1-Services'!G115</f>
        <v>14220</v>
      </c>
      <c r="AC115" s="9">
        <f t="shared" si="41"/>
        <v>8871.0102935569957</v>
      </c>
      <c r="AD115" s="9">
        <f t="shared" si="42"/>
        <v>8204.1936713686609</v>
      </c>
      <c r="AE115" s="9">
        <f t="shared" si="43"/>
        <v>0</v>
      </c>
      <c r="AF115" s="9">
        <f t="shared" si="44"/>
        <v>0</v>
      </c>
      <c r="AG115" s="256"/>
      <c r="AH115" s="682">
        <f t="shared" si="45"/>
        <v>0</v>
      </c>
      <c r="AI115" s="682">
        <f t="shared" si="34"/>
        <v>0</v>
      </c>
      <c r="AJ115" s="682">
        <f t="shared" si="35"/>
        <v>0</v>
      </c>
      <c r="AK115" s="673"/>
      <c r="AL115" s="674"/>
    </row>
    <row r="116" spans="1:38" x14ac:dyDescent="0.2">
      <c r="A116" s="347">
        <v>17640</v>
      </c>
      <c r="B116" s="347" t="s">
        <v>244</v>
      </c>
      <c r="C116" s="347" t="s">
        <v>713</v>
      </c>
      <c r="D116" s="375" t="s">
        <v>1</v>
      </c>
      <c r="E116" s="133"/>
      <c r="F116" s="135">
        <f>'App 6-Residual Waste'!F116</f>
        <v>2800</v>
      </c>
      <c r="G116" s="136">
        <f t="shared" si="39"/>
        <v>26.70940170940171</v>
      </c>
      <c r="H116" s="137">
        <f t="shared" si="40"/>
        <v>21.807701433376597</v>
      </c>
      <c r="I116" s="293"/>
      <c r="J116" s="11"/>
      <c r="K116" s="145">
        <f>'App 4-Recyclables'!F116</f>
        <v>338.15</v>
      </c>
      <c r="L116" s="132">
        <f t="shared" si="46"/>
        <v>3.2256372100122097</v>
      </c>
      <c r="M116" s="132">
        <f t="shared" si="47"/>
        <v>2.6336693713201056</v>
      </c>
      <c r="N116" s="133"/>
      <c r="O116" s="134">
        <f>'App 5-Organics'!F116</f>
        <v>150</v>
      </c>
      <c r="P116" s="287">
        <f>(O116*1000)/Y116/52</f>
        <v>1.6025641025641024</v>
      </c>
      <c r="Q116" s="139">
        <f>(O116*1000)/AE116/52</f>
        <v>1.3084620860025959</v>
      </c>
      <c r="R116" s="672">
        <f>'App 5-Organics'!J116</f>
        <v>0</v>
      </c>
      <c r="S116" s="673"/>
      <c r="T116" s="674"/>
      <c r="V116" s="304">
        <f>'App 1-Services'!H116</f>
        <v>6500</v>
      </c>
      <c r="W116" s="243">
        <f>'App 1-Services'!K116</f>
        <v>2016</v>
      </c>
      <c r="X116" s="244">
        <f>'App 1-Services'!M116</f>
        <v>2016</v>
      </c>
      <c r="Y116" s="245">
        <f>'App 1-Services'!N116</f>
        <v>1800</v>
      </c>
      <c r="Z116" s="245">
        <f>'App 1-Services'!O116</f>
        <v>0</v>
      </c>
      <c r="AB116" s="260">
        <f>'App 1-Services'!G116</f>
        <v>7961</v>
      </c>
      <c r="AC116" s="9">
        <f t="shared" si="41"/>
        <v>2469.1347692307695</v>
      </c>
      <c r="AD116" s="9">
        <f t="shared" si="42"/>
        <v>2469.1347692307695</v>
      </c>
      <c r="AE116" s="9">
        <f t="shared" si="43"/>
        <v>2204.5846153846155</v>
      </c>
      <c r="AF116" s="9">
        <f t="shared" si="44"/>
        <v>0</v>
      </c>
      <c r="AG116" s="256"/>
      <c r="AH116" s="682">
        <f t="shared" si="45"/>
        <v>1800</v>
      </c>
      <c r="AI116" s="682">
        <f t="shared" si="34"/>
        <v>2204.5846153846155</v>
      </c>
      <c r="AJ116" s="682">
        <f t="shared" si="35"/>
        <v>150</v>
      </c>
      <c r="AK116" s="673">
        <f t="shared" si="33"/>
        <v>1.3084620860025959</v>
      </c>
      <c r="AL116" s="674"/>
    </row>
    <row r="117" spans="1:38" x14ac:dyDescent="0.2">
      <c r="A117" s="347">
        <v>17650</v>
      </c>
      <c r="B117" s="347" t="s">
        <v>245</v>
      </c>
      <c r="C117" s="347" t="s">
        <v>124</v>
      </c>
      <c r="D117" s="375" t="s">
        <v>1</v>
      </c>
      <c r="E117" s="133"/>
      <c r="F117" s="135">
        <f>'App 6-Residual Waste'!F117</f>
        <v>1050</v>
      </c>
      <c r="G117" s="136">
        <f t="shared" si="39"/>
        <v>13.188966487464201</v>
      </c>
      <c r="H117" s="137">
        <f t="shared" si="40"/>
        <v>6.8751458430199408</v>
      </c>
      <c r="I117" s="293"/>
      <c r="J117" s="11"/>
      <c r="K117" s="145">
        <f>'App 4-Recyclables'!F117</f>
        <v>500</v>
      </c>
      <c r="L117" s="132">
        <f t="shared" si="46"/>
        <v>6.3051702395964693</v>
      </c>
      <c r="M117" s="132">
        <f t="shared" si="47"/>
        <v>3.28675980816972</v>
      </c>
      <c r="N117" s="133"/>
      <c r="O117" s="134">
        <f>'App 5-Organics'!F117</f>
        <v>150</v>
      </c>
      <c r="P117" s="287">
        <f>(O117*1000)/Y117/52</f>
        <v>2.1367521367521367</v>
      </c>
      <c r="Q117" s="139">
        <f>(O117*1000)/AE117/52</f>
        <v>1.113846379435294</v>
      </c>
      <c r="R117" s="672">
        <f>'App 5-Organics'!J117</f>
        <v>0</v>
      </c>
      <c r="S117" s="673"/>
      <c r="T117" s="674"/>
      <c r="V117" s="304">
        <f>'App 1-Services'!H117</f>
        <v>3160</v>
      </c>
      <c r="W117" s="243">
        <f>'App 1-Services'!K117</f>
        <v>1531</v>
      </c>
      <c r="X117" s="244">
        <f>'App 1-Services'!M117</f>
        <v>1525</v>
      </c>
      <c r="Y117" s="245">
        <f>'App 1-Services'!N117</f>
        <v>1350</v>
      </c>
      <c r="Z117" s="245">
        <f>'App 1-Services'!O117</f>
        <v>0</v>
      </c>
      <c r="AB117" s="260">
        <f>'App 1-Services'!G117</f>
        <v>6062</v>
      </c>
      <c r="AC117" s="9">
        <f t="shared" si="41"/>
        <v>2937.0006329113921</v>
      </c>
      <c r="AD117" s="9">
        <f t="shared" si="42"/>
        <v>2925.4905063291139</v>
      </c>
      <c r="AE117" s="9">
        <f t="shared" si="43"/>
        <v>2589.7784810126582</v>
      </c>
      <c r="AF117" s="9">
        <f t="shared" si="44"/>
        <v>0</v>
      </c>
      <c r="AG117" s="256"/>
      <c r="AH117" s="682">
        <f t="shared" si="45"/>
        <v>1350</v>
      </c>
      <c r="AI117" s="682">
        <f t="shared" si="34"/>
        <v>2589.7784810126582</v>
      </c>
      <c r="AJ117" s="682">
        <f t="shared" si="35"/>
        <v>150</v>
      </c>
      <c r="AK117" s="673">
        <f t="shared" si="33"/>
        <v>1.113846379435294</v>
      </c>
      <c r="AL117" s="674"/>
    </row>
    <row r="118" spans="1:38" x14ac:dyDescent="0.2">
      <c r="A118" s="347">
        <v>17750</v>
      </c>
      <c r="B118" s="347" t="s">
        <v>246</v>
      </c>
      <c r="C118" s="347" t="s">
        <v>141</v>
      </c>
      <c r="D118" s="375" t="s">
        <v>1</v>
      </c>
      <c r="E118" s="143"/>
      <c r="F118" s="135">
        <f>'App 6-Residual Waste'!F118</f>
        <v>7304</v>
      </c>
      <c r="G118" s="136">
        <f t="shared" si="39"/>
        <v>5.6258877102390548</v>
      </c>
      <c r="H118" s="137">
        <f t="shared" si="40"/>
        <v>2.1669475233190139</v>
      </c>
      <c r="I118" s="293"/>
      <c r="J118" s="11"/>
      <c r="K118" s="145">
        <f>'App 4-Recyclables'!F118</f>
        <v>5071.46</v>
      </c>
      <c r="L118" s="132">
        <f t="shared" si="46"/>
        <v>3.9062793656857826</v>
      </c>
      <c r="M118" s="132">
        <f t="shared" si="47"/>
        <v>1.5045985332162437</v>
      </c>
      <c r="N118" s="143"/>
      <c r="O118" s="134">
        <f>'App 5-Organics'!F118</f>
        <v>0</v>
      </c>
      <c r="P118" s="287"/>
      <c r="Q118" s="139"/>
      <c r="R118" s="672">
        <f>'App 5-Organics'!J118</f>
        <v>10108</v>
      </c>
      <c r="S118" s="673">
        <f>(R118*1000)/Z118/52</f>
        <v>7.7856616888138497</v>
      </c>
      <c r="T118" s="674">
        <f>(R118*1000)/AF118/52</f>
        <v>2.9988370161156341</v>
      </c>
      <c r="V118" s="304">
        <f>'App 1-Services'!H118</f>
        <v>24967</v>
      </c>
      <c r="W118" s="243">
        <f>'App 1-Services'!K118</f>
        <v>24967</v>
      </c>
      <c r="X118" s="244">
        <f>'App 1-Services'!M118</f>
        <v>24967</v>
      </c>
      <c r="Y118" s="245">
        <f>'App 1-Services'!N118</f>
        <v>0</v>
      </c>
      <c r="Z118" s="245">
        <f>'App 1-Services'!O118</f>
        <v>24967</v>
      </c>
      <c r="AB118" s="260">
        <f>'App 1-Services'!G118</f>
        <v>64820</v>
      </c>
      <c r="AC118" s="9">
        <f t="shared" si="41"/>
        <v>64820</v>
      </c>
      <c r="AD118" s="9">
        <f t="shared" si="42"/>
        <v>64820</v>
      </c>
      <c r="AE118" s="9">
        <f t="shared" si="43"/>
        <v>0</v>
      </c>
      <c r="AF118" s="9">
        <f t="shared" si="44"/>
        <v>64820</v>
      </c>
      <c r="AG118" s="256" t="s">
        <v>100</v>
      </c>
      <c r="AH118" s="682">
        <f t="shared" si="45"/>
        <v>24967</v>
      </c>
      <c r="AI118" s="682">
        <f t="shared" si="34"/>
        <v>64820</v>
      </c>
      <c r="AJ118" s="682">
        <f t="shared" si="35"/>
        <v>10108</v>
      </c>
      <c r="AK118" s="673"/>
      <c r="AL118" s="674">
        <f t="shared" si="36"/>
        <v>2.9988370161156341</v>
      </c>
    </row>
    <row r="119" spans="1:38" x14ac:dyDescent="0.2">
      <c r="A119" s="347">
        <v>17850</v>
      </c>
      <c r="B119" s="347" t="s">
        <v>247</v>
      </c>
      <c r="C119" s="347" t="s">
        <v>124</v>
      </c>
      <c r="D119" s="375" t="s">
        <v>1</v>
      </c>
      <c r="E119" s="144"/>
      <c r="F119" s="135">
        <f>'App 6-Residual Waste'!F119</f>
        <v>379.31</v>
      </c>
      <c r="G119" s="136">
        <f t="shared" si="39"/>
        <v>9.0277513328255896</v>
      </c>
      <c r="H119" s="137">
        <f t="shared" si="40"/>
        <v>5.1768331397684424</v>
      </c>
      <c r="I119" s="293"/>
      <c r="J119" s="11"/>
      <c r="K119" s="145">
        <f>'App 4-Recyclables'!F119</f>
        <v>153.9</v>
      </c>
      <c r="L119" s="132">
        <f t="shared" si="46"/>
        <v>3.6583626509460876</v>
      </c>
      <c r="M119" s="132">
        <f t="shared" si="47"/>
        <v>2.0978350322794297</v>
      </c>
      <c r="N119" s="144"/>
      <c r="O119" s="134">
        <f>'App 5-Organics'!F119</f>
        <v>70.099999999999994</v>
      </c>
      <c r="P119" s="287">
        <f>(O119*1000)/Y119/52</f>
        <v>1.6704794585835478</v>
      </c>
      <c r="Q119" s="139">
        <f>(O119*1000)/AE119/52</f>
        <v>0.95791223103960788</v>
      </c>
      <c r="R119" s="672">
        <f>'App 5-Organics'!J119</f>
        <v>0</v>
      </c>
      <c r="S119" s="673"/>
      <c r="T119" s="674"/>
      <c r="V119" s="304">
        <f>'App 1-Services'!H119</f>
        <v>1796</v>
      </c>
      <c r="W119" s="243">
        <f>'App 1-Services'!K119</f>
        <v>808</v>
      </c>
      <c r="X119" s="244">
        <f>'App 1-Services'!M119</f>
        <v>809</v>
      </c>
      <c r="Y119" s="245">
        <f>'App 1-Services'!N119</f>
        <v>807</v>
      </c>
      <c r="Z119" s="245">
        <f>'App 1-Services'!O119</f>
        <v>0</v>
      </c>
      <c r="AB119" s="260">
        <f>'App 1-Services'!G119</f>
        <v>3132</v>
      </c>
      <c r="AC119" s="9">
        <f t="shared" si="41"/>
        <v>1409.0512249443207</v>
      </c>
      <c r="AD119" s="9">
        <f t="shared" si="42"/>
        <v>1410.7951002227171</v>
      </c>
      <c r="AE119" s="9">
        <f t="shared" si="43"/>
        <v>1407.3073496659242</v>
      </c>
      <c r="AF119" s="9">
        <f t="shared" si="44"/>
        <v>0</v>
      </c>
      <c r="AG119" s="256"/>
      <c r="AH119" s="682">
        <f t="shared" si="45"/>
        <v>807</v>
      </c>
      <c r="AI119" s="682">
        <f t="shared" si="34"/>
        <v>1407.3073496659242</v>
      </c>
      <c r="AJ119" s="682">
        <f t="shared" si="35"/>
        <v>70.099999999999994</v>
      </c>
      <c r="AK119" s="673">
        <f t="shared" si="33"/>
        <v>0.95791223103960788</v>
      </c>
      <c r="AL119" s="674"/>
    </row>
    <row r="120" spans="1:38" x14ac:dyDescent="0.2">
      <c r="A120" s="347">
        <v>17900</v>
      </c>
      <c r="B120" s="347" t="s">
        <v>248</v>
      </c>
      <c r="C120" s="347" t="s">
        <v>289</v>
      </c>
      <c r="D120" s="375" t="s">
        <v>1</v>
      </c>
      <c r="E120" s="144"/>
      <c r="F120" s="135">
        <f>'App 6-Residual Waste'!F120</f>
        <v>1500</v>
      </c>
      <c r="G120" s="136">
        <f t="shared" si="39"/>
        <v>18.816799638717448</v>
      </c>
      <c r="H120" s="137">
        <f t="shared" si="40"/>
        <v>15.138023573174108</v>
      </c>
      <c r="I120" s="293"/>
      <c r="J120" s="11"/>
      <c r="K120" s="145">
        <f>'App 4-Recyclables'!F120</f>
        <v>0</v>
      </c>
      <c r="L120" s="132"/>
      <c r="M120" s="132"/>
      <c r="N120" s="144"/>
      <c r="O120" s="134">
        <f>'App 5-Organics'!F120</f>
        <v>0</v>
      </c>
      <c r="P120" s="287"/>
      <c r="Q120" s="139"/>
      <c r="R120" s="672">
        <f>'App 5-Organics'!J120</f>
        <v>0</v>
      </c>
      <c r="S120" s="673"/>
      <c r="T120" s="674"/>
      <c r="V120" s="304">
        <f>'App 1-Services'!H120</f>
        <v>4868</v>
      </c>
      <c r="W120" s="243">
        <f>'App 1-Services'!K120</f>
        <v>1533</v>
      </c>
      <c r="X120" s="244">
        <f>'App 1-Services'!M120</f>
        <v>0</v>
      </c>
      <c r="Y120" s="245">
        <f>'App 1-Services'!N120</f>
        <v>0</v>
      </c>
      <c r="Z120" s="245">
        <f>'App 1-Services'!O120</f>
        <v>0</v>
      </c>
      <c r="AA120" s="112">
        <v>1</v>
      </c>
      <c r="AB120" s="260">
        <f>'App 1-Services'!G120</f>
        <v>6051</v>
      </c>
      <c r="AC120" s="9">
        <f t="shared" si="41"/>
        <v>1905.5429334428925</v>
      </c>
      <c r="AD120" s="9">
        <f t="shared" si="42"/>
        <v>0</v>
      </c>
      <c r="AE120" s="9">
        <f t="shared" si="43"/>
        <v>0</v>
      </c>
      <c r="AF120" s="9">
        <f t="shared" si="44"/>
        <v>0</v>
      </c>
      <c r="AG120" s="256"/>
      <c r="AH120" s="682">
        <f t="shared" si="45"/>
        <v>0</v>
      </c>
      <c r="AI120" s="682">
        <f t="shared" si="34"/>
        <v>0</v>
      </c>
      <c r="AJ120" s="682">
        <f t="shared" si="35"/>
        <v>0</v>
      </c>
      <c r="AK120" s="673"/>
      <c r="AL120" s="674"/>
    </row>
    <row r="121" spans="1:38" x14ac:dyDescent="0.2">
      <c r="A121" s="347">
        <v>17950</v>
      </c>
      <c r="B121" s="347" t="s">
        <v>249</v>
      </c>
      <c r="C121" s="347" t="s">
        <v>289</v>
      </c>
      <c r="D121" s="375" t="s">
        <v>1</v>
      </c>
      <c r="E121" s="144"/>
      <c r="F121" s="135">
        <f>'App 6-Residual Waste'!F121</f>
        <v>740</v>
      </c>
      <c r="G121" s="136">
        <f t="shared" si="39"/>
        <v>14.979757085020243</v>
      </c>
      <c r="H121" s="137">
        <f t="shared" si="40"/>
        <v>11.20343945192953</v>
      </c>
      <c r="I121" s="293"/>
      <c r="J121" s="11"/>
      <c r="K121" s="145">
        <f>'App 4-Recyclables'!F121</f>
        <v>0</v>
      </c>
      <c r="L121" s="132"/>
      <c r="M121" s="132"/>
      <c r="N121" s="144"/>
      <c r="O121" s="134">
        <f>'App 5-Organics'!F121</f>
        <v>0</v>
      </c>
      <c r="P121" s="287"/>
      <c r="Q121" s="139"/>
      <c r="R121" s="672">
        <f>'App 5-Organics'!J121</f>
        <v>0</v>
      </c>
      <c r="S121" s="673"/>
      <c r="T121" s="674"/>
      <c r="V121" s="304">
        <f>'App 1-Services'!H121</f>
        <v>2053</v>
      </c>
      <c r="W121" s="243">
        <f>'App 1-Services'!K121</f>
        <v>950</v>
      </c>
      <c r="X121" s="244">
        <f>'App 1-Services'!M121</f>
        <v>0</v>
      </c>
      <c r="Y121" s="245">
        <f>'App 1-Services'!N121</f>
        <v>0</v>
      </c>
      <c r="Z121" s="245">
        <f>'App 1-Services'!O121</f>
        <v>0</v>
      </c>
      <c r="AA121" s="112">
        <v>1</v>
      </c>
      <c r="AB121" s="260">
        <f>'App 1-Services'!G121</f>
        <v>2745</v>
      </c>
      <c r="AC121" s="9">
        <f t="shared" si="41"/>
        <v>1270.2143205065759</v>
      </c>
      <c r="AD121" s="9">
        <f t="shared" si="42"/>
        <v>0</v>
      </c>
      <c r="AE121" s="9">
        <f t="shared" si="43"/>
        <v>0</v>
      </c>
      <c r="AF121" s="9">
        <f t="shared" si="44"/>
        <v>0</v>
      </c>
      <c r="AG121" s="256"/>
      <c r="AH121" s="682">
        <f t="shared" si="45"/>
        <v>0</v>
      </c>
      <c r="AI121" s="682">
        <f t="shared" si="34"/>
        <v>0</v>
      </c>
      <c r="AJ121" s="682">
        <f t="shared" si="35"/>
        <v>0</v>
      </c>
      <c r="AK121" s="673"/>
      <c r="AL121" s="674"/>
    </row>
    <row r="122" spans="1:38" x14ac:dyDescent="0.2">
      <c r="A122" s="347">
        <v>18020</v>
      </c>
      <c r="B122" s="347" t="s">
        <v>250</v>
      </c>
      <c r="C122" s="347" t="s">
        <v>289</v>
      </c>
      <c r="D122" s="375" t="s">
        <v>1</v>
      </c>
      <c r="E122" s="144"/>
      <c r="F122" s="135">
        <f>'App 6-Residual Waste'!F122</f>
        <v>1600</v>
      </c>
      <c r="G122" s="136">
        <f t="shared" si="39"/>
        <v>10.134792743488397</v>
      </c>
      <c r="H122" s="137">
        <f t="shared" si="40"/>
        <v>6.5559676434098781</v>
      </c>
      <c r="I122" s="293"/>
      <c r="J122" s="11"/>
      <c r="K122" s="145">
        <f>'App 4-Recyclables'!F122</f>
        <v>1400</v>
      </c>
      <c r="L122" s="132">
        <f>(K122*1000)/X122/52</f>
        <v>8.8679436505523466</v>
      </c>
      <c r="M122" s="132">
        <f>(K122*1000)/AD122/52</f>
        <v>5.7364716879836433</v>
      </c>
      <c r="N122" s="144"/>
      <c r="O122" s="134">
        <f>'App 5-Organics'!F122</f>
        <v>0</v>
      </c>
      <c r="P122" s="287"/>
      <c r="Q122" s="139"/>
      <c r="R122" s="672">
        <f>'App 5-Organics'!J122</f>
        <v>0</v>
      </c>
      <c r="S122" s="673"/>
      <c r="T122" s="674"/>
      <c r="V122" s="304">
        <f>'App 1-Services'!H122</f>
        <v>6080</v>
      </c>
      <c r="W122" s="243">
        <f>'App 1-Services'!K122</f>
        <v>3036</v>
      </c>
      <c r="X122" s="244">
        <f>'App 1-Services'!M122</f>
        <v>3036</v>
      </c>
      <c r="Y122" s="245">
        <f>'App 1-Services'!N122</f>
        <v>0</v>
      </c>
      <c r="Z122" s="245">
        <f>'App 1-Services'!O122</f>
        <v>0</v>
      </c>
      <c r="AA122" s="112">
        <v>1</v>
      </c>
      <c r="AB122" s="260">
        <f>'App 1-Services'!G122</f>
        <v>9399</v>
      </c>
      <c r="AC122" s="9">
        <f t="shared" si="41"/>
        <v>4693.316447368421</v>
      </c>
      <c r="AD122" s="9">
        <f t="shared" si="42"/>
        <v>4693.316447368421</v>
      </c>
      <c r="AE122" s="9">
        <f t="shared" si="43"/>
        <v>0</v>
      </c>
      <c r="AF122" s="9">
        <f t="shared" si="44"/>
        <v>0</v>
      </c>
      <c r="AG122" s="256"/>
      <c r="AH122" s="682">
        <f t="shared" si="45"/>
        <v>0</v>
      </c>
      <c r="AI122" s="682">
        <f t="shared" si="34"/>
        <v>0</v>
      </c>
      <c r="AJ122" s="682">
        <f t="shared" si="35"/>
        <v>0</v>
      </c>
      <c r="AK122" s="673"/>
      <c r="AL122" s="674"/>
    </row>
    <row r="123" spans="1:38" x14ac:dyDescent="0.2">
      <c r="A123" s="347">
        <v>18050</v>
      </c>
      <c r="B123" s="347" t="s">
        <v>251</v>
      </c>
      <c r="C123" s="347" t="s">
        <v>126</v>
      </c>
      <c r="D123" s="375" t="s">
        <v>3</v>
      </c>
      <c r="E123" s="144"/>
      <c r="F123" s="135">
        <f>'App 6-Residual Waste'!F123</f>
        <v>14118.6</v>
      </c>
      <c r="G123" s="136">
        <f t="shared" si="39"/>
        <v>9.2354004714969378</v>
      </c>
      <c r="H123" s="137">
        <f t="shared" si="40"/>
        <v>3.664552676495425</v>
      </c>
      <c r="I123" s="293"/>
      <c r="J123" s="11"/>
      <c r="K123" s="145">
        <f>'App 4-Recyclables'!F123</f>
        <v>5422.56</v>
      </c>
      <c r="L123" s="132">
        <f>(K123*1000)/X123/52</f>
        <v>3.5470594237899249</v>
      </c>
      <c r="M123" s="132">
        <f>(K123*1000)/AD123/52</f>
        <v>1.4074523509028536</v>
      </c>
      <c r="N123" s="144"/>
      <c r="O123" s="134">
        <f>'App 5-Organics'!F123</f>
        <v>2181.92</v>
      </c>
      <c r="P123" s="287">
        <f>(O123*1000)/Y123/52</f>
        <v>4.1792828685258963</v>
      </c>
      <c r="Q123" s="139">
        <f>(O123*1000)/AE123/52</f>
        <v>1.6583149013359089</v>
      </c>
      <c r="R123" s="672">
        <f>'App 5-Organics'!J123</f>
        <v>0</v>
      </c>
      <c r="S123" s="673"/>
      <c r="T123" s="674"/>
      <c r="V123" s="304">
        <f>'App 1-Services'!H123</f>
        <v>29408</v>
      </c>
      <c r="W123" s="243">
        <f>'App 1-Services'!K123</f>
        <v>29399</v>
      </c>
      <c r="X123" s="244">
        <f>'App 1-Services'!M123</f>
        <v>29399</v>
      </c>
      <c r="Y123" s="245">
        <f>'App 1-Services'!N123</f>
        <v>10040</v>
      </c>
      <c r="Z123" s="245">
        <f>'App 1-Services'!O123</f>
        <v>0</v>
      </c>
      <c r="AB123" s="260">
        <f>'App 1-Services'!G123</f>
        <v>74114</v>
      </c>
      <c r="AC123" s="9">
        <f t="shared" si="41"/>
        <v>74091.318212731232</v>
      </c>
      <c r="AD123" s="9">
        <f t="shared" si="42"/>
        <v>74091.318212731232</v>
      </c>
      <c r="AE123" s="9">
        <f t="shared" si="43"/>
        <v>25302.793797606093</v>
      </c>
      <c r="AF123" s="9">
        <f t="shared" si="44"/>
        <v>0</v>
      </c>
      <c r="AG123" s="256"/>
      <c r="AH123" s="682">
        <f t="shared" si="45"/>
        <v>10040</v>
      </c>
      <c r="AI123" s="682">
        <f t="shared" si="34"/>
        <v>25302.793797606093</v>
      </c>
      <c r="AJ123" s="682">
        <f t="shared" si="35"/>
        <v>2181.92</v>
      </c>
      <c r="AK123" s="673">
        <f t="shared" si="33"/>
        <v>1.6583149013359089</v>
      </c>
      <c r="AL123" s="674"/>
    </row>
    <row r="124" spans="1:38" x14ac:dyDescent="0.2">
      <c r="A124" s="347">
        <v>18100</v>
      </c>
      <c r="B124" s="347" t="s">
        <v>252</v>
      </c>
      <c r="C124" s="347" t="s">
        <v>289</v>
      </c>
      <c r="D124" s="375" t="s">
        <v>1</v>
      </c>
      <c r="E124" s="133"/>
      <c r="F124" s="135">
        <f>'App 6-Residual Waste'!F124</f>
        <v>595</v>
      </c>
      <c r="G124" s="136">
        <f t="shared" si="39"/>
        <v>10.002017213555677</v>
      </c>
      <c r="H124" s="137">
        <f t="shared" si="40"/>
        <v>7.2154266092289703</v>
      </c>
      <c r="I124" s="293"/>
      <c r="J124" s="610"/>
      <c r="K124" s="145">
        <f>'App 4-Recyclables'!F124</f>
        <v>129.5</v>
      </c>
      <c r="L124" s="132">
        <f>(K124*1000)/X124/52</f>
        <v>2.1769096288327057</v>
      </c>
      <c r="M124" s="132">
        <f>(K124*1000)/AD124/52</f>
        <v>1.5704163796557171</v>
      </c>
      <c r="N124" s="133"/>
      <c r="O124" s="134">
        <f>'App 5-Organics'!F124</f>
        <v>0</v>
      </c>
      <c r="P124" s="287"/>
      <c r="Q124" s="139"/>
      <c r="R124" s="672">
        <f>'App 5-Organics'!J124</f>
        <v>0</v>
      </c>
      <c r="S124" s="673"/>
      <c r="T124" s="674"/>
      <c r="V124" s="304">
        <f>'App 1-Services'!H124</f>
        <v>2623</v>
      </c>
      <c r="W124" s="243">
        <f>'App 1-Services'!K124</f>
        <v>1144</v>
      </c>
      <c r="X124" s="244">
        <f>'App 1-Services'!M124</f>
        <v>1144</v>
      </c>
      <c r="Y124" s="245">
        <f>'App 1-Services'!N124</f>
        <v>0</v>
      </c>
      <c r="Z124" s="245">
        <f>'App 1-Services'!O124</f>
        <v>0</v>
      </c>
      <c r="AA124" s="112">
        <v>1</v>
      </c>
      <c r="AB124" s="260">
        <f>'App 1-Services'!G124</f>
        <v>3636</v>
      </c>
      <c r="AC124" s="9">
        <f t="shared" si="41"/>
        <v>1585.8116660312619</v>
      </c>
      <c r="AD124" s="9">
        <f t="shared" si="42"/>
        <v>1585.8116660312619</v>
      </c>
      <c r="AE124" s="9">
        <f t="shared" si="43"/>
        <v>0</v>
      </c>
      <c r="AF124" s="9">
        <f t="shared" si="44"/>
        <v>0</v>
      </c>
      <c r="AG124" s="256"/>
      <c r="AH124" s="682">
        <f t="shared" si="45"/>
        <v>0</v>
      </c>
      <c r="AI124" s="682">
        <f t="shared" si="34"/>
        <v>0</v>
      </c>
      <c r="AJ124" s="682">
        <f t="shared" si="35"/>
        <v>0</v>
      </c>
      <c r="AK124" s="673"/>
      <c r="AL124" s="674"/>
    </row>
    <row r="125" spans="1:38" x14ac:dyDescent="0.2">
      <c r="A125" s="347">
        <v>18200</v>
      </c>
      <c r="B125" s="347" t="s">
        <v>253</v>
      </c>
      <c r="C125" s="347" t="s">
        <v>711</v>
      </c>
      <c r="D125" s="375" t="s">
        <v>1</v>
      </c>
      <c r="E125" s="133"/>
      <c r="F125" s="135">
        <f>'App 6-Residual Waste'!F125</f>
        <v>2200</v>
      </c>
      <c r="G125" s="136">
        <f t="shared" si="39"/>
        <v>14.69017094017094</v>
      </c>
      <c r="H125" s="137">
        <f t="shared" si="40"/>
        <v>8.0460081391989942</v>
      </c>
      <c r="I125" s="293"/>
      <c r="J125" s="11"/>
      <c r="K125" s="145">
        <f>'App 4-Recyclables'!F125</f>
        <v>0</v>
      </c>
      <c r="L125" s="132"/>
      <c r="M125" s="132"/>
      <c r="N125" s="133"/>
      <c r="O125" s="134">
        <f>'App 5-Organics'!F125</f>
        <v>0</v>
      </c>
      <c r="P125" s="287"/>
      <c r="Q125" s="139"/>
      <c r="R125" s="672">
        <f>'App 5-Organics'!J125</f>
        <v>0</v>
      </c>
      <c r="S125" s="673"/>
      <c r="T125" s="674"/>
      <c r="V125" s="304">
        <f>'App 1-Services'!H125</f>
        <v>3857</v>
      </c>
      <c r="W125" s="243">
        <f>'App 1-Services'!K125</f>
        <v>2880</v>
      </c>
      <c r="X125" s="244">
        <f>'App 1-Services'!M125</f>
        <v>0</v>
      </c>
      <c r="Y125" s="245">
        <f>'App 1-Services'!N125</f>
        <v>0</v>
      </c>
      <c r="Z125" s="245">
        <f>'App 1-Services'!O125</f>
        <v>0</v>
      </c>
      <c r="AA125" s="112">
        <v>1</v>
      </c>
      <c r="AB125" s="260">
        <f>'App 1-Services'!G125</f>
        <v>7042</v>
      </c>
      <c r="AC125" s="9">
        <f t="shared" si="41"/>
        <v>5258.2214156079854</v>
      </c>
      <c r="AD125" s="9">
        <f t="shared" si="42"/>
        <v>0</v>
      </c>
      <c r="AE125" s="9">
        <f t="shared" si="43"/>
        <v>0</v>
      </c>
      <c r="AF125" s="9">
        <f t="shared" si="44"/>
        <v>0</v>
      </c>
      <c r="AG125" s="256"/>
      <c r="AH125" s="682">
        <f t="shared" si="45"/>
        <v>0</v>
      </c>
      <c r="AI125" s="682">
        <f t="shared" si="34"/>
        <v>0</v>
      </c>
      <c r="AJ125" s="682">
        <f t="shared" si="35"/>
        <v>0</v>
      </c>
      <c r="AK125" s="673"/>
      <c r="AL125" s="674"/>
    </row>
    <row r="126" spans="1:38" x14ac:dyDescent="0.2">
      <c r="A126" s="347">
        <v>18230</v>
      </c>
      <c r="B126" s="347" t="s">
        <v>286</v>
      </c>
      <c r="C126" s="347" t="s">
        <v>289</v>
      </c>
      <c r="D126" s="375" t="s">
        <v>1</v>
      </c>
      <c r="E126" s="133"/>
      <c r="F126" s="135">
        <f>'App 6-Residual Waste'!F126</f>
        <v>8809</v>
      </c>
      <c r="G126" s="136">
        <f t="shared" si="39"/>
        <v>8.8544765917753576</v>
      </c>
      <c r="H126" s="137">
        <f t="shared" si="40"/>
        <v>3.2823431633222855</v>
      </c>
      <c r="I126" s="293"/>
      <c r="J126" s="11"/>
      <c r="K126" s="145">
        <f>'App 4-Recyclables'!F126</f>
        <v>3740</v>
      </c>
      <c r="L126" s="132">
        <f t="shared" ref="L126:L132" si="48">(K126*1000)/X126/52</f>
        <v>3.7593078048858937</v>
      </c>
      <c r="M126" s="132">
        <f t="shared" ref="M126:M132" si="49">(K126*1000)/AD126/52</f>
        <v>1.3935706017510894</v>
      </c>
      <c r="N126" s="133"/>
      <c r="O126" s="134">
        <f>'App 5-Organics'!F126</f>
        <v>0</v>
      </c>
      <c r="P126" s="287"/>
      <c r="Q126" s="139"/>
      <c r="R126" s="672">
        <f>'App 5-Organics'!J126</f>
        <v>5478</v>
      </c>
      <c r="S126" s="673">
        <f>(R126*1000)/Z126/52</f>
        <v>6.8061864482590675</v>
      </c>
      <c r="T126" s="674">
        <f>(R126*1000)/AF126/52</f>
        <v>2.5230446232689889</v>
      </c>
      <c r="V126" s="304">
        <f>'App 1-Services'!H126</f>
        <v>19736</v>
      </c>
      <c r="W126" s="243">
        <f>'App 1-Services'!K126</f>
        <v>19132</v>
      </c>
      <c r="X126" s="244">
        <f>'App 1-Services'!M126</f>
        <v>19132</v>
      </c>
      <c r="Y126" s="245">
        <f>'App 1-Services'!N126</f>
        <v>0</v>
      </c>
      <c r="Z126" s="245">
        <f>'App 1-Services'!O126</f>
        <v>15478</v>
      </c>
      <c r="AB126" s="260">
        <f>'App 1-Services'!G126</f>
        <v>53240</v>
      </c>
      <c r="AC126" s="9">
        <f t="shared" si="41"/>
        <v>51610.644507498982</v>
      </c>
      <c r="AD126" s="9">
        <f t="shared" si="42"/>
        <v>51610.644507498982</v>
      </c>
      <c r="AE126" s="9">
        <f t="shared" si="43"/>
        <v>0</v>
      </c>
      <c r="AF126" s="9">
        <f t="shared" si="44"/>
        <v>41753.583299554113</v>
      </c>
      <c r="AG126" s="256" t="s">
        <v>771</v>
      </c>
      <c r="AH126" s="682">
        <f t="shared" si="45"/>
        <v>15478</v>
      </c>
      <c r="AI126" s="682">
        <f t="shared" si="34"/>
        <v>41753.583299554113</v>
      </c>
      <c r="AJ126" s="682">
        <f t="shared" si="35"/>
        <v>5478</v>
      </c>
      <c r="AK126" s="673"/>
      <c r="AL126" s="674">
        <f t="shared" si="36"/>
        <v>2.5230446232689889</v>
      </c>
    </row>
    <row r="127" spans="1:38" x14ac:dyDescent="0.2">
      <c r="A127" s="347">
        <v>18250</v>
      </c>
      <c r="B127" s="347" t="s">
        <v>254</v>
      </c>
      <c r="C127" s="347" t="s">
        <v>189</v>
      </c>
      <c r="D127" s="375" t="s">
        <v>3</v>
      </c>
      <c r="E127" s="133"/>
      <c r="F127" s="135">
        <f>'App 6-Residual Waste'!F127</f>
        <v>13133</v>
      </c>
      <c r="G127" s="136">
        <f t="shared" si="39"/>
        <v>9.2255147686912728</v>
      </c>
      <c r="H127" s="137">
        <f t="shared" si="40"/>
        <v>3.1436499372371118</v>
      </c>
      <c r="I127" s="293"/>
      <c r="J127" s="11"/>
      <c r="K127" s="145">
        <f>'App 4-Recyclables'!F127</f>
        <v>7293</v>
      </c>
      <c r="L127" s="132">
        <f t="shared" si="48"/>
        <v>5.1231005260081828</v>
      </c>
      <c r="M127" s="132">
        <f t="shared" si="49"/>
        <v>1.7457274798043292</v>
      </c>
      <c r="N127" s="133"/>
      <c r="O127" s="134">
        <f>'App 5-Organics'!F127</f>
        <v>6388</v>
      </c>
      <c r="P127" s="287">
        <f>(O127*1000)/Y127/52</f>
        <v>7.5751466884228806</v>
      </c>
      <c r="Q127" s="139">
        <f>(O127*1000)/AE127/52</f>
        <v>2.5812770353410519</v>
      </c>
      <c r="R127" s="672">
        <f>'App 5-Organics'!J127</f>
        <v>0</v>
      </c>
      <c r="S127" s="673"/>
      <c r="T127" s="674"/>
      <c r="V127" s="304">
        <f>'App 1-Services'!H127</f>
        <v>27376</v>
      </c>
      <c r="W127" s="243">
        <f>'App 1-Services'!K127</f>
        <v>27376</v>
      </c>
      <c r="X127" s="244">
        <f>'App 1-Services'!M127</f>
        <v>27376</v>
      </c>
      <c r="Y127" s="245">
        <f>'App 1-Services'!N127</f>
        <v>16217</v>
      </c>
      <c r="Z127" s="245">
        <f>'App 1-Services'!O127</f>
        <v>0</v>
      </c>
      <c r="AB127" s="260">
        <f>'App 1-Services'!G127</f>
        <v>80339</v>
      </c>
      <c r="AC127" s="9">
        <f t="shared" si="41"/>
        <v>80339</v>
      </c>
      <c r="AD127" s="9">
        <f t="shared" si="42"/>
        <v>80339</v>
      </c>
      <c r="AE127" s="9">
        <f t="shared" si="43"/>
        <v>47591.23184541204</v>
      </c>
      <c r="AF127" s="9">
        <f t="shared" si="44"/>
        <v>0</v>
      </c>
      <c r="AG127" s="256"/>
      <c r="AH127" s="682">
        <f t="shared" si="45"/>
        <v>16217</v>
      </c>
      <c r="AI127" s="682">
        <f t="shared" si="34"/>
        <v>47591.23184541204</v>
      </c>
      <c r="AJ127" s="682">
        <f t="shared" si="35"/>
        <v>6388</v>
      </c>
      <c r="AK127" s="673">
        <f t="shared" si="33"/>
        <v>2.5812770353410519</v>
      </c>
      <c r="AL127" s="674"/>
    </row>
    <row r="128" spans="1:38" x14ac:dyDescent="0.2">
      <c r="A128" s="347">
        <v>18350</v>
      </c>
      <c r="B128" s="347" t="s">
        <v>255</v>
      </c>
      <c r="C128" s="347" t="s">
        <v>287</v>
      </c>
      <c r="D128" s="375" t="s">
        <v>2</v>
      </c>
      <c r="E128" s="133"/>
      <c r="F128" s="135">
        <f>'App 6-Residual Waste'!F128</f>
        <v>7423.27</v>
      </c>
      <c r="G128" s="136">
        <f t="shared" si="39"/>
        <v>7.4740938380990736</v>
      </c>
      <c r="H128" s="137">
        <f t="shared" si="40"/>
        <v>3.057698223785724</v>
      </c>
      <c r="I128" s="293"/>
      <c r="J128" s="11"/>
      <c r="K128" s="145">
        <f>'App 4-Recyclables'!F128</f>
        <v>4542.8100000000004</v>
      </c>
      <c r="L128" s="132">
        <f t="shared" si="48"/>
        <v>4.5739126057188884</v>
      </c>
      <c r="M128" s="132">
        <f t="shared" si="49"/>
        <v>1.8712160635401953</v>
      </c>
      <c r="N128" s="133"/>
      <c r="O128" s="134">
        <f>'App 5-Organics'!F128</f>
        <v>5060.8500000000004</v>
      </c>
      <c r="P128" s="287">
        <f>(O128*1000)/Y128/52</f>
        <v>5.242904620025775</v>
      </c>
      <c r="Q128" s="139">
        <f>(O128*1000)/AE128/52</f>
        <v>2.1449048528681689</v>
      </c>
      <c r="R128" s="672">
        <f>'App 5-Organics'!J128</f>
        <v>0</v>
      </c>
      <c r="S128" s="673"/>
      <c r="T128" s="674"/>
      <c r="V128" s="304">
        <f>'App 1-Services'!H128</f>
        <v>20657</v>
      </c>
      <c r="W128" s="243">
        <f>'App 1-Services'!K128</f>
        <v>19100</v>
      </c>
      <c r="X128" s="244">
        <f>'App 1-Services'!M128</f>
        <v>19100</v>
      </c>
      <c r="Y128" s="245">
        <f>'App 1-Services'!N128</f>
        <v>18563</v>
      </c>
      <c r="Z128" s="245">
        <f>'App 1-Services'!O128</f>
        <v>0</v>
      </c>
      <c r="AB128" s="260">
        <f>'App 1-Services'!G128</f>
        <v>50493</v>
      </c>
      <c r="AC128" s="9">
        <f t="shared" si="41"/>
        <v>46687.142373045455</v>
      </c>
      <c r="AD128" s="9">
        <f t="shared" si="42"/>
        <v>46687.142373045455</v>
      </c>
      <c r="AE128" s="9">
        <f t="shared" si="43"/>
        <v>45374.524809991766</v>
      </c>
      <c r="AF128" s="9">
        <f t="shared" si="44"/>
        <v>0</v>
      </c>
      <c r="AG128" s="256"/>
      <c r="AH128" s="682">
        <f t="shared" si="45"/>
        <v>18563</v>
      </c>
      <c r="AI128" s="682">
        <f t="shared" si="34"/>
        <v>45374.524809991766</v>
      </c>
      <c r="AJ128" s="682">
        <f t="shared" si="35"/>
        <v>5060.8500000000004</v>
      </c>
      <c r="AK128" s="673">
        <f t="shared" si="33"/>
        <v>2.1449048528681689</v>
      </c>
      <c r="AL128" s="674"/>
    </row>
    <row r="129" spans="1:38" x14ac:dyDescent="0.2">
      <c r="A129" s="347">
        <v>18400</v>
      </c>
      <c r="B129" s="347" t="s">
        <v>256</v>
      </c>
      <c r="C129" s="347" t="s">
        <v>155</v>
      </c>
      <c r="D129" s="375" t="s">
        <v>4</v>
      </c>
      <c r="E129" s="133"/>
      <c r="F129" s="135">
        <f>'App 6-Residual Waste'!F129</f>
        <v>9944.74</v>
      </c>
      <c r="G129" s="136">
        <f t="shared" si="39"/>
        <v>11.601152562936003</v>
      </c>
      <c r="H129" s="137">
        <f t="shared" si="40"/>
        <v>4.3403814327461694</v>
      </c>
      <c r="I129" s="293"/>
      <c r="J129" s="251"/>
      <c r="K129" s="145">
        <f>'App 4-Recyclables'!F129</f>
        <v>4019.84</v>
      </c>
      <c r="L129" s="132">
        <f t="shared" si="48"/>
        <v>4.3290930942832153</v>
      </c>
      <c r="M129" s="132">
        <f t="shared" si="49"/>
        <v>1.6196593558374177</v>
      </c>
      <c r="N129" s="133"/>
      <c r="O129" s="134">
        <f>'App 5-Organics'!F129</f>
        <v>4264.03</v>
      </c>
      <c r="P129" s="287">
        <f>(O129*1000)/Y129/52</f>
        <v>6.4521659393403832</v>
      </c>
      <c r="Q129" s="139">
        <f>(O129*1000)/AE129/52</f>
        <v>2.4139723266446564</v>
      </c>
      <c r="R129" s="672">
        <f>'App 5-Organics'!J129</f>
        <v>0</v>
      </c>
      <c r="S129" s="673"/>
      <c r="T129" s="674"/>
      <c r="V129" s="304">
        <f>'App 1-Services'!H129</f>
        <v>19541</v>
      </c>
      <c r="W129" s="243">
        <f>'App 1-Services'!K129</f>
        <v>16485</v>
      </c>
      <c r="X129" s="244">
        <f>'App 1-Services'!M129</f>
        <v>17857</v>
      </c>
      <c r="Y129" s="245">
        <f>'App 1-Services'!N129</f>
        <v>12709</v>
      </c>
      <c r="Z129" s="245">
        <f>'App 1-Services'!O129</f>
        <v>0</v>
      </c>
      <c r="AB129" s="260">
        <f>'App 1-Services'!G129</f>
        <v>52230</v>
      </c>
      <c r="AC129" s="9">
        <f t="shared" si="41"/>
        <v>44061.79571158078</v>
      </c>
      <c r="AD129" s="9">
        <f t="shared" si="42"/>
        <v>47728.934547873701</v>
      </c>
      <c r="AE129" s="9">
        <f t="shared" si="43"/>
        <v>33969.145386623</v>
      </c>
      <c r="AF129" s="9">
        <f t="shared" si="44"/>
        <v>0</v>
      </c>
      <c r="AG129" s="256"/>
      <c r="AH129" s="682">
        <f t="shared" si="45"/>
        <v>12709</v>
      </c>
      <c r="AI129" s="682">
        <f t="shared" si="34"/>
        <v>33969.145386623</v>
      </c>
      <c r="AJ129" s="682">
        <f t="shared" si="35"/>
        <v>4264.03</v>
      </c>
      <c r="AK129" s="673">
        <f t="shared" si="33"/>
        <v>2.4139723266446564</v>
      </c>
      <c r="AL129" s="674"/>
    </row>
    <row r="130" spans="1:38" x14ac:dyDescent="0.2">
      <c r="A130" s="347">
        <v>18450</v>
      </c>
      <c r="B130" s="347" t="s">
        <v>257</v>
      </c>
      <c r="C130" s="347" t="s">
        <v>287</v>
      </c>
      <c r="D130" s="375" t="s">
        <v>2</v>
      </c>
      <c r="E130" s="133"/>
      <c r="F130" s="135">
        <f>'App 6-Residual Waste'!F130</f>
        <v>41251</v>
      </c>
      <c r="G130" s="136">
        <f t="shared" si="39"/>
        <v>9.4280845430701028</v>
      </c>
      <c r="H130" s="137">
        <f t="shared" si="40"/>
        <v>3.7089067304772909</v>
      </c>
      <c r="I130" s="293"/>
      <c r="J130" s="11"/>
      <c r="K130" s="145">
        <f>'App 4-Recyclables'!F130</f>
        <v>16294</v>
      </c>
      <c r="L130" s="132">
        <f t="shared" si="48"/>
        <v>3.6973870043677</v>
      </c>
      <c r="M130" s="132">
        <f t="shared" si="49"/>
        <v>1.4545121528166878</v>
      </c>
      <c r="N130" s="133"/>
      <c r="O130" s="134">
        <f>'App 5-Organics'!F130</f>
        <v>22759</v>
      </c>
      <c r="P130" s="287">
        <f>(O130*1000)/Y130/52</f>
        <v>5.1644059673747682</v>
      </c>
      <c r="Q130" s="139">
        <f>(O130*1000)/AE130/52</f>
        <v>2.0316215837704061</v>
      </c>
      <c r="R130" s="672">
        <f>'App 5-Organics'!J130</f>
        <v>0</v>
      </c>
      <c r="S130" s="673"/>
      <c r="T130" s="674"/>
      <c r="V130" s="304">
        <f>'App 1-Services'!H130</f>
        <v>85000</v>
      </c>
      <c r="W130" s="243">
        <f>'App 1-Services'!K130</f>
        <v>84141</v>
      </c>
      <c r="X130" s="244">
        <f>'App 1-Services'!M130</f>
        <v>84748</v>
      </c>
      <c r="Y130" s="245">
        <f>'App 1-Services'!N130</f>
        <v>84748</v>
      </c>
      <c r="Z130" s="245">
        <f>'App 1-Services'!O130</f>
        <v>0</v>
      </c>
      <c r="AB130" s="260">
        <f>'App 1-Services'!G130</f>
        <v>216071</v>
      </c>
      <c r="AC130" s="9">
        <f t="shared" si="41"/>
        <v>213887.41189411766</v>
      </c>
      <c r="AD130" s="9">
        <f t="shared" si="42"/>
        <v>215430.4130352941</v>
      </c>
      <c r="AE130" s="9">
        <f t="shared" si="43"/>
        <v>215430.4130352941</v>
      </c>
      <c r="AF130" s="9">
        <f t="shared" si="44"/>
        <v>0</v>
      </c>
      <c r="AG130" s="256"/>
      <c r="AH130" s="682">
        <f t="shared" si="45"/>
        <v>84748</v>
      </c>
      <c r="AI130" s="682">
        <f t="shared" si="34"/>
        <v>215430.4130352941</v>
      </c>
      <c r="AJ130" s="682">
        <f t="shared" si="35"/>
        <v>22759</v>
      </c>
      <c r="AK130" s="673">
        <f t="shared" si="33"/>
        <v>2.0316215837704061</v>
      </c>
      <c r="AL130" s="674"/>
    </row>
    <row r="131" spans="1:38" x14ac:dyDescent="0.2">
      <c r="A131" s="347">
        <v>18500</v>
      </c>
      <c r="B131" s="347" t="s">
        <v>258</v>
      </c>
      <c r="C131" s="347" t="s">
        <v>126</v>
      </c>
      <c r="D131" s="375" t="s">
        <v>3</v>
      </c>
      <c r="E131" s="133"/>
      <c r="F131" s="135">
        <f>'App 6-Residual Waste'!F131</f>
        <v>10986.1</v>
      </c>
      <c r="G131" s="136">
        <f t="shared" si="39"/>
        <v>8.4715166544830929</v>
      </c>
      <c r="H131" s="137">
        <f t="shared" si="40"/>
        <v>3.828589916027838</v>
      </c>
      <c r="I131" s="293"/>
      <c r="J131" s="11"/>
      <c r="K131" s="145">
        <f>'App 4-Recyclables'!F131</f>
        <v>5961.76</v>
      </c>
      <c r="L131" s="132">
        <f t="shared" si="48"/>
        <v>4.5971863655010532</v>
      </c>
      <c r="M131" s="132">
        <f t="shared" si="49"/>
        <v>2.0776375800127544</v>
      </c>
      <c r="N131" s="133"/>
      <c r="O131" s="134">
        <f>'App 5-Organics'!F131</f>
        <v>0</v>
      </c>
      <c r="P131" s="287"/>
      <c r="Q131" s="139"/>
      <c r="R131" s="672">
        <f>'App 5-Organics'!J131</f>
        <v>3855.4</v>
      </c>
      <c r="S131" s="673">
        <f>(R131*1000)/Z131/52</f>
        <v>2.9729462966561488</v>
      </c>
      <c r="T131" s="674">
        <f>(R131*1000)/AF131/52</f>
        <v>1.3435837615035113</v>
      </c>
      <c r="V131" s="304">
        <f>'App 1-Services'!H131</f>
        <v>26648</v>
      </c>
      <c r="W131" s="243">
        <f>'App 1-Services'!K131</f>
        <v>24939</v>
      </c>
      <c r="X131" s="244">
        <f>'App 1-Services'!M131</f>
        <v>24939</v>
      </c>
      <c r="Y131" s="245">
        <f>'App 1-Services'!N131</f>
        <v>0</v>
      </c>
      <c r="Z131" s="245">
        <f>'App 1-Services'!O131</f>
        <v>24939</v>
      </c>
      <c r="AB131" s="260">
        <f>'App 1-Services'!G131</f>
        <v>58964</v>
      </c>
      <c r="AC131" s="9">
        <f t="shared" si="41"/>
        <v>55182.497598318827</v>
      </c>
      <c r="AD131" s="9">
        <f t="shared" si="42"/>
        <v>55182.497598318827</v>
      </c>
      <c r="AE131" s="9">
        <f t="shared" si="43"/>
        <v>0</v>
      </c>
      <c r="AF131" s="9">
        <f t="shared" si="44"/>
        <v>55182.497598318827</v>
      </c>
      <c r="AG131" s="256" t="s">
        <v>100</v>
      </c>
      <c r="AH131" s="682">
        <f t="shared" si="45"/>
        <v>24939</v>
      </c>
      <c r="AI131" s="682">
        <f t="shared" si="34"/>
        <v>55182.497598318827</v>
      </c>
      <c r="AJ131" s="682">
        <f t="shared" si="35"/>
        <v>3855.4</v>
      </c>
      <c r="AK131" s="673"/>
      <c r="AL131" s="674">
        <f>(AJ131*1000)/AF131/52</f>
        <v>1.3435837615035113</v>
      </c>
    </row>
    <row r="132" spans="1:38" x14ac:dyDescent="0.2">
      <c r="A132" s="347">
        <v>18710</v>
      </c>
      <c r="B132" s="347" t="s">
        <v>259</v>
      </c>
      <c r="C132" s="347" t="s">
        <v>713</v>
      </c>
      <c r="D132" s="375" t="s">
        <v>1</v>
      </c>
      <c r="E132" s="133"/>
      <c r="F132" s="135">
        <f>'App 6-Residual Waste'!F132</f>
        <v>1716</v>
      </c>
      <c r="G132" s="136">
        <f t="shared" si="39"/>
        <v>8.0487804878048781</v>
      </c>
      <c r="H132" s="137">
        <f t="shared" si="40"/>
        <v>3.4757931900678054</v>
      </c>
      <c r="I132" s="293"/>
      <c r="J132" s="11"/>
      <c r="K132" s="145">
        <f>'App 4-Recyclables'!F132</f>
        <v>850</v>
      </c>
      <c r="L132" s="132">
        <f t="shared" si="48"/>
        <v>3.9868667917448404</v>
      </c>
      <c r="M132" s="132">
        <f t="shared" si="49"/>
        <v>1.7216924309776427</v>
      </c>
      <c r="N132" s="133"/>
      <c r="O132" s="134">
        <f>'App 5-Organics'!F132</f>
        <v>0</v>
      </c>
      <c r="P132" s="603"/>
      <c r="Q132" s="139"/>
      <c r="R132" s="672">
        <f>'App 5-Organics'!J132</f>
        <v>0</v>
      </c>
      <c r="S132" s="673"/>
      <c r="T132" s="674"/>
      <c r="V132" s="304">
        <f>'App 1-Services'!H132</f>
        <v>7321</v>
      </c>
      <c r="W132" s="243">
        <f>'App 1-Services'!K132</f>
        <v>4100</v>
      </c>
      <c r="X132" s="244">
        <f>'App 1-Services'!M132</f>
        <v>4100</v>
      </c>
      <c r="Y132" s="245">
        <f>'App 1-Services'!N132</f>
        <v>0</v>
      </c>
      <c r="Z132" s="245">
        <f>'App 1-Services'!O132</f>
        <v>0</v>
      </c>
      <c r="AA132" s="112">
        <v>1</v>
      </c>
      <c r="AB132" s="260">
        <f>'App 1-Services'!G132</f>
        <v>16953</v>
      </c>
      <c r="AC132" s="9">
        <f t="shared" si="41"/>
        <v>9494.2357601420572</v>
      </c>
      <c r="AD132" s="9">
        <f t="shared" si="42"/>
        <v>9494.2357601420572</v>
      </c>
      <c r="AE132" s="9">
        <f t="shared" si="43"/>
        <v>0</v>
      </c>
      <c r="AF132" s="9">
        <f t="shared" si="44"/>
        <v>0</v>
      </c>
      <c r="AG132" s="256"/>
      <c r="AH132" s="682">
        <f t="shared" si="45"/>
        <v>0</v>
      </c>
      <c r="AI132" s="682">
        <f t="shared" si="34"/>
        <v>0</v>
      </c>
      <c r="AJ132" s="682">
        <f t="shared" si="35"/>
        <v>0</v>
      </c>
      <c r="AK132" s="673"/>
      <c r="AL132" s="674"/>
    </row>
    <row r="133" spans="1:38" x14ac:dyDescent="0.2">
      <c r="A133" s="263"/>
      <c r="B133" s="263"/>
      <c r="C133" s="263"/>
      <c r="D133" s="263"/>
      <c r="E133" s="263"/>
      <c r="F133" s="263"/>
      <c r="G133" s="263"/>
      <c r="H133" s="263"/>
      <c r="I133" s="294"/>
      <c r="J133" s="263"/>
      <c r="K133" s="263"/>
      <c r="L133" s="263"/>
      <c r="M133" s="263"/>
      <c r="N133" s="263"/>
      <c r="O133" s="263"/>
      <c r="P133" s="281" t="s">
        <v>107</v>
      </c>
      <c r="Q133" s="154">
        <f>(O134+R134)*1000/(Y134+Z134)/52</f>
        <v>5.8529654224138454</v>
      </c>
      <c r="R133" s="263"/>
      <c r="S133" s="281" t="s">
        <v>107</v>
      </c>
      <c r="T133" s="154">
        <f>(O134+R134)*1000/(AE134+AF134)/52</f>
        <v>2.3020019146042463</v>
      </c>
      <c r="V133" s="299">
        <f>COUNTIF(V5:V132,"&gt;0")</f>
        <v>128</v>
      </c>
      <c r="W133" s="246">
        <f>COUNTIF(W5:W132,"&gt;0")</f>
        <v>128</v>
      </c>
      <c r="X133" s="514">
        <f>COUNTIF(X5:X132,"&gt;0")</f>
        <v>112</v>
      </c>
      <c r="Y133" s="247">
        <f>COUNTIF(Y5:Y132,"&gt;0")</f>
        <v>49</v>
      </c>
      <c r="Z133" s="247">
        <f>COUNTIF(Z5:Z132,"&gt;0")</f>
        <v>39</v>
      </c>
      <c r="AA133" s="112">
        <f>SUM(AA5:AA132)</f>
        <v>43</v>
      </c>
      <c r="AB133" s="6"/>
      <c r="AC133" s="246">
        <f>COUNTIF(AC5:AC132,"&gt;0")</f>
        <v>128</v>
      </c>
      <c r="AD133" s="514">
        <f>COUNTIF(AD5:AD132,"&gt;0")</f>
        <v>112</v>
      </c>
      <c r="AE133" s="247">
        <f>COUNTIF(AE5:AE132,"&gt;0")</f>
        <v>49</v>
      </c>
      <c r="AF133" s="247">
        <f>COUNTIF(AF5:AF132,"&gt;0")</f>
        <v>39</v>
      </c>
      <c r="AG133" s="257">
        <f>COUNTIF(AG5:AG132,"F")</f>
        <v>35</v>
      </c>
    </row>
    <row r="134" spans="1:38" x14ac:dyDescent="0.2">
      <c r="A134" s="805" t="s">
        <v>0</v>
      </c>
      <c r="B134" s="805"/>
      <c r="C134" s="805"/>
      <c r="D134" s="7"/>
      <c r="E134" s="121"/>
      <c r="F134" s="148">
        <f>SUM(F5:F132)</f>
        <v>1632503.2900000005</v>
      </c>
      <c r="G134" s="138"/>
      <c r="H134" s="138"/>
      <c r="I134" s="295"/>
      <c r="K134" s="271">
        <f>SUM(K5:K132)</f>
        <v>581232.79000000015</v>
      </c>
      <c r="L134" s="138"/>
      <c r="M134" s="146"/>
      <c r="N134" s="121"/>
      <c r="O134" s="147">
        <f>SUM(O5:O132)</f>
        <v>396536.10999999993</v>
      </c>
      <c r="P134" s="263"/>
      <c r="Q134" s="263"/>
      <c r="R134" s="675">
        <f>SUM(R5:R132)</f>
        <v>213126.13999999998</v>
      </c>
      <c r="S134" s="138"/>
      <c r="T134" s="146"/>
      <c r="V134" s="305">
        <f>SUM(V5:V132)</f>
        <v>3232559</v>
      </c>
      <c r="W134" s="248">
        <f>SUM(W5:W132)</f>
        <v>2884668</v>
      </c>
      <c r="X134" s="249">
        <f>SUM(X5:X132)</f>
        <v>2816063</v>
      </c>
      <c r="Y134" s="250">
        <f>SUM(Y5:Y132)</f>
        <v>1453855</v>
      </c>
      <c r="Z134" s="250">
        <f>SUM(Z5:Z132)</f>
        <v>549279</v>
      </c>
      <c r="AB134" s="8">
        <f>SUM(AB5:AB132)</f>
        <v>7987161</v>
      </c>
      <c r="AC134" s="248">
        <f>SUM(AC5:AC132)</f>
        <v>7227334.846612988</v>
      </c>
      <c r="AD134" s="249">
        <f>SUM(AD5:AD132)</f>
        <v>7081811.7399481852</v>
      </c>
      <c r="AE134" s="250">
        <f>SUM(AE5:AE132)</f>
        <v>3819696.4535774668</v>
      </c>
      <c r="AF134" s="250">
        <f>SUM(AF5:AF132)</f>
        <v>1273380.9952643341</v>
      </c>
      <c r="AG134" s="257">
        <f>COUNTIF(AG5:AG132,"NF")</f>
        <v>4</v>
      </c>
      <c r="AH134" s="681">
        <f>SUM(AH5:AH132)</f>
        <v>2003134</v>
      </c>
      <c r="AI134" s="681">
        <f>SUM(AI5:AI132)</f>
        <v>5093077.4488417991</v>
      </c>
      <c r="AJ134" s="681">
        <f>SUM(AJ5:AJ132)</f>
        <v>609662.25</v>
      </c>
    </row>
    <row r="135" spans="1:38" s="2" customFormat="1" ht="5.25" customHeight="1" x14ac:dyDescent="0.2">
      <c r="A135" s="268"/>
      <c r="B135" s="268"/>
      <c r="C135" s="268"/>
      <c r="D135" s="268"/>
      <c r="E135" s="268"/>
      <c r="F135" s="268"/>
      <c r="G135" s="268"/>
      <c r="H135" s="268"/>
      <c r="I135" s="296"/>
      <c r="J135" s="268"/>
      <c r="K135" s="272"/>
      <c r="L135" s="268"/>
      <c r="M135" s="268"/>
      <c r="N135" s="268"/>
      <c r="O135" s="268"/>
      <c r="P135" s="268"/>
      <c r="Q135" s="268"/>
      <c r="R135" s="268"/>
      <c r="S135" s="268"/>
      <c r="T135" s="268"/>
      <c r="V135" s="306"/>
      <c r="AA135" s="111"/>
      <c r="AG135" s="258"/>
      <c r="AH135" s="111"/>
      <c r="AI135" s="111"/>
      <c r="AJ135" s="111"/>
      <c r="AK135" s="111"/>
    </row>
    <row r="136" spans="1:38" x14ac:dyDescent="0.2">
      <c r="A136" s="806" t="s">
        <v>97</v>
      </c>
      <c r="B136" s="806"/>
      <c r="C136" s="806"/>
      <c r="D136" s="149"/>
      <c r="E136" s="152"/>
      <c r="F136" s="155"/>
      <c r="G136" s="156">
        <f>((F134*1000)/W134)/52</f>
        <v>10.883156757887406</v>
      </c>
      <c r="H136" s="156">
        <f>((F134*1000)/AC134)/52</f>
        <v>4.3438272481832136</v>
      </c>
      <c r="I136" s="297"/>
      <c r="J136" s="150"/>
      <c r="K136" s="155"/>
      <c r="L136" s="549">
        <f>((K134*1000)/X134)/52</f>
        <v>3.9692129238039615</v>
      </c>
      <c r="M136" s="151">
        <f>((K134*1000)/AD134)/52</f>
        <v>1.578346624324122</v>
      </c>
      <c r="N136" s="152"/>
      <c r="O136" s="153"/>
      <c r="P136" s="550">
        <f>((O134*1000)/Y134)/52</f>
        <v>5.2451547252490247</v>
      </c>
      <c r="Q136" s="550">
        <f>((O134*1000)/AE134)/52</f>
        <v>1.9964137244295468</v>
      </c>
      <c r="R136" s="259"/>
      <c r="S136" s="676">
        <f>((R134*1000)/Z134)/52</f>
        <v>7.4617446059008534</v>
      </c>
      <c r="T136" s="676">
        <f>((R134*1000)/AF134)/52</f>
        <v>3.2186593255491562</v>
      </c>
      <c r="W136" s="156">
        <f>(F134*1000)/W134/52</f>
        <v>10.883156757887406</v>
      </c>
      <c r="X136" s="151">
        <f>(K134*1000)/X134/52</f>
        <v>3.9692129238039615</v>
      </c>
      <c r="Y136" s="154">
        <f>(O134*1000)/Y134/52</f>
        <v>5.2451547252490247</v>
      </c>
      <c r="Z136" s="154">
        <f>(R134*1000)/Z134/52</f>
        <v>7.4617446059008534</v>
      </c>
      <c r="AC136" s="156">
        <f>(F134*1000)/AC134/52</f>
        <v>4.3438272481832136</v>
      </c>
      <c r="AD136" s="151">
        <f>(K134*1000)/AD134/52</f>
        <v>1.578346624324122</v>
      </c>
      <c r="AE136" s="154">
        <f>(O134*1000)/AE134/52</f>
        <v>1.9964137244295468</v>
      </c>
      <c r="AF136" s="154">
        <f>(R134*1000)/AF134/52</f>
        <v>3.2186593255491562</v>
      </c>
      <c r="AH136" s="382"/>
      <c r="AI136" s="382"/>
      <c r="AK136" s="678">
        <f>((AJ134*1000)/AH134)/52</f>
        <v>5.8529654224138463</v>
      </c>
      <c r="AL136" s="678">
        <f>((AJ134*1000)/AI134)/52</f>
        <v>2.3020019146042476</v>
      </c>
    </row>
    <row r="137" spans="1:38" s="2" customFormat="1" ht="6" customHeight="1" x14ac:dyDescent="0.2">
      <c r="A137" s="267"/>
      <c r="B137" s="267"/>
      <c r="C137" s="267"/>
      <c r="D137" s="267"/>
      <c r="E137" s="267"/>
      <c r="F137" s="267"/>
      <c r="G137" s="267"/>
      <c r="H137" s="267"/>
      <c r="I137" s="298"/>
      <c r="J137" s="267"/>
      <c r="K137" s="273"/>
      <c r="L137" s="267"/>
      <c r="M137" s="267"/>
      <c r="N137" s="267"/>
      <c r="O137" s="267"/>
      <c r="P137" s="267"/>
      <c r="Q137" s="267"/>
      <c r="R137" s="267"/>
      <c r="S137" s="267"/>
      <c r="T137" s="267"/>
      <c r="V137" s="306"/>
      <c r="AA137" s="111"/>
      <c r="AH137" s="111"/>
      <c r="AI137" s="111"/>
      <c r="AJ137" s="111"/>
      <c r="AK137" s="111"/>
    </row>
    <row r="138" spans="1:38" x14ac:dyDescent="0.2">
      <c r="A138" s="806" t="s">
        <v>9</v>
      </c>
      <c r="B138" s="806"/>
      <c r="C138" s="806"/>
      <c r="D138" s="149"/>
      <c r="E138" s="264"/>
      <c r="F138" s="807" t="s">
        <v>98</v>
      </c>
      <c r="G138" s="807"/>
      <c r="H138" s="807"/>
      <c r="I138" s="807"/>
      <c r="J138" s="807"/>
      <c r="K138" s="807"/>
      <c r="L138" s="807"/>
      <c r="M138" s="807"/>
      <c r="N138" s="807"/>
      <c r="O138" s="807"/>
      <c r="P138" s="807"/>
      <c r="Q138" s="807"/>
      <c r="R138" s="807"/>
      <c r="S138" s="807"/>
      <c r="T138" s="807"/>
      <c r="W138" s="384">
        <f>W134/V134</f>
        <v>0.8923790718127651</v>
      </c>
      <c r="X138" s="384">
        <f>X134/V134</f>
        <v>0.87115594796568296</v>
      </c>
      <c r="AH138" s="375" t="s">
        <v>107</v>
      </c>
      <c r="AI138" s="375" t="s">
        <v>107</v>
      </c>
      <c r="AJ138" s="375" t="s">
        <v>107</v>
      </c>
      <c r="AK138" s="375" t="s">
        <v>107</v>
      </c>
      <c r="AL138" s="375" t="s">
        <v>107</v>
      </c>
    </row>
    <row r="139" spans="1:38" x14ac:dyDescent="0.2">
      <c r="B139" s="252"/>
      <c r="C139" s="252" t="s">
        <v>16</v>
      </c>
      <c r="D139" s="157"/>
      <c r="E139" s="159"/>
      <c r="F139" s="161">
        <f>SUMIF($D$5:$D$132,"S",F$5:F$132)</f>
        <v>983634.19999999984</v>
      </c>
      <c r="G139" s="156">
        <f>((F139*1000)/W139)/52</f>
        <v>11.860115596175319</v>
      </c>
      <c r="H139" s="156">
        <f>((F139*1000)/AC139)/52</f>
        <v>4.3641523191892935</v>
      </c>
      <c r="I139" s="297"/>
      <c r="J139" s="158"/>
      <c r="K139" s="274">
        <f>SUMIF($D$5:$D$132,"S",K$5:K$132)</f>
        <v>316013.97000000003</v>
      </c>
      <c r="L139" s="151">
        <f>((K139*1000)/X139)/52</f>
        <v>3.8969796832300059</v>
      </c>
      <c r="M139" s="151">
        <f>((K139*1000)/AD139)/52</f>
        <v>1.4325845516518525</v>
      </c>
      <c r="N139" s="159"/>
      <c r="O139" s="160">
        <f>SUMIF($D$5:$D$132,"S",O$5:O$132)</f>
        <v>258081.91</v>
      </c>
      <c r="P139" s="154">
        <f>((O139*1000)/Y139)/52</f>
        <v>5.3971878868325485</v>
      </c>
      <c r="Q139" s="550">
        <f>((O139*1000)/AE139)/52</f>
        <v>1.9356124534972059</v>
      </c>
      <c r="R139" s="677">
        <f>SUMIF($D$5:$D$132,"S",R$5:R$132)</f>
        <v>35037.4</v>
      </c>
      <c r="S139" s="678">
        <f>((R139*1000)/Z139)/52</f>
        <v>7.3564153794084026</v>
      </c>
      <c r="T139" s="676">
        <f>((R139*1000)/AF139)/52</f>
        <v>2.9030827523622609</v>
      </c>
      <c r="V139" s="305">
        <f>SUMIF($D$5:$D$132,"S",V$5:V$132)</f>
        <v>1733134</v>
      </c>
      <c r="W139" s="161">
        <f>SUMIF($D$5:$D$132,"S",W$5:W$132)</f>
        <v>1594929</v>
      </c>
      <c r="X139" s="197">
        <f>SUMIF($D$5:$D$132,"S",X$5:X$132)</f>
        <v>1559462</v>
      </c>
      <c r="Y139" s="160">
        <f>SUMIF($D$5:$D$132,"S",Y$5:Y$132)</f>
        <v>919574</v>
      </c>
      <c r="Z139" s="160">
        <f>SUMIF($D$5:$D$132,"S",Z$5:Z$132)</f>
        <v>91593</v>
      </c>
      <c r="AB139" s="8">
        <f>SUMIF($D$5:$D$132,"S",AB$5:AB$132)</f>
        <v>4689657</v>
      </c>
      <c r="AC139" s="161">
        <f>SUMIF($D$5:$D$132,"S",AC$5:AC$132)</f>
        <v>4334413.8618897339</v>
      </c>
      <c r="AD139" s="197">
        <f>SUMIF($D$5:$D$132,"S",AD$5:AD$132)</f>
        <v>4242117.3143057274</v>
      </c>
      <c r="AE139" s="160">
        <f>SUMIF($D$5:$D$132,"S",AE$5:AE$132)</f>
        <v>2564105.0432791701</v>
      </c>
      <c r="AF139" s="160">
        <f>SUMIF($D$5:$D$132,"S",AF$5:AF$132)</f>
        <v>232096.77826024103</v>
      </c>
      <c r="AH139" s="160">
        <f>SUMIF($D$5:$D$132,"S",AH$5:AH$132)</f>
        <v>1011167</v>
      </c>
      <c r="AI139" s="160">
        <f>SUMIF($D$5:$D$132,"S",AI$5:AI$132)</f>
        <v>2796201.8215394113</v>
      </c>
      <c r="AJ139" s="677">
        <f>SUMIF($D$5:$D$132,"S",AJ$5:AJ$132)</f>
        <v>293119.31</v>
      </c>
      <c r="AK139" s="678">
        <f>((AJ139*1000)/AH139)/52</f>
        <v>5.5746576062038296</v>
      </c>
      <c r="AL139" s="678">
        <f>((AJ139*1000)/AI139)/52</f>
        <v>2.0159166496032759</v>
      </c>
    </row>
    <row r="140" spans="1:38" x14ac:dyDescent="0.2">
      <c r="B140" s="252"/>
      <c r="C140" s="252" t="s">
        <v>17</v>
      </c>
      <c r="D140" s="157"/>
      <c r="E140" s="162"/>
      <c r="F140" s="161">
        <f>SUMIF($D$5:$D$132,"E",F$5:F$132)</f>
        <v>314948.04000000004</v>
      </c>
      <c r="G140" s="156">
        <f>((F140*1000)/W140)/52</f>
        <v>10.378175899758359</v>
      </c>
      <c r="H140" s="156">
        <f>((F140*1000)/AC140)/52</f>
        <v>4.2799056193360112</v>
      </c>
      <c r="I140" s="297"/>
      <c r="J140" s="158"/>
      <c r="K140" s="274">
        <f>SUMIF($D$5:$D$132,"E",K$5:K$132)</f>
        <v>122256.95999999999</v>
      </c>
      <c r="L140" s="151">
        <f>((K140*1000)/X140)/52</f>
        <v>4.0239603073478953</v>
      </c>
      <c r="M140" s="151">
        <f>((K140*1000)/AD140)/52</f>
        <v>1.6596236146819661</v>
      </c>
      <c r="N140" s="162"/>
      <c r="O140" s="163">
        <f>SUMIF($D$5:$D$132,"E",O$5:O$132)</f>
        <v>97512.06</v>
      </c>
      <c r="P140" s="154">
        <f>((O140*1000)/Y140)/52</f>
        <v>5.1886122609782239</v>
      </c>
      <c r="Q140" s="550">
        <f>((O140*1000)/AE140)/52</f>
        <v>2.0676608939147441</v>
      </c>
      <c r="R140" s="679">
        <f>SUMIF($D$5:$D$132,"E",R$5:R$132)</f>
        <v>51506.3</v>
      </c>
      <c r="S140" s="678">
        <f>((R140*1000)/Z140)/52</f>
        <v>8.5244394749455168</v>
      </c>
      <c r="T140" s="676">
        <f>((R140*1000)/AF140)/52</f>
        <v>3.3849049895748586</v>
      </c>
      <c r="V140" s="305">
        <f>SUMIF($D$5:$D$132,"E",V$5:V$132)</f>
        <v>603375</v>
      </c>
      <c r="W140" s="161">
        <f>SUMIF($D$5:$D$132,"E",W$5:W$132)</f>
        <v>583599</v>
      </c>
      <c r="X140" s="197">
        <f>SUMIF($D$5:$D$132,"E",X$5:X$132)</f>
        <v>584274</v>
      </c>
      <c r="Y140" s="163">
        <f>SUMIF($D$5:$D$132,"E",Y$5:Y$132)</f>
        <v>361413</v>
      </c>
      <c r="Z140" s="163">
        <f>SUMIF($D$5:$D$132,"E",Z$5:Z$132)</f>
        <v>116196</v>
      </c>
      <c r="AB140" s="8">
        <f>SUMIF($D$5:$D$132,"E",AB$5:AB$132)</f>
        <v>1459328</v>
      </c>
      <c r="AC140" s="161">
        <f>SUMIF($D$5:$D$132,"E",AC$5:AC$132)</f>
        <v>1415146.4110703263</v>
      </c>
      <c r="AD140" s="197">
        <f>SUMIF($D$5:$D$132,"E",AD$5:AD$132)</f>
        <v>1416643.7280213833</v>
      </c>
      <c r="AE140" s="163">
        <f>SUMIF($D$5:$D$132,"E",AE$5:AE$132)</f>
        <v>906933.97964620241</v>
      </c>
      <c r="AF140" s="163">
        <f>SUMIF($D$5:$D$132,"E",AF$5:AF$132)</f>
        <v>292624.39338221308</v>
      </c>
      <c r="AH140" s="163">
        <f>SUMIF($D$5:$D$132,"E",AH$5:AH$132)</f>
        <v>477609</v>
      </c>
      <c r="AI140" s="163">
        <f>SUMIF($D$5:$D$132,"E",AI$5:AI$132)</f>
        <v>1199558.3730284153</v>
      </c>
      <c r="AJ140" s="679">
        <f>SUMIF($D$5:$D$132,"E",AJ$5:AJ$132)</f>
        <v>149018.35999999999</v>
      </c>
      <c r="AK140" s="678">
        <f t="shared" ref="AK140:AK142" si="50">((AJ140*1000)/AH140)/52</f>
        <v>6.0001752318480026</v>
      </c>
      <c r="AL140" s="678">
        <f t="shared" ref="AL140:AL142" si="51">((AJ140*1000)/AI140)/52</f>
        <v>2.3889939470580548</v>
      </c>
    </row>
    <row r="141" spans="1:38" x14ac:dyDescent="0.2">
      <c r="B141" s="252"/>
      <c r="C141" s="252" t="s">
        <v>18</v>
      </c>
      <c r="D141" s="157"/>
      <c r="E141" s="162"/>
      <c r="F141" s="165">
        <f>SUMIF($D$5:$D$132,"R",F$5:F$132)</f>
        <v>136624.82</v>
      </c>
      <c r="G141" s="156">
        <f>((F141*1000)/W141)/52</f>
        <v>8.2011948278710243</v>
      </c>
      <c r="H141" s="156">
        <f>((F141*1000)/AC141)/52</f>
        <v>3.8502252923834344</v>
      </c>
      <c r="I141" s="297"/>
      <c r="J141" s="158"/>
      <c r="K141" s="274">
        <f>SUMIF($D$5:$D$132,"R",K$5:K$132)</f>
        <v>76086.569999999992</v>
      </c>
      <c r="L141" s="151">
        <f>((K141*1000)/X141)/52</f>
        <v>4.5354611679306194</v>
      </c>
      <c r="M141" s="151">
        <f>((K141*1000)/AD141)/52</f>
        <v>2.1269940042620776</v>
      </c>
      <c r="N141" s="162"/>
      <c r="O141" s="164">
        <f>SUMIF($D$5:$D$132,"R",O$5:O$132)</f>
        <v>26377.469999999998</v>
      </c>
      <c r="P141" s="154">
        <f>((O141*1000)/Y141)/52</f>
        <v>5.3221458012353073</v>
      </c>
      <c r="Q141" s="550">
        <f>((O141*1000)/AE141)/52</f>
        <v>2.6244526679082307</v>
      </c>
      <c r="R141" s="680">
        <f>SUMIF($D$5:$D$132,"R",R$5:R$132)</f>
        <v>71016.37</v>
      </c>
      <c r="S141" s="678">
        <f>((R141*1000)/Z141)/52</f>
        <v>8.0778592101174276</v>
      </c>
      <c r="T141" s="676">
        <f>((R141*1000)/AF141)/52</f>
        <v>3.6631520301769602</v>
      </c>
      <c r="V141" s="305">
        <f>SUMIF($D$5:$D$132,"R",V$5:V$132)</f>
        <v>381801</v>
      </c>
      <c r="W141" s="165">
        <f>SUMIF($D$5:$D$132,"R",W$5:W$132)</f>
        <v>320368</v>
      </c>
      <c r="X141" s="197">
        <f>SUMIF($D$5:$D$132,"R",X$5:X$132)</f>
        <v>322614</v>
      </c>
      <c r="Y141" s="164">
        <f>SUMIF($D$5:$D$132,"R",Y$5:Y$132)</f>
        <v>95311</v>
      </c>
      <c r="Z141" s="164">
        <f>SUMIF($D$5:$D$132,"R",Z$5:Z$132)</f>
        <v>169067</v>
      </c>
      <c r="AB141" s="8">
        <f>SUMIF($D$5:$D$132,"R",AB$5:AB$132)</f>
        <v>812881</v>
      </c>
      <c r="AC141" s="165">
        <f>SUMIF($D$5:$D$132,"R",AC$5:AC$132)</f>
        <v>682401.72589716816</v>
      </c>
      <c r="AD141" s="197">
        <f>SUMIF($D$5:$D$132,"R",AD$5:AD$132)</f>
        <v>687920.73052335705</v>
      </c>
      <c r="AE141" s="164">
        <f>SUMIF($D$5:$D$132,"R",AE$5:AE$132)</f>
        <v>193281.83916756988</v>
      </c>
      <c r="AF141" s="164">
        <f>SUMIF($D$5:$D$132,"R",AF$5:AF$132)</f>
        <v>372820.84167578176</v>
      </c>
      <c r="AH141" s="164">
        <f>SUMIF($D$5:$D$132,"R",AH$5:AH$132)</f>
        <v>264378</v>
      </c>
      <c r="AI141" s="164">
        <f>SUMIF($D$5:$D$132,"R",AI$5:AI$132)</f>
        <v>566102.68084335153</v>
      </c>
      <c r="AJ141" s="680">
        <f>SUMIF($D$5:$D$132,"R",AJ$5:AJ$132)</f>
        <v>97393.840000000011</v>
      </c>
      <c r="AK141" s="678">
        <f t="shared" si="50"/>
        <v>7.084396059953785</v>
      </c>
      <c r="AL141" s="678">
        <f t="shared" si="51"/>
        <v>3.3085136759080909</v>
      </c>
    </row>
    <row r="142" spans="1:38" x14ac:dyDescent="0.2">
      <c r="B142" s="252"/>
      <c r="C142" s="252" t="s">
        <v>19</v>
      </c>
      <c r="D142" s="157"/>
      <c r="E142" s="166"/>
      <c r="F142" s="161">
        <f>SUMIF($D$5:$D$132,"N",F$5:F$132)</f>
        <v>197296.23000000004</v>
      </c>
      <c r="G142" s="156">
        <f>((F142*1000)/W142)/52</f>
        <v>9.8352349813640423</v>
      </c>
      <c r="H142" s="156">
        <f>((F142*1000)/AC142)/52</f>
        <v>4.7702889027912674</v>
      </c>
      <c r="I142" s="297"/>
      <c r="J142" s="158"/>
      <c r="K142" s="274">
        <f>SUMIF($D$5:$D$132,"N",K$5:K$132)</f>
        <v>66875.290000000008</v>
      </c>
      <c r="L142" s="151">
        <f>((K142*1000)/X142)/52</f>
        <v>3.6774820187718769</v>
      </c>
      <c r="M142" s="151">
        <f>((K142*1000)/AD142)/52</f>
        <v>1.7494365986849068</v>
      </c>
      <c r="N142" s="166"/>
      <c r="O142" s="164">
        <f>SUMIF($D$5:$D$132,"N",O$5:O$132)</f>
        <v>14564.67</v>
      </c>
      <c r="P142" s="154">
        <f>((O142*1000)/Y142)/52</f>
        <v>3.6114059039455841</v>
      </c>
      <c r="Q142" s="550">
        <f>((O142*1000)/AE142)/52</f>
        <v>1.8026628572493999</v>
      </c>
      <c r="R142" s="680">
        <f>SUMIF($D$5:$D$132,"N",R$5:R$132)</f>
        <v>55566.070000000007</v>
      </c>
      <c r="S142" s="678">
        <f>((R142*1000)/Z142)/52</f>
        <v>6.1974230191492401</v>
      </c>
      <c r="T142" s="676">
        <f>((R142*1000)/AF142)/52</f>
        <v>2.8431810444399934</v>
      </c>
      <c r="V142" s="305">
        <f>SUMIF($D$5:$D$132,"N",V$5:V$132)</f>
        <v>514249</v>
      </c>
      <c r="W142" s="161">
        <f>SUMIF($D$5:$D$132,"N",W$5:W$132)</f>
        <v>385772</v>
      </c>
      <c r="X142" s="197">
        <f>SUMIF($D$5:$D$132,"N",X$5:X$132)</f>
        <v>349713</v>
      </c>
      <c r="Y142" s="164">
        <f>SUMIF($D$5:$D$132,"N",Y$5:Y$132)</f>
        <v>77557</v>
      </c>
      <c r="Z142" s="164">
        <f>SUMIF($D$5:$D$132,"N",Z$5:Z$132)</f>
        <v>172423</v>
      </c>
      <c r="AB142" s="8">
        <f>SUMIF($D$5:$D$132,"N",AB$5:AB$132)</f>
        <v>1025295</v>
      </c>
      <c r="AC142" s="161">
        <f>SUMIF($D$5:$D$132,"N",AC$5:AC$132)</f>
        <v>795372.84775575576</v>
      </c>
      <c r="AD142" s="197">
        <f>SUMIF($D$5:$D$132,"N",AD$5:AD$132)</f>
        <v>735129.96709771233</v>
      </c>
      <c r="AE142" s="164">
        <f>SUMIF($D$5:$D$132,"N",AE$5:AE$132)</f>
        <v>155375.59148452408</v>
      </c>
      <c r="AF142" s="164">
        <f>SUMIF($D$5:$D$132,"N",AF$5:AF$132)</f>
        <v>375838.98194609757</v>
      </c>
      <c r="AH142" s="164">
        <f>SUMIF($D$5:$D$132,"N",AH$5:AH$132)</f>
        <v>249980</v>
      </c>
      <c r="AI142" s="164">
        <f>SUMIF($D$5:$D$132,"N",AI$5:AI$132)</f>
        <v>531214.57343062165</v>
      </c>
      <c r="AJ142" s="680">
        <f>SUMIF($D$5:$D$132,"N",AJ$5:AJ$132)</f>
        <v>70130.739999999991</v>
      </c>
      <c r="AK142" s="678">
        <f t="shared" si="50"/>
        <v>5.3951039160055867</v>
      </c>
      <c r="AL142" s="678">
        <f t="shared" si="51"/>
        <v>2.5388386245002317</v>
      </c>
    </row>
    <row r="143" spans="1:38" x14ac:dyDescent="0.2">
      <c r="A143" s="169"/>
      <c r="B143" s="801"/>
      <c r="C143" s="801"/>
      <c r="D143" s="801"/>
      <c r="AJ143" s="200"/>
    </row>
    <row r="144" spans="1:38" s="112" customFormat="1" ht="11.25" x14ac:dyDescent="0.2">
      <c r="A144" s="387"/>
      <c r="B144" s="252"/>
      <c r="C144" s="252" t="s">
        <v>16</v>
      </c>
      <c r="D144" s="388"/>
      <c r="E144" s="389"/>
      <c r="F144" s="390">
        <f>F139/$F$134</f>
        <v>0.60253122062620745</v>
      </c>
      <c r="G144" s="391">
        <f>G139*52</f>
        <v>616.7260110011166</v>
      </c>
      <c r="H144" s="391">
        <f>H139*52</f>
        <v>226.93592059784325</v>
      </c>
      <c r="I144" s="385"/>
      <c r="J144" s="110"/>
      <c r="K144" s="390">
        <f>K139/$K$134</f>
        <v>0.54369604646702729</v>
      </c>
      <c r="L144" s="391">
        <f>L139*52</f>
        <v>202.64294352796031</v>
      </c>
      <c r="M144" s="391">
        <f>M139*52</f>
        <v>74.494396685896334</v>
      </c>
      <c r="N144" s="389"/>
      <c r="O144" s="390">
        <f>O139/$O$134</f>
        <v>0.65084087802243296</v>
      </c>
      <c r="P144" s="385"/>
      <c r="Q144" s="385"/>
      <c r="R144" s="390">
        <f>(R139+R140+O139+O140)/(R134+O134)</f>
        <v>0.72521739700957388</v>
      </c>
      <c r="U144" s="252"/>
      <c r="V144" s="252" t="s">
        <v>15</v>
      </c>
      <c r="W144" s="382">
        <f>W134/V134</f>
        <v>0.8923790718127651</v>
      </c>
      <c r="X144" s="382">
        <f>X134/V134</f>
        <v>0.87115594796568296</v>
      </c>
      <c r="Y144" s="382">
        <f>Y134/V134</f>
        <v>0.44975358531739096</v>
      </c>
      <c r="Z144" s="382">
        <f>Z134/V134</f>
        <v>0.16992079649590308</v>
      </c>
    </row>
    <row r="145" spans="2:29" s="112" customFormat="1" ht="11.25" x14ac:dyDescent="0.2">
      <c r="B145" s="252"/>
      <c r="C145" s="252" t="s">
        <v>17</v>
      </c>
      <c r="E145" s="389"/>
      <c r="F145" s="390">
        <f>F140/$F$134</f>
        <v>0.1929233723014426</v>
      </c>
      <c r="G145" s="391">
        <f t="shared" ref="G145:H147" si="52">G140*52</f>
        <v>539.66514678743465</v>
      </c>
      <c r="H145" s="391">
        <f t="shared" si="52"/>
        <v>222.55509220547259</v>
      </c>
      <c r="I145" s="385"/>
      <c r="J145" s="110"/>
      <c r="K145" s="390">
        <f>K140/$K$134</f>
        <v>0.21034078273526166</v>
      </c>
      <c r="L145" s="391">
        <f t="shared" ref="L145:M147" si="53">L140*52</f>
        <v>209.24593598209054</v>
      </c>
      <c r="M145" s="391">
        <f t="shared" si="53"/>
        <v>86.300427963462241</v>
      </c>
      <c r="N145" s="389"/>
      <c r="O145" s="390">
        <f>O140/$O$134</f>
        <v>0.24590966003070946</v>
      </c>
      <c r="P145" s="385"/>
      <c r="Q145" s="385"/>
      <c r="R145" s="392"/>
      <c r="U145" s="252"/>
      <c r="V145" s="252" t="s">
        <v>16</v>
      </c>
      <c r="W145" s="382">
        <f>W139/$V139</f>
        <v>0.92025717572905497</v>
      </c>
      <c r="X145" s="382">
        <f>X139/$V139</f>
        <v>0.8997930915901482</v>
      </c>
      <c r="Y145" s="382">
        <f>Y139/$V139</f>
        <v>0.53058447875351822</v>
      </c>
      <c r="Z145" s="382">
        <f>Z139/$V139</f>
        <v>5.2848192926801964E-2</v>
      </c>
    </row>
    <row r="146" spans="2:29" s="112" customFormat="1" ht="11.25" x14ac:dyDescent="0.2">
      <c r="B146" s="252"/>
      <c r="C146" s="252" t="s">
        <v>18</v>
      </c>
      <c r="E146" s="389"/>
      <c r="F146" s="390">
        <f>F141/$F$134</f>
        <v>8.3690379576509127E-2</v>
      </c>
      <c r="G146" s="391">
        <f t="shared" si="52"/>
        <v>426.46213104929325</v>
      </c>
      <c r="H146" s="391">
        <f t="shared" si="52"/>
        <v>200.21171520393858</v>
      </c>
      <c r="I146" s="385"/>
      <c r="J146" s="110"/>
      <c r="K146" s="390">
        <f>K141/$K$134</f>
        <v>0.13090550173537177</v>
      </c>
      <c r="L146" s="391">
        <f>L141*52</f>
        <v>235.8439807323922</v>
      </c>
      <c r="M146" s="391">
        <f t="shared" si="53"/>
        <v>110.60368822162803</v>
      </c>
      <c r="N146" s="389"/>
      <c r="O146" s="390">
        <f>O141/$O$134</f>
        <v>6.6519717460283762E-2</v>
      </c>
      <c r="P146" s="385"/>
      <c r="Q146" s="385"/>
      <c r="R146" s="621"/>
      <c r="U146" s="252"/>
      <c r="V146" s="252" t="s">
        <v>17</v>
      </c>
      <c r="W146" s="382">
        <f>W140/$V140</f>
        <v>0.96722436295835923</v>
      </c>
      <c r="X146" s="382">
        <f t="shared" ref="X146:Z148" si="54">X140/$V140</f>
        <v>0.96834307022995647</v>
      </c>
      <c r="Y146" s="382">
        <f t="shared" si="54"/>
        <v>0.59898570540708518</v>
      </c>
      <c r="Z146" s="382">
        <f t="shared" si="54"/>
        <v>0.19257675574891236</v>
      </c>
    </row>
    <row r="147" spans="2:29" s="112" customFormat="1" ht="11.25" x14ac:dyDescent="0.2">
      <c r="B147" s="252"/>
      <c r="C147" s="252" t="s">
        <v>19</v>
      </c>
      <c r="E147" s="389"/>
      <c r="F147" s="390">
        <f>F142/$F$134</f>
        <v>0.12085502749584044</v>
      </c>
      <c r="G147" s="391">
        <f>G142*52</f>
        <v>511.43221903093018</v>
      </c>
      <c r="H147" s="391">
        <f t="shared" si="52"/>
        <v>248.05502294514591</v>
      </c>
      <c r="I147" s="385"/>
      <c r="J147" s="110"/>
      <c r="K147" s="390">
        <f>K142/$K$134</f>
        <v>0.11505766906233901</v>
      </c>
      <c r="L147" s="391">
        <f t="shared" si="53"/>
        <v>191.22906497613761</v>
      </c>
      <c r="M147" s="391">
        <f t="shared" si="53"/>
        <v>90.970703131615153</v>
      </c>
      <c r="N147" s="389"/>
      <c r="O147" s="390">
        <f>O142/$O$134</f>
        <v>3.6729744486574005E-2</v>
      </c>
      <c r="P147" s="385"/>
      <c r="Q147" s="385"/>
      <c r="R147" s="385"/>
      <c r="U147" s="252"/>
      <c r="V147" s="252" t="s">
        <v>18</v>
      </c>
      <c r="W147" s="382">
        <f>W141/$V141</f>
        <v>0.83909680697536149</v>
      </c>
      <c r="X147" s="382">
        <f t="shared" si="54"/>
        <v>0.84497945264679764</v>
      </c>
      <c r="Y147" s="382">
        <f t="shared" si="54"/>
        <v>0.24963528120670192</v>
      </c>
      <c r="Z147" s="382">
        <f t="shared" si="54"/>
        <v>0.44281445045979451</v>
      </c>
    </row>
    <row r="148" spans="2:29" s="112" customFormat="1" ht="11.25" x14ac:dyDescent="0.2">
      <c r="E148" s="389"/>
      <c r="G148" s="391">
        <f>G136*52</f>
        <v>565.9241514101451</v>
      </c>
      <c r="H148" s="391">
        <f>H136*52</f>
        <v>225.87901690552712</v>
      </c>
      <c r="I148" s="385"/>
      <c r="J148" s="110"/>
      <c r="K148" s="100"/>
      <c r="L148" s="391">
        <f>L136*52</f>
        <v>206.39907203780601</v>
      </c>
      <c r="M148" s="391">
        <f>M136*52</f>
        <v>82.074024464854347</v>
      </c>
      <c r="N148" s="389"/>
      <c r="O148" s="385"/>
      <c r="P148" s="385"/>
      <c r="Q148" s="385"/>
      <c r="R148" s="385"/>
      <c r="V148" s="252" t="s">
        <v>19</v>
      </c>
      <c r="W148" s="382">
        <f>W142/$V142</f>
        <v>0.75016577572343357</v>
      </c>
      <c r="X148" s="382">
        <f t="shared" si="54"/>
        <v>0.68004604773174082</v>
      </c>
      <c r="Y148" s="382">
        <f t="shared" si="54"/>
        <v>0.15081604436761181</v>
      </c>
      <c r="Z148" s="382">
        <f t="shared" si="54"/>
        <v>0.33529088048785705</v>
      </c>
      <c r="AC148" s="200"/>
    </row>
    <row r="149" spans="2:29" s="112" customFormat="1" ht="11.25" x14ac:dyDescent="0.2">
      <c r="E149" s="389"/>
      <c r="I149" s="385"/>
      <c r="J149" s="110"/>
      <c r="K149" s="100"/>
      <c r="L149" s="391"/>
      <c r="M149" s="391"/>
      <c r="N149" s="389"/>
      <c r="O149" s="385"/>
      <c r="P149" s="385"/>
      <c r="Q149" s="385"/>
      <c r="R149" s="385"/>
      <c r="V149" s="393"/>
      <c r="X149" s="382"/>
      <c r="Z149" s="382"/>
      <c r="AC149" s="382"/>
    </row>
    <row r="150" spans="2:29" x14ac:dyDescent="0.2">
      <c r="O150" s="252"/>
      <c r="P150" s="112"/>
      <c r="Q150" s="112"/>
      <c r="R150" s="112"/>
      <c r="S150" s="112"/>
      <c r="T150" s="112"/>
      <c r="V150" s="252" t="s">
        <v>15</v>
      </c>
      <c r="W150" s="112">
        <f t="shared" ref="W150:X150" si="55">SUM(W151:W154)</f>
        <v>128</v>
      </c>
      <c r="X150" s="112">
        <f t="shared" si="55"/>
        <v>112</v>
      </c>
      <c r="Y150" s="112">
        <f>SUM(Y151:Y154)</f>
        <v>49</v>
      </c>
      <c r="Z150" s="112">
        <f>SUM(Z151:Z154)</f>
        <v>39</v>
      </c>
    </row>
    <row r="151" spans="2:29" x14ac:dyDescent="0.2">
      <c r="O151" s="252"/>
      <c r="P151" s="112"/>
      <c r="Q151" s="112"/>
      <c r="R151" s="112"/>
      <c r="S151" s="112"/>
      <c r="T151" s="112"/>
      <c r="V151" s="252" t="s">
        <v>16</v>
      </c>
      <c r="W151" s="112">
        <f>COUNTIFS($D$5:$D$132,"S",W$5:W$132,"&gt;0")</f>
        <v>30</v>
      </c>
      <c r="X151" s="112">
        <f>COUNTIFS($D$5:$D$132,"S",X$5:X$132,"&gt;0")</f>
        <v>30</v>
      </c>
      <c r="Y151" s="112">
        <f>COUNTIFS($D$5:$D$132,"S",Y$5:Y$132,"&gt;0")</f>
        <v>26</v>
      </c>
      <c r="Z151" s="112">
        <f>COUNTIFS($D$5:$D$132,"S",Z$5:Z$132,"&gt;0")</f>
        <v>3</v>
      </c>
    </row>
    <row r="152" spans="2:29" x14ac:dyDescent="0.2">
      <c r="V152" s="252" t="s">
        <v>17</v>
      </c>
      <c r="W152" s="112">
        <f>COUNTIFS($D$5:$D$132,"E",W$5:W$132,"&gt;0")</f>
        <v>12</v>
      </c>
      <c r="X152" s="112">
        <f>COUNTIFS($D$5:$D$132,"E",X$5:X$132,"&gt;0")</f>
        <v>12</v>
      </c>
      <c r="Y152" s="112">
        <f>COUNTIFS($D$5:$D$132,"E",Y$5:Y$132,"&gt;0")</f>
        <v>7</v>
      </c>
      <c r="Z152" s="112">
        <f>COUNTIFS($D$5:$D$132,"E",Z$5:Z$132,"&gt;0")</f>
        <v>3</v>
      </c>
    </row>
    <row r="153" spans="2:29" x14ac:dyDescent="0.2">
      <c r="V153" s="252" t="s">
        <v>18</v>
      </c>
      <c r="W153" s="112">
        <f>COUNTIFS($D$5:$D$132,"R",W$5:W$132,"&gt;0")</f>
        <v>19</v>
      </c>
      <c r="X153" s="112">
        <f>COUNTIFS($D$5:$D$132,"R",X$5:X$132,"&gt;0")</f>
        <v>19</v>
      </c>
      <c r="Y153" s="112">
        <f>COUNTIFS($D$5:$D$132,"R",Y$5:Y$132,"&gt;0")</f>
        <v>5</v>
      </c>
      <c r="Z153" s="112">
        <f>COUNTIFS($D$5:$D$132,"R",Z$5:Z$132,"&gt;0")</f>
        <v>11</v>
      </c>
    </row>
    <row r="154" spans="2:29" x14ac:dyDescent="0.2">
      <c r="O154" s="695"/>
      <c r="V154" s="252" t="s">
        <v>19</v>
      </c>
      <c r="W154" s="112">
        <f>COUNTIFS($D$5:$D$132,"N",W$5:W$132,"&gt;0")</f>
        <v>67</v>
      </c>
      <c r="X154" s="112">
        <f>COUNTIFS($D$5:$D$132,"N",X$5:X$132,"&gt;0")</f>
        <v>51</v>
      </c>
      <c r="Y154" s="112">
        <f>COUNTIFS($D$5:$D$132,"N",Y$5:Y$132,"&gt;0")</f>
        <v>11</v>
      </c>
      <c r="Z154" s="112">
        <f>COUNTIFS($D$5:$D$132,"N",Z$5:Z$132,"&gt;0")</f>
        <v>22</v>
      </c>
    </row>
    <row r="155" spans="2:29" x14ac:dyDescent="0.2">
      <c r="F155" s="799" t="s">
        <v>762</v>
      </c>
      <c r="G155" s="800"/>
      <c r="H155" s="800"/>
      <c r="I155" s="800"/>
      <c r="J155" s="800"/>
      <c r="K155" s="800"/>
      <c r="L155" s="800"/>
      <c r="M155" s="800"/>
      <c r="N155" s="800"/>
      <c r="O155" s="800"/>
      <c r="P155" s="800"/>
      <c r="Q155" s="800"/>
      <c r="R155" s="800"/>
      <c r="S155" s="800"/>
      <c r="T155" s="800"/>
    </row>
    <row r="156" spans="2:29" x14ac:dyDescent="0.2">
      <c r="F156" s="685">
        <v>227.65589855579512</v>
      </c>
      <c r="G156" s="156">
        <v>11.202135568567172</v>
      </c>
      <c r="H156" s="156">
        <v>4.3779980491499062</v>
      </c>
      <c r="I156" s="297"/>
      <c r="J156" s="150"/>
      <c r="K156" s="694">
        <f>SUM(K159:K162)</f>
        <v>671712.16227726976</v>
      </c>
      <c r="L156" s="686">
        <v>4.6848245113201337</v>
      </c>
      <c r="M156" s="151">
        <v>1.8301381137112347</v>
      </c>
      <c r="N156" s="152"/>
      <c r="O156" s="694">
        <f>SUM(O159:O162)</f>
        <v>375774.04000000004</v>
      </c>
      <c r="P156" s="687">
        <v>4.7263377126376325</v>
      </c>
      <c r="Q156" s="687">
        <v>1.7975223642622302</v>
      </c>
      <c r="R156" s="694">
        <f>SUM(R159:R162)</f>
        <v>151513.08000000002</v>
      </c>
      <c r="S156" s="687">
        <v>7.1710517846284096</v>
      </c>
      <c r="T156" s="687">
        <v>3.0742439213595016</v>
      </c>
      <c r="Z156" s="308"/>
    </row>
    <row r="157" spans="2:29" x14ac:dyDescent="0.2">
      <c r="F157" s="688"/>
      <c r="G157" s="688"/>
      <c r="H157" s="688"/>
      <c r="I157" s="298"/>
      <c r="J157" s="688"/>
      <c r="K157" s="688"/>
      <c r="L157" s="688"/>
      <c r="M157" s="688"/>
      <c r="N157" s="688"/>
      <c r="O157" s="688"/>
      <c r="P157" s="688"/>
      <c r="Q157" s="688"/>
      <c r="R157" s="688"/>
      <c r="S157" s="688"/>
      <c r="T157" s="688"/>
    </row>
    <row r="158" spans="2:29" x14ac:dyDescent="0.2">
      <c r="F158" s="264" t="s">
        <v>98</v>
      </c>
      <c r="G158" s="264"/>
      <c r="H158" s="264"/>
      <c r="I158" s="264"/>
      <c r="J158" s="264"/>
      <c r="K158" s="264"/>
      <c r="L158" s="264"/>
      <c r="M158" s="264"/>
      <c r="N158" s="264"/>
      <c r="O158" s="264"/>
      <c r="P158" s="264"/>
      <c r="Q158" s="264"/>
      <c r="R158" s="264"/>
      <c r="S158" s="264"/>
      <c r="T158" s="264"/>
    </row>
    <row r="159" spans="2:29" x14ac:dyDescent="0.2">
      <c r="F159" s="161">
        <v>975764.47999999998</v>
      </c>
      <c r="G159" s="156">
        <v>11.810270811936173</v>
      </c>
      <c r="H159" s="156">
        <v>4.274456829189722</v>
      </c>
      <c r="I159" s="297"/>
      <c r="J159" s="158"/>
      <c r="K159" s="274">
        <v>354831.76374457101</v>
      </c>
      <c r="L159" s="151">
        <v>4.4504439979642552</v>
      </c>
      <c r="M159" s="151">
        <v>1.6139184201932757</v>
      </c>
      <c r="N159" s="159"/>
      <c r="O159" s="160">
        <v>222361.39</v>
      </c>
      <c r="P159" s="154">
        <v>4.6796558222627489</v>
      </c>
      <c r="Q159" s="687">
        <v>1.6783640391685206</v>
      </c>
      <c r="R159" s="160">
        <v>30951.370000000003</v>
      </c>
      <c r="S159" s="154">
        <v>7.0752392673714013</v>
      </c>
      <c r="T159" s="687">
        <v>2.7218490873747236</v>
      </c>
    </row>
    <row r="160" spans="2:29" x14ac:dyDescent="0.2">
      <c r="F160" s="161">
        <v>339702.53</v>
      </c>
      <c r="G160" s="156">
        <v>11.526874689519817</v>
      </c>
      <c r="H160" s="156">
        <v>4.7670261731183121</v>
      </c>
      <c r="I160" s="297"/>
      <c r="J160" s="158"/>
      <c r="K160" s="274">
        <v>144019.25886769805</v>
      </c>
      <c r="L160" s="151">
        <v>4.8976320554115427</v>
      </c>
      <c r="M160" s="151">
        <v>2.0252556385725073</v>
      </c>
      <c r="N160" s="162"/>
      <c r="O160" s="163">
        <v>108969.45</v>
      </c>
      <c r="P160" s="154">
        <v>4.8892261855300427</v>
      </c>
      <c r="Q160" s="687">
        <v>1.9684083972145006</v>
      </c>
      <c r="R160" s="163">
        <v>15312.990000000002</v>
      </c>
      <c r="S160" s="154">
        <v>8.3483749198581663</v>
      </c>
      <c r="T160" s="687">
        <v>3.2404203510184888</v>
      </c>
    </row>
    <row r="161" spans="2:20" x14ac:dyDescent="0.2">
      <c r="F161" s="165">
        <v>139348.97999999998</v>
      </c>
      <c r="G161" s="156">
        <v>8.3314567738019516</v>
      </c>
      <c r="H161" s="156">
        <v>3.7301517976465535</v>
      </c>
      <c r="I161" s="297"/>
      <c r="J161" s="158"/>
      <c r="K161" s="274">
        <v>92269.913677497971</v>
      </c>
      <c r="L161" s="151">
        <v>5.505069159621379</v>
      </c>
      <c r="M161" s="151">
        <v>2.464975183221612</v>
      </c>
      <c r="N161" s="162"/>
      <c r="O161" s="164">
        <v>23149.210000000003</v>
      </c>
      <c r="P161" s="154">
        <v>4.5704192372450354</v>
      </c>
      <c r="Q161" s="687">
        <v>2.0438268672767799</v>
      </c>
      <c r="R161" s="164">
        <v>73694.78</v>
      </c>
      <c r="S161" s="154">
        <v>8.2332588228354275</v>
      </c>
      <c r="T161" s="687">
        <v>3.6984889289174898</v>
      </c>
    </row>
    <row r="162" spans="2:20" x14ac:dyDescent="0.2">
      <c r="F162" s="161">
        <v>212654.51</v>
      </c>
      <c r="G162" s="156">
        <v>10.61319933586188</v>
      </c>
      <c r="H162" s="156">
        <v>4.8353911124191846</v>
      </c>
      <c r="I162" s="297"/>
      <c r="J162" s="158"/>
      <c r="K162" s="274">
        <v>80591.225987502738</v>
      </c>
      <c r="L162" s="151">
        <v>4.6093966653791787</v>
      </c>
      <c r="M162" s="151">
        <v>2.0864080678951753</v>
      </c>
      <c r="N162" s="166"/>
      <c r="O162" s="164">
        <v>21293.989999999998</v>
      </c>
      <c r="P162" s="154">
        <v>4.5920920402837968</v>
      </c>
      <c r="Q162" s="687">
        <v>2.155578346811041</v>
      </c>
      <c r="R162" s="164">
        <v>31553.940000000002</v>
      </c>
      <c r="S162" s="154">
        <v>5.2865540930411177</v>
      </c>
      <c r="T162" s="687">
        <v>2.3792834765962168</v>
      </c>
    </row>
    <row r="163" spans="2:20" x14ac:dyDescent="0.2">
      <c r="K163"/>
      <c r="O163" s="254"/>
    </row>
    <row r="164" spans="2:20" x14ac:dyDescent="0.2">
      <c r="F164" s="689">
        <v>0.58517645739459878</v>
      </c>
      <c r="G164" s="391">
        <v>614.13408222068097</v>
      </c>
      <c r="H164" s="391">
        <v>222.27175511786555</v>
      </c>
      <c r="I164" s="385"/>
      <c r="J164" s="110"/>
      <c r="K164" s="689">
        <v>0.52824972312784091</v>
      </c>
      <c r="L164" s="391">
        <v>231.42308789414128</v>
      </c>
      <c r="M164" s="391">
        <v>83.923757850050336</v>
      </c>
      <c r="N164" s="389"/>
      <c r="O164" s="689">
        <v>0.59174228746615909</v>
      </c>
      <c r="P164" s="385"/>
      <c r="Q164" s="385"/>
      <c r="R164" s="689">
        <v>0.71610928027219767</v>
      </c>
      <c r="S164" s="112"/>
      <c r="T164" s="112"/>
    </row>
    <row r="165" spans="2:20" x14ac:dyDescent="0.2">
      <c r="F165" s="689">
        <v>0.203723262270607</v>
      </c>
      <c r="G165" s="391">
        <v>599.39748385503049</v>
      </c>
      <c r="H165" s="391">
        <v>247.88536100215222</v>
      </c>
      <c r="I165" s="385"/>
      <c r="J165" s="110"/>
      <c r="K165" s="689">
        <v>0.21440620991502862</v>
      </c>
      <c r="L165" s="391">
        <v>254.67686688140023</v>
      </c>
      <c r="M165" s="391">
        <v>105.31329320577038</v>
      </c>
      <c r="N165" s="389"/>
      <c r="O165" s="689">
        <v>0.28998663665004631</v>
      </c>
      <c r="P165" s="385"/>
      <c r="Q165" s="385"/>
      <c r="R165" s="392"/>
      <c r="S165" s="112"/>
      <c r="T165" s="112"/>
    </row>
    <row r="166" spans="2:20" x14ac:dyDescent="0.2">
      <c r="F166" s="689">
        <v>8.3569082631446884E-2</v>
      </c>
      <c r="G166" s="391">
        <v>433.23575223770149</v>
      </c>
      <c r="H166" s="391">
        <v>193.96789347762078</v>
      </c>
      <c r="I166" s="385"/>
      <c r="J166" s="110"/>
      <c r="K166" s="689">
        <v>0.13736525681577694</v>
      </c>
      <c r="L166" s="391">
        <v>286.26359630031169</v>
      </c>
      <c r="M166" s="391">
        <v>128.17870952752384</v>
      </c>
      <c r="N166" s="389"/>
      <c r="O166" s="689">
        <v>6.1604069296537882E-2</v>
      </c>
      <c r="P166" s="385"/>
      <c r="Q166" s="385"/>
      <c r="R166" s="690"/>
      <c r="S166" s="112"/>
      <c r="T166" s="112"/>
    </row>
    <row r="167" spans="2:20" x14ac:dyDescent="0.2">
      <c r="F167" s="689">
        <v>0.12753119770334773</v>
      </c>
      <c r="G167" s="391">
        <v>551.8863654648178</v>
      </c>
      <c r="H167" s="391">
        <v>251.44033784579761</v>
      </c>
      <c r="I167" s="385"/>
      <c r="J167" s="110"/>
      <c r="K167" s="689">
        <v>0.11997881014135375</v>
      </c>
      <c r="L167" s="391">
        <v>239.68862659971728</v>
      </c>
      <c r="M167" s="391">
        <v>108.49321953054911</v>
      </c>
      <c r="N167" s="389"/>
      <c r="O167" s="689">
        <v>5.6667006587256513E-2</v>
      </c>
      <c r="P167" s="385"/>
      <c r="Q167" s="385"/>
      <c r="R167" s="385"/>
      <c r="S167" s="112"/>
      <c r="T167" s="112"/>
    </row>
    <row r="168" spans="2:20" x14ac:dyDescent="0.2">
      <c r="B168" s="692">
        <f>(G148/G168)-1</f>
        <v>-2.847482149518088E-2</v>
      </c>
      <c r="C168" s="691">
        <f>G168-G148</f>
        <v>16.586898155347853</v>
      </c>
      <c r="F168" s="112"/>
      <c r="G168" s="391">
        <v>582.51104956549295</v>
      </c>
      <c r="H168" s="391">
        <v>227.65589855579512</v>
      </c>
      <c r="I168" s="385"/>
      <c r="J168" s="110"/>
      <c r="K168" s="112"/>
      <c r="L168" s="391">
        <v>243.61087458864694</v>
      </c>
      <c r="M168" s="391">
        <v>95.167181912984205</v>
      </c>
      <c r="N168" s="389"/>
      <c r="O168" s="385"/>
      <c r="P168" s="385"/>
      <c r="Q168" s="385"/>
      <c r="R168" s="385"/>
      <c r="S168" s="112"/>
      <c r="T168" s="112"/>
    </row>
    <row r="169" spans="2:20" x14ac:dyDescent="0.2">
      <c r="B169" s="692">
        <f>(H148/H168)-1</f>
        <v>-7.8051201903407419E-3</v>
      </c>
      <c r="C169" s="691">
        <f>H168-H148</f>
        <v>1.7768816502679954</v>
      </c>
    </row>
  </sheetData>
  <sortState xmlns:xlrd2="http://schemas.microsoft.com/office/spreadsheetml/2017/richdata2" ref="A5:AH132">
    <sortCondition ref="A5:A132"/>
  </sortState>
  <mergeCells count="13">
    <mergeCell ref="F155:T155"/>
    <mergeCell ref="B143:D143"/>
    <mergeCell ref="K3:M3"/>
    <mergeCell ref="O3:T3"/>
    <mergeCell ref="A134:C134"/>
    <mergeCell ref="A136:C136"/>
    <mergeCell ref="A138:C138"/>
    <mergeCell ref="F138:T138"/>
    <mergeCell ref="AC4:AF4"/>
    <mergeCell ref="W4:Z4"/>
    <mergeCell ref="O2:T2"/>
    <mergeCell ref="W2:Z2"/>
    <mergeCell ref="AB2:AF2"/>
  </mergeCells>
  <hyperlinks>
    <hyperlink ref="G4" location="'2009-10'!A160" display="Bottom" xr:uid="{00000000-0004-0000-0600-000000000000}"/>
    <hyperlink ref="F4" location="'2009-10'!A160" display="Bottom" xr:uid="{00000000-0004-0000-0600-000001000000}"/>
    <hyperlink ref="D62" location="'2009-10'!A160" display="Bottom" xr:uid="{00000000-0004-0000-0600-000002000000}"/>
  </hyperlinks>
  <printOptions horizontalCentered="1"/>
  <pageMargins left="0.23622047244094491" right="0.23622047244094491" top="0.15748031496062992" bottom="0.15748031496062992" header="0.11811023622047245" footer="0.11811023622047245"/>
  <pageSetup paperSize="9" scale="70" fitToHeight="0" orientation="portrait" r:id="rId1"/>
  <headerFooter alignWithMargins="0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Y141"/>
  <sheetViews>
    <sheetView workbookViewId="0">
      <pane xSplit="9" ySplit="4" topLeftCell="J116" activePane="bottomRight" state="frozen"/>
      <selection activeCell="B36" sqref="B36"/>
      <selection pane="topRight" activeCell="B36" sqref="B36"/>
      <selection pane="bottomLeft" activeCell="B36" sqref="B36"/>
      <selection pane="bottomRight" activeCell="P147" sqref="P147"/>
    </sheetView>
  </sheetViews>
  <sheetFormatPr defaultColWidth="9.140625" defaultRowHeight="12.75" x14ac:dyDescent="0.2"/>
  <cols>
    <col min="1" max="1" width="7.42578125" style="72" customWidth="1"/>
    <col min="2" max="2" width="26" style="72" bestFit="1" customWidth="1"/>
    <col min="3" max="3" width="13.5703125" style="72" bestFit="1" customWidth="1"/>
    <col min="4" max="4" width="3" style="72" customWidth="1"/>
    <col min="5" max="5" width="0.85546875" style="88" customWidth="1"/>
    <col min="6" max="6" width="11.140625" style="90" bestFit="1" customWidth="1"/>
    <col min="7" max="8" width="9.28515625" style="90" bestFit="1" customWidth="1"/>
    <col min="9" max="9" width="0.85546875" style="88" customWidth="1"/>
    <col min="10" max="10" width="11.140625" style="90" bestFit="1" customWidth="1"/>
    <col min="11" max="12" width="9.28515625" style="90" bestFit="1" customWidth="1"/>
    <col min="13" max="13" width="0.85546875" style="88" customWidth="1"/>
    <col min="14" max="14" width="11.140625" style="90" bestFit="1" customWidth="1"/>
    <col min="15" max="16" width="9.28515625" style="90" bestFit="1" customWidth="1"/>
    <col min="17" max="17" width="11.140625" style="90" bestFit="1" customWidth="1"/>
    <col min="18" max="19" width="9.28515625" style="90" bestFit="1" customWidth="1"/>
    <col min="20" max="20" width="0.85546875" style="88" customWidth="1"/>
    <col min="21" max="21" width="9.85546875" style="20" bestFit="1" customWidth="1"/>
    <col min="22" max="22" width="7.140625" style="20" bestFit="1" customWidth="1"/>
    <col min="23" max="23" width="9.28515625" style="72" bestFit="1" customWidth="1"/>
    <col min="24" max="24" width="18.7109375" style="72" bestFit="1" customWidth="1"/>
    <col min="25" max="16384" width="9.140625" style="72"/>
  </cols>
  <sheetData>
    <row r="1" spans="1:23" s="56" customFormat="1" ht="15.75" x14ac:dyDescent="0.25">
      <c r="A1" s="409" t="s">
        <v>744</v>
      </c>
      <c r="B1" s="409"/>
      <c r="C1" s="409"/>
      <c r="D1" s="409"/>
      <c r="E1" s="409"/>
      <c r="F1" s="409"/>
      <c r="G1" s="409"/>
      <c r="H1" s="409"/>
      <c r="I1" s="409"/>
      <c r="J1" s="409"/>
      <c r="K1" s="409"/>
      <c r="L1" s="409"/>
      <c r="M1" s="409"/>
      <c r="N1" s="409"/>
      <c r="O1" s="409"/>
      <c r="P1" s="394"/>
      <c r="Q1" s="409"/>
      <c r="R1" s="409"/>
      <c r="S1" s="394"/>
      <c r="T1" s="289"/>
      <c r="U1" s="19"/>
      <c r="V1" s="19"/>
    </row>
    <row r="2" spans="1:23" s="62" customFormat="1" ht="15.75" x14ac:dyDescent="0.25">
      <c r="A2" s="57"/>
      <c r="B2" s="58"/>
      <c r="C2" s="58"/>
      <c r="D2" s="58"/>
      <c r="E2" s="58"/>
      <c r="F2" s="59"/>
      <c r="G2" s="59"/>
      <c r="H2" s="59"/>
      <c r="I2" s="58"/>
      <c r="J2" s="59"/>
      <c r="K2" s="59"/>
      <c r="L2" s="59"/>
      <c r="M2" s="58"/>
      <c r="N2" s="59"/>
      <c r="O2" s="59"/>
      <c r="P2" s="59"/>
      <c r="Q2" s="59"/>
      <c r="R2" s="59"/>
      <c r="S2" s="59"/>
      <c r="T2" s="58"/>
      <c r="U2" s="376"/>
      <c r="V2" s="376"/>
    </row>
    <row r="3" spans="1:23" s="67" customFormat="1" ht="15.75" customHeight="1" x14ac:dyDescent="0.25">
      <c r="A3" s="63"/>
      <c r="B3" s="64"/>
      <c r="C3" s="58"/>
      <c r="D3" s="65"/>
      <c r="E3" s="65"/>
      <c r="F3" s="811" t="s">
        <v>37</v>
      </c>
      <c r="G3" s="812"/>
      <c r="H3" s="812"/>
      <c r="I3" s="65"/>
      <c r="J3" s="803" t="s">
        <v>60</v>
      </c>
      <c r="K3" s="810"/>
      <c r="L3" s="810"/>
      <c r="M3" s="172"/>
      <c r="N3" s="808" t="s">
        <v>300</v>
      </c>
      <c r="O3" s="808"/>
      <c r="P3" s="808"/>
      <c r="Q3" s="809" t="s">
        <v>99</v>
      </c>
      <c r="R3" s="809"/>
      <c r="S3" s="809"/>
      <c r="T3" s="172"/>
      <c r="U3" s="91"/>
      <c r="V3" s="91"/>
    </row>
    <row r="4" spans="1:23" ht="36" x14ac:dyDescent="0.2">
      <c r="A4" s="335" t="s">
        <v>284</v>
      </c>
      <c r="B4" s="413" t="s">
        <v>285</v>
      </c>
      <c r="C4" s="412" t="s">
        <v>106</v>
      </c>
      <c r="D4" s="414" t="s">
        <v>9</v>
      </c>
      <c r="E4" s="173"/>
      <c r="F4" s="176" t="s">
        <v>63</v>
      </c>
      <c r="G4" s="177" t="s">
        <v>64</v>
      </c>
      <c r="H4" s="395" t="s">
        <v>276</v>
      </c>
      <c r="I4" s="173"/>
      <c r="J4" s="174" t="s">
        <v>63</v>
      </c>
      <c r="K4" s="174" t="s">
        <v>64</v>
      </c>
      <c r="L4" s="397" t="s">
        <v>39</v>
      </c>
      <c r="M4" s="173"/>
      <c r="N4" s="175" t="s">
        <v>63</v>
      </c>
      <c r="O4" s="175" t="s">
        <v>64</v>
      </c>
      <c r="P4" s="286" t="s">
        <v>281</v>
      </c>
      <c r="Q4" s="529" t="s">
        <v>63</v>
      </c>
      <c r="R4" s="529" t="s">
        <v>64</v>
      </c>
      <c r="S4" s="532" t="s">
        <v>278</v>
      </c>
      <c r="T4" s="173"/>
      <c r="U4" s="398" t="s">
        <v>277</v>
      </c>
      <c r="V4" s="398" t="s">
        <v>280</v>
      </c>
      <c r="W4" s="598" t="s">
        <v>24</v>
      </c>
    </row>
    <row r="5" spans="1:23" x14ac:dyDescent="0.2">
      <c r="A5" s="348">
        <v>10050</v>
      </c>
      <c r="B5" s="348" t="s">
        <v>123</v>
      </c>
      <c r="C5" s="348" t="s">
        <v>711</v>
      </c>
      <c r="D5" s="375" t="s">
        <v>1</v>
      </c>
      <c r="E5" s="178"/>
      <c r="F5" s="182" t="s">
        <v>70</v>
      </c>
      <c r="G5" s="183" t="s">
        <v>299</v>
      </c>
      <c r="H5" s="396">
        <f>'App 7-Household and Capita'!G5</f>
        <v>5.5214681820677542</v>
      </c>
      <c r="I5" s="178"/>
      <c r="J5" s="179" t="s">
        <v>73</v>
      </c>
      <c r="K5" s="180" t="s">
        <v>299</v>
      </c>
      <c r="L5" s="399">
        <f>'App 7-Household and Capita'!L5</f>
        <v>3.9086092351616979</v>
      </c>
      <c r="M5" s="178"/>
      <c r="N5" s="181"/>
      <c r="O5" s="181"/>
      <c r="P5" s="400">
        <f>'App 7-Household and Capita'!P5</f>
        <v>0</v>
      </c>
      <c r="Q5" s="530" t="s">
        <v>73</v>
      </c>
      <c r="R5" s="530" t="s">
        <v>71</v>
      </c>
      <c r="S5" s="533">
        <f>'App 7-Household and Capita'!S5</f>
        <v>7.7425808488442325</v>
      </c>
      <c r="T5" s="178"/>
      <c r="U5" s="239">
        <f t="shared" ref="U5:U36" si="0">H5+L5+P5+S5</f>
        <v>17.172658266073682</v>
      </c>
      <c r="V5" s="604">
        <v>4</v>
      </c>
      <c r="W5" s="606">
        <f>'App 3-Recycling Rate'!S6</f>
        <v>0.59252485226218699</v>
      </c>
    </row>
    <row r="6" spans="1:23" x14ac:dyDescent="0.2">
      <c r="A6" s="347">
        <v>10130</v>
      </c>
      <c r="B6" s="347" t="s">
        <v>125</v>
      </c>
      <c r="C6" s="347" t="s">
        <v>124</v>
      </c>
      <c r="D6" s="375" t="s">
        <v>1</v>
      </c>
      <c r="E6" s="178"/>
      <c r="F6" s="182" t="s">
        <v>70</v>
      </c>
      <c r="G6" s="183" t="s">
        <v>71</v>
      </c>
      <c r="H6" s="396">
        <f>'App 7-Household and Capita'!G6</f>
        <v>8.1397113727241646</v>
      </c>
      <c r="I6" s="178"/>
      <c r="J6" s="179" t="s">
        <v>76</v>
      </c>
      <c r="K6" s="180" t="s">
        <v>71</v>
      </c>
      <c r="L6" s="399">
        <f>'App 7-Household and Capita'!L6</f>
        <v>4.8445880518909714</v>
      </c>
      <c r="M6" s="178"/>
      <c r="N6" s="181"/>
      <c r="O6" s="181"/>
      <c r="P6" s="400">
        <f>'App 7-Household and Capita'!P6</f>
        <v>0</v>
      </c>
      <c r="Q6" s="530" t="s">
        <v>73</v>
      </c>
      <c r="R6" s="530" t="s">
        <v>299</v>
      </c>
      <c r="S6" s="533">
        <f>'App 7-Household and Capita'!S6</f>
        <v>3.7777620569925201</v>
      </c>
      <c r="T6" s="178"/>
      <c r="U6" s="239">
        <f t="shared" si="0"/>
        <v>16.762061481607656</v>
      </c>
      <c r="V6" s="604">
        <v>4</v>
      </c>
      <c r="W6" s="383">
        <f>'App 3-Recycling Rate'!S7</f>
        <v>0.60211778963052554</v>
      </c>
    </row>
    <row r="7" spans="1:23" x14ac:dyDescent="0.2">
      <c r="A7" s="347">
        <v>10250</v>
      </c>
      <c r="B7" s="347" t="s">
        <v>131</v>
      </c>
      <c r="C7" s="347" t="s">
        <v>130</v>
      </c>
      <c r="D7" s="375" t="s">
        <v>4</v>
      </c>
      <c r="E7" s="178"/>
      <c r="F7" s="182" t="s">
        <v>73</v>
      </c>
      <c r="G7" s="183" t="s">
        <v>299</v>
      </c>
      <c r="H7" s="396">
        <f>'App 7-Household and Capita'!G7</f>
        <v>7.2654098085320795</v>
      </c>
      <c r="I7" s="178"/>
      <c r="J7" s="179" t="s">
        <v>73</v>
      </c>
      <c r="K7" s="180" t="s">
        <v>299</v>
      </c>
      <c r="L7" s="399">
        <f>'App 7-Household and Capita'!L7</f>
        <v>4.5437352046704804</v>
      </c>
      <c r="M7" s="178"/>
      <c r="N7" s="181"/>
      <c r="O7" s="181"/>
      <c r="P7" s="400">
        <f>'App 7-Household and Capita'!P7</f>
        <v>0</v>
      </c>
      <c r="Q7" s="530" t="s">
        <v>73</v>
      </c>
      <c r="R7" s="530" t="s">
        <v>71</v>
      </c>
      <c r="S7" s="533">
        <f>'App 7-Household and Capita'!S7</f>
        <v>5.4149092424798786</v>
      </c>
      <c r="T7" s="178"/>
      <c r="U7" s="239">
        <f t="shared" si="0"/>
        <v>17.224054255682439</v>
      </c>
      <c r="V7" s="604">
        <v>4</v>
      </c>
      <c r="W7" s="383">
        <f>'App 3-Recycling Rate'!S8</f>
        <v>0.58347330144647624</v>
      </c>
    </row>
    <row r="8" spans="1:23" x14ac:dyDescent="0.2">
      <c r="A8" s="347">
        <v>10300</v>
      </c>
      <c r="B8" s="347" t="s">
        <v>132</v>
      </c>
      <c r="C8" s="347" t="s">
        <v>711</v>
      </c>
      <c r="D8" s="375" t="s">
        <v>1</v>
      </c>
      <c r="E8" s="178"/>
      <c r="F8" s="182" t="s">
        <v>73</v>
      </c>
      <c r="G8" s="183" t="s">
        <v>71</v>
      </c>
      <c r="H8" s="396">
        <f>'App 7-Household and Capita'!G8</f>
        <v>17.832647462277091</v>
      </c>
      <c r="I8" s="178"/>
      <c r="J8" s="179"/>
      <c r="K8" s="180"/>
      <c r="L8" s="399">
        <f>'App 7-Household and Capita'!L8</f>
        <v>0</v>
      </c>
      <c r="M8" s="178"/>
      <c r="N8" s="181"/>
      <c r="O8" s="181"/>
      <c r="P8" s="400">
        <f>'App 7-Household and Capita'!P8</f>
        <v>0</v>
      </c>
      <c r="Q8" s="530"/>
      <c r="R8" s="530"/>
      <c r="S8" s="533">
        <f>'App 7-Household and Capita'!S8</f>
        <v>0</v>
      </c>
      <c r="T8" s="178"/>
      <c r="U8" s="239">
        <f t="shared" si="0"/>
        <v>17.832647462277091</v>
      </c>
      <c r="V8" s="604">
        <v>1</v>
      </c>
      <c r="W8" s="383">
        <f>'App 3-Recycling Rate'!S9</f>
        <v>3.3362869554935122E-2</v>
      </c>
    </row>
    <row r="9" spans="1:23" x14ac:dyDescent="0.2">
      <c r="A9" s="347">
        <v>10470</v>
      </c>
      <c r="B9" s="347" t="s">
        <v>134</v>
      </c>
      <c r="C9" s="347" t="s">
        <v>289</v>
      </c>
      <c r="D9" s="375" t="s">
        <v>1</v>
      </c>
      <c r="E9" s="178"/>
      <c r="F9" s="182" t="s">
        <v>73</v>
      </c>
      <c r="G9" s="183" t="s">
        <v>71</v>
      </c>
      <c r="H9" s="396">
        <f>'App 7-Household and Capita'!G9</f>
        <v>10.292663112465094</v>
      </c>
      <c r="I9" s="178"/>
      <c r="J9" s="179" t="s">
        <v>73</v>
      </c>
      <c r="K9" s="180" t="s">
        <v>299</v>
      </c>
      <c r="L9" s="399">
        <f>'App 7-Household and Capita'!L9</f>
        <v>2.8930263807521799</v>
      </c>
      <c r="M9" s="178"/>
      <c r="N9" s="181"/>
      <c r="O9" s="181"/>
      <c r="P9" s="400">
        <f>'App 7-Household and Capita'!P9</f>
        <v>0</v>
      </c>
      <c r="Q9" s="530" t="s">
        <v>73</v>
      </c>
      <c r="R9" s="530" t="s">
        <v>71</v>
      </c>
      <c r="S9" s="533">
        <f>'App 7-Household and Capita'!S9</f>
        <v>5.6276986457961957</v>
      </c>
      <c r="T9" s="178"/>
      <c r="U9" s="239">
        <f t="shared" si="0"/>
        <v>18.813388139013469</v>
      </c>
      <c r="V9" s="604">
        <v>4</v>
      </c>
      <c r="W9" s="383">
        <f>'App 3-Recycling Rate'!S10</f>
        <v>0.41861656710488293</v>
      </c>
    </row>
    <row r="10" spans="1:23" x14ac:dyDescent="0.2">
      <c r="A10" s="347">
        <v>10500</v>
      </c>
      <c r="B10" s="347" t="s">
        <v>148</v>
      </c>
      <c r="C10" s="347" t="s">
        <v>126</v>
      </c>
      <c r="D10" s="375" t="s">
        <v>3</v>
      </c>
      <c r="E10" s="178"/>
      <c r="F10" s="182" t="s">
        <v>73</v>
      </c>
      <c r="G10" s="183" t="s">
        <v>71</v>
      </c>
      <c r="H10" s="396">
        <f>'App 7-Household and Capita'!G10</f>
        <v>12.761766865810346</v>
      </c>
      <c r="I10" s="178"/>
      <c r="J10" s="179" t="s">
        <v>73</v>
      </c>
      <c r="K10" s="180" t="s">
        <v>299</v>
      </c>
      <c r="L10" s="399">
        <f>'App 7-Household and Capita'!L10</f>
        <v>3.0466162943092643</v>
      </c>
      <c r="M10" s="178"/>
      <c r="N10" s="181" t="s">
        <v>73</v>
      </c>
      <c r="O10" s="181" t="s">
        <v>299</v>
      </c>
      <c r="P10" s="400">
        <f>'App 7-Household and Capita'!P10</f>
        <v>3.3141025641025643</v>
      </c>
      <c r="Q10" s="530"/>
      <c r="R10" s="530"/>
      <c r="S10" s="533">
        <f>'App 7-Household and Capita'!S10</f>
        <v>0</v>
      </c>
      <c r="T10" s="178"/>
      <c r="U10" s="239">
        <f t="shared" si="0"/>
        <v>19.122485724222177</v>
      </c>
      <c r="V10" s="604">
        <v>3</v>
      </c>
      <c r="W10" s="383">
        <f>'App 3-Recycling Rate'!S11</f>
        <v>0.37413007882164639</v>
      </c>
    </row>
    <row r="11" spans="1:23" x14ac:dyDescent="0.2">
      <c r="A11" s="347">
        <v>10550</v>
      </c>
      <c r="B11" s="347" t="s">
        <v>137</v>
      </c>
      <c r="C11" s="347" t="s">
        <v>713</v>
      </c>
      <c r="D11" s="375" t="s">
        <v>1</v>
      </c>
      <c r="E11" s="178"/>
      <c r="F11" s="182" t="s">
        <v>70</v>
      </c>
      <c r="G11" s="183" t="s">
        <v>71</v>
      </c>
      <c r="H11" s="396">
        <f>'App 7-Household and Capita'!G11</f>
        <v>8.4887382503511937</v>
      </c>
      <c r="I11" s="178"/>
      <c r="J11" s="179" t="s">
        <v>73</v>
      </c>
      <c r="K11" s="180" t="s">
        <v>299</v>
      </c>
      <c r="L11" s="399">
        <f>'App 7-Household and Capita'!L11</f>
        <v>4.2685283830031961</v>
      </c>
      <c r="M11" s="178"/>
      <c r="N11" s="181"/>
      <c r="O11" s="181"/>
      <c r="P11" s="400">
        <f>'App 7-Household and Capita'!P11</f>
        <v>0</v>
      </c>
      <c r="Q11" s="530"/>
      <c r="R11" s="530"/>
      <c r="S11" s="533">
        <f>'App 7-Household and Capita'!S11</f>
        <v>6.4940890013776311</v>
      </c>
      <c r="T11" s="178"/>
      <c r="U11" s="239">
        <f t="shared" si="0"/>
        <v>19.251355634732022</v>
      </c>
      <c r="V11" s="604">
        <v>3</v>
      </c>
      <c r="W11" s="383">
        <f>'App 3-Recycling Rate'!S12</f>
        <v>0.53485584893275429</v>
      </c>
    </row>
    <row r="12" spans="1:23" x14ac:dyDescent="0.2">
      <c r="A12" s="347">
        <v>10600</v>
      </c>
      <c r="B12" s="347" t="s">
        <v>138</v>
      </c>
      <c r="C12" s="347" t="s">
        <v>290</v>
      </c>
      <c r="D12" s="375" t="s">
        <v>4</v>
      </c>
      <c r="E12" s="178"/>
      <c r="F12" s="182" t="s">
        <v>73</v>
      </c>
      <c r="G12" s="183" t="s">
        <v>299</v>
      </c>
      <c r="H12" s="396">
        <f>'App 7-Household and Capita'!G12</f>
        <v>6.2651679306608887</v>
      </c>
      <c r="I12" s="178"/>
      <c r="J12" s="179" t="s">
        <v>73</v>
      </c>
      <c r="K12" s="180" t="s">
        <v>299</v>
      </c>
      <c r="L12" s="399">
        <f>'App 7-Household and Capita'!L12</f>
        <v>4.6663055254604551</v>
      </c>
      <c r="M12" s="178"/>
      <c r="N12" s="181"/>
      <c r="O12" s="181"/>
      <c r="P12" s="400">
        <f>'App 7-Household and Capita'!P12</f>
        <v>0</v>
      </c>
      <c r="Q12" s="530" t="s">
        <v>73</v>
      </c>
      <c r="R12" s="530" t="s">
        <v>71</v>
      </c>
      <c r="S12" s="533">
        <f>'App 7-Household and Capita'!S12</f>
        <v>6.8856536655832432</v>
      </c>
      <c r="T12" s="178"/>
      <c r="U12" s="239">
        <f t="shared" si="0"/>
        <v>17.817127121704587</v>
      </c>
      <c r="V12" s="604">
        <v>4</v>
      </c>
      <c r="W12" s="383">
        <f>'App 3-Recycling Rate'!S13</f>
        <v>0.79939880276271769</v>
      </c>
    </row>
    <row r="13" spans="1:23" x14ac:dyDescent="0.2">
      <c r="A13" s="347">
        <v>10650</v>
      </c>
      <c r="B13" s="347" t="s">
        <v>139</v>
      </c>
      <c r="C13" s="347" t="s">
        <v>711</v>
      </c>
      <c r="D13" s="375" t="s">
        <v>1</v>
      </c>
      <c r="E13" s="178"/>
      <c r="F13" s="182" t="s">
        <v>72</v>
      </c>
      <c r="G13" s="183" t="s">
        <v>71</v>
      </c>
      <c r="H13" s="396">
        <f>'App 7-Household and Capita'!G13</f>
        <v>4.2562259543391621</v>
      </c>
      <c r="I13" s="178"/>
      <c r="J13" s="179" t="s">
        <v>73</v>
      </c>
      <c r="K13" s="180" t="s">
        <v>299</v>
      </c>
      <c r="L13" s="399">
        <f>'App 7-Household and Capita'!L13</f>
        <v>3.681030709332596</v>
      </c>
      <c r="M13" s="178"/>
      <c r="N13" s="181"/>
      <c r="O13" s="181"/>
      <c r="P13" s="400">
        <f>'App 7-Household and Capita'!P13</f>
        <v>0</v>
      </c>
      <c r="Q13" s="530"/>
      <c r="R13" s="530"/>
      <c r="S13" s="533">
        <f>'App 7-Household and Capita'!S13</f>
        <v>0</v>
      </c>
      <c r="T13" s="178"/>
      <c r="U13" s="239">
        <f t="shared" si="0"/>
        <v>7.9372566636717581</v>
      </c>
      <c r="V13" s="604">
        <v>2</v>
      </c>
      <c r="W13" s="383">
        <f>'App 3-Recycling Rate'!S14</f>
        <v>0.56862923266484067</v>
      </c>
    </row>
    <row r="14" spans="1:23" x14ac:dyDescent="0.2">
      <c r="A14" s="347">
        <v>10750</v>
      </c>
      <c r="B14" s="347" t="s">
        <v>140</v>
      </c>
      <c r="C14" s="347" t="s">
        <v>128</v>
      </c>
      <c r="D14" s="375" t="s">
        <v>3</v>
      </c>
      <c r="E14" s="178"/>
      <c r="F14" s="182" t="s">
        <v>73</v>
      </c>
      <c r="G14" s="183" t="s">
        <v>71</v>
      </c>
      <c r="H14" s="396">
        <f>'App 7-Household and Capita'!G14</f>
        <v>18.100287740119576</v>
      </c>
      <c r="I14" s="178"/>
      <c r="J14" s="179" t="s">
        <v>73</v>
      </c>
      <c r="K14" s="180" t="s">
        <v>299</v>
      </c>
      <c r="L14" s="399">
        <f>'App 7-Household and Capita'!L14</f>
        <v>3.5175022944050989</v>
      </c>
      <c r="M14" s="178"/>
      <c r="N14" s="181"/>
      <c r="O14" s="181"/>
      <c r="P14" s="400">
        <f>'App 7-Household and Capita'!P14</f>
        <v>0</v>
      </c>
      <c r="Q14" s="530"/>
      <c r="R14" s="530"/>
      <c r="S14" s="533">
        <f>'App 7-Household and Capita'!S14</f>
        <v>0</v>
      </c>
      <c r="T14" s="178"/>
      <c r="U14" s="239">
        <f t="shared" si="0"/>
        <v>21.617790034524674</v>
      </c>
      <c r="V14" s="604">
        <v>2</v>
      </c>
      <c r="W14" s="383">
        <f>'App 3-Recycling Rate'!S15</f>
        <v>0.40606904768473168</v>
      </c>
    </row>
    <row r="15" spans="1:23" x14ac:dyDescent="0.2">
      <c r="A15" s="347">
        <v>10800</v>
      </c>
      <c r="B15" s="347" t="s">
        <v>142</v>
      </c>
      <c r="C15" s="347" t="s">
        <v>141</v>
      </c>
      <c r="D15" s="375" t="s">
        <v>1</v>
      </c>
      <c r="E15" s="178"/>
      <c r="F15" s="182" t="s">
        <v>73</v>
      </c>
      <c r="G15" s="183" t="s">
        <v>71</v>
      </c>
      <c r="H15" s="396">
        <f>'App 7-Household and Capita'!G15</f>
        <v>6.5961538461538458</v>
      </c>
      <c r="I15" s="178"/>
      <c r="J15" s="179"/>
      <c r="K15" s="180"/>
      <c r="L15" s="399">
        <f>'App 7-Household and Capita'!L15</f>
        <v>0</v>
      </c>
      <c r="M15" s="178"/>
      <c r="N15" s="181"/>
      <c r="O15" s="181"/>
      <c r="P15" s="400">
        <f>'App 7-Household and Capita'!P15</f>
        <v>0</v>
      </c>
      <c r="Q15" s="530"/>
      <c r="R15" s="530"/>
      <c r="S15" s="533">
        <f>'App 7-Household and Capita'!S15</f>
        <v>0</v>
      </c>
      <c r="T15" s="178"/>
      <c r="U15" s="239">
        <f t="shared" si="0"/>
        <v>6.5961538461538458</v>
      </c>
      <c r="V15" s="604">
        <v>1</v>
      </c>
      <c r="W15" s="383">
        <f>'App 3-Recycling Rate'!S16</f>
        <v>0.31584244383753357</v>
      </c>
    </row>
    <row r="16" spans="1:23" x14ac:dyDescent="0.2">
      <c r="A16" s="347">
        <v>10850</v>
      </c>
      <c r="B16" s="347" t="s">
        <v>143</v>
      </c>
      <c r="C16" s="347" t="s">
        <v>289</v>
      </c>
      <c r="D16" s="375" t="s">
        <v>1</v>
      </c>
      <c r="E16" s="178"/>
      <c r="F16" s="182" t="s">
        <v>73</v>
      </c>
      <c r="G16" s="183" t="s">
        <v>71</v>
      </c>
      <c r="H16" s="396">
        <f>'App 7-Household and Capita'!G16</f>
        <v>9.5009403546480389</v>
      </c>
      <c r="I16" s="178"/>
      <c r="J16" s="179" t="s">
        <v>73</v>
      </c>
      <c r="K16" s="180" t="s">
        <v>299</v>
      </c>
      <c r="L16" s="399">
        <f>'App 7-Household and Capita'!L16</f>
        <v>2.5361674864630266</v>
      </c>
      <c r="M16" s="178"/>
      <c r="N16" s="181"/>
      <c r="O16" s="181"/>
      <c r="P16" s="400">
        <f>'App 7-Household and Capita'!P16</f>
        <v>0</v>
      </c>
      <c r="Q16" s="530"/>
      <c r="R16" s="530"/>
      <c r="S16" s="533">
        <f>'App 7-Household and Capita'!S16</f>
        <v>0</v>
      </c>
      <c r="T16" s="178"/>
      <c r="U16" s="239">
        <f t="shared" si="0"/>
        <v>12.037107841111066</v>
      </c>
      <c r="V16" s="604">
        <v>2</v>
      </c>
      <c r="W16" s="383">
        <f>'App 3-Recycling Rate'!S17</f>
        <v>0.3656418191849749</v>
      </c>
    </row>
    <row r="17" spans="1:23" x14ac:dyDescent="0.2">
      <c r="A17" s="347">
        <v>10900</v>
      </c>
      <c r="B17" s="347" t="s">
        <v>144</v>
      </c>
      <c r="C17" s="347" t="s">
        <v>128</v>
      </c>
      <c r="D17" s="375" t="s">
        <v>4</v>
      </c>
      <c r="E17" s="178"/>
      <c r="F17" s="182" t="s">
        <v>70</v>
      </c>
      <c r="G17" s="183" t="s">
        <v>71</v>
      </c>
      <c r="H17" s="396">
        <f>'App 7-Household and Capita'!G17</f>
        <v>9.5747724797400799</v>
      </c>
      <c r="I17" s="178"/>
      <c r="J17" s="179" t="s">
        <v>73</v>
      </c>
      <c r="K17" s="180" t="s">
        <v>299</v>
      </c>
      <c r="L17" s="399">
        <f>'App 7-Household and Capita'!L17</f>
        <v>4.3187544996400282</v>
      </c>
      <c r="M17" s="178"/>
      <c r="N17" s="181" t="s">
        <v>73</v>
      </c>
      <c r="O17" s="181" t="s">
        <v>299</v>
      </c>
      <c r="P17" s="400">
        <f>'App 7-Household and Capita'!P17</f>
        <v>5.3587366856805305</v>
      </c>
      <c r="Q17" s="530"/>
      <c r="R17" s="530"/>
      <c r="S17" s="533">
        <f>'App 7-Household and Capita'!S17</f>
        <v>0</v>
      </c>
      <c r="T17" s="178"/>
      <c r="U17" s="239">
        <f t="shared" si="0"/>
        <v>19.252263665060639</v>
      </c>
      <c r="V17" s="604">
        <v>3</v>
      </c>
      <c r="W17" s="383">
        <f>'App 3-Recycling Rate'!S18</f>
        <v>0.52852179906117747</v>
      </c>
    </row>
    <row r="18" spans="1:23" x14ac:dyDescent="0.2">
      <c r="A18" s="347">
        <v>10950</v>
      </c>
      <c r="B18" s="347" t="s">
        <v>145</v>
      </c>
      <c r="C18" s="347" t="s">
        <v>289</v>
      </c>
      <c r="D18" s="375" t="s">
        <v>1</v>
      </c>
      <c r="E18" s="178"/>
      <c r="F18" s="182" t="s">
        <v>73</v>
      </c>
      <c r="G18" s="183" t="s">
        <v>71</v>
      </c>
      <c r="H18" s="396">
        <f>'App 7-Household and Capita'!G18</f>
        <v>20.342548076923077</v>
      </c>
      <c r="I18" s="178"/>
      <c r="J18" s="179" t="s">
        <v>73</v>
      </c>
      <c r="K18" s="180" t="s">
        <v>299</v>
      </c>
      <c r="L18" s="399">
        <f>'App 7-Household and Capita'!L18</f>
        <v>3.9706387362637363</v>
      </c>
      <c r="M18" s="178"/>
      <c r="N18" s="181"/>
      <c r="O18" s="181"/>
      <c r="P18" s="400">
        <f>'App 7-Household and Capita'!P18</f>
        <v>0</v>
      </c>
      <c r="Q18" s="530"/>
      <c r="R18" s="530"/>
      <c r="S18" s="533">
        <f>'App 7-Household and Capita'!S18</f>
        <v>0</v>
      </c>
      <c r="T18" s="178"/>
      <c r="U18" s="239">
        <f t="shared" si="0"/>
        <v>24.313186813186814</v>
      </c>
      <c r="V18" s="604">
        <v>2</v>
      </c>
      <c r="W18" s="383">
        <f>'App 3-Recycling Rate'!S19</f>
        <v>0.31076180312515955</v>
      </c>
    </row>
    <row r="19" spans="1:23" x14ac:dyDescent="0.2">
      <c r="A19" s="347">
        <v>11150</v>
      </c>
      <c r="B19" s="347" t="s">
        <v>149</v>
      </c>
      <c r="C19" s="347" t="s">
        <v>289</v>
      </c>
      <c r="D19" s="375" t="s">
        <v>1</v>
      </c>
      <c r="E19" s="178"/>
      <c r="F19" s="182" t="s">
        <v>73</v>
      </c>
      <c r="G19" s="183" t="s">
        <v>71</v>
      </c>
      <c r="H19" s="396">
        <f>'App 7-Household and Capita'!G19</f>
        <v>11.46128816953112</v>
      </c>
      <c r="I19" s="178"/>
      <c r="J19" s="179"/>
      <c r="K19" s="180"/>
      <c r="L19" s="399">
        <f>'App 7-Household and Capita'!L19</f>
        <v>0</v>
      </c>
      <c r="M19" s="178"/>
      <c r="N19" s="181"/>
      <c r="O19" s="181"/>
      <c r="P19" s="400">
        <f>'App 7-Household and Capita'!P19</f>
        <v>0</v>
      </c>
      <c r="Q19" s="530"/>
      <c r="R19" s="530"/>
      <c r="S19" s="533">
        <f>'App 7-Household and Capita'!S19</f>
        <v>0</v>
      </c>
      <c r="T19" s="178"/>
      <c r="U19" s="239">
        <f t="shared" si="0"/>
        <v>11.46128816953112</v>
      </c>
      <c r="V19" s="604">
        <v>1</v>
      </c>
      <c r="W19" s="383">
        <f>'App 3-Recycling Rate'!S20</f>
        <v>6.8265545214100165E-2</v>
      </c>
    </row>
    <row r="20" spans="1:23" x14ac:dyDescent="0.2">
      <c r="A20" s="347">
        <v>11200</v>
      </c>
      <c r="B20" s="347" t="s">
        <v>150</v>
      </c>
      <c r="C20" s="347" t="s">
        <v>289</v>
      </c>
      <c r="D20" s="375" t="s">
        <v>1</v>
      </c>
      <c r="E20" s="178"/>
      <c r="F20" s="182" t="s">
        <v>73</v>
      </c>
      <c r="G20" s="183" t="s">
        <v>71</v>
      </c>
      <c r="H20" s="396">
        <f>'App 7-Household and Capita'!G20</f>
        <v>15.094795314575533</v>
      </c>
      <c r="I20" s="178"/>
      <c r="J20" s="179"/>
      <c r="K20" s="180"/>
      <c r="L20" s="399">
        <f>'App 7-Household and Capita'!L20</f>
        <v>0</v>
      </c>
      <c r="M20" s="178"/>
      <c r="N20" s="181"/>
      <c r="O20" s="181"/>
      <c r="P20" s="400">
        <f>'App 7-Household and Capita'!P20</f>
        <v>0</v>
      </c>
      <c r="Q20" s="530"/>
      <c r="R20" s="530"/>
      <c r="S20" s="533">
        <f>'App 7-Household and Capita'!S20</f>
        <v>0</v>
      </c>
      <c r="T20" s="178"/>
      <c r="U20" s="239">
        <f t="shared" si="0"/>
        <v>15.094795314575533</v>
      </c>
      <c r="V20" s="604">
        <v>1</v>
      </c>
      <c r="W20" s="383">
        <f>'App 3-Recycling Rate'!S21</f>
        <v>9.7687126445562766E-2</v>
      </c>
    </row>
    <row r="21" spans="1:23" x14ac:dyDescent="0.2">
      <c r="A21" s="347">
        <v>11250</v>
      </c>
      <c r="B21" s="347" t="s">
        <v>151</v>
      </c>
      <c r="C21" s="347" t="s">
        <v>289</v>
      </c>
      <c r="D21" s="375" t="s">
        <v>1</v>
      </c>
      <c r="E21" s="178"/>
      <c r="F21" s="182" t="s">
        <v>73</v>
      </c>
      <c r="G21" s="183" t="s">
        <v>71</v>
      </c>
      <c r="H21" s="396">
        <f>'App 7-Household and Capita'!G21</f>
        <v>19.23076923076923</v>
      </c>
      <c r="I21" s="178"/>
      <c r="J21" s="179"/>
      <c r="K21" s="180"/>
      <c r="L21" s="399">
        <f>'App 7-Household and Capita'!L21</f>
        <v>0</v>
      </c>
      <c r="M21" s="178"/>
      <c r="N21" s="181"/>
      <c r="O21" s="181"/>
      <c r="P21" s="400">
        <f>'App 7-Household and Capita'!P21</f>
        <v>0</v>
      </c>
      <c r="Q21" s="530" t="s">
        <v>73</v>
      </c>
      <c r="R21" s="530" t="s">
        <v>299</v>
      </c>
      <c r="S21" s="533">
        <f>'App 7-Household and Capita'!S21</f>
        <v>11.726078799249532</v>
      </c>
      <c r="T21" s="178"/>
      <c r="U21" s="239">
        <f t="shared" si="0"/>
        <v>30.956848030018762</v>
      </c>
      <c r="V21" s="604">
        <v>4</v>
      </c>
      <c r="W21" s="383">
        <f>'App 3-Recycling Rate'!S22</f>
        <v>0.42800919365719636</v>
      </c>
    </row>
    <row r="22" spans="1:23" x14ac:dyDescent="0.2">
      <c r="A22" s="347">
        <v>11300</v>
      </c>
      <c r="B22" s="347" t="s">
        <v>152</v>
      </c>
      <c r="C22" s="347" t="s">
        <v>126</v>
      </c>
      <c r="D22" s="375" t="s">
        <v>3</v>
      </c>
      <c r="E22" s="178"/>
      <c r="F22" s="182" t="s">
        <v>72</v>
      </c>
      <c r="G22" s="183" t="s">
        <v>71</v>
      </c>
      <c r="H22" s="396">
        <f>'App 7-Household and Capita'!G22</f>
        <v>11.018324816808988</v>
      </c>
      <c r="I22" s="178"/>
      <c r="J22" s="179" t="s">
        <v>73</v>
      </c>
      <c r="K22" s="180" t="s">
        <v>299</v>
      </c>
      <c r="L22" s="399">
        <f>'App 7-Household and Capita'!L22</f>
        <v>3.0639768167632635</v>
      </c>
      <c r="M22" s="178"/>
      <c r="N22" s="181" t="s">
        <v>73</v>
      </c>
      <c r="O22" s="181" t="s">
        <v>299</v>
      </c>
      <c r="P22" s="400">
        <f>'App 7-Household and Capita'!P22</f>
        <v>3.3275318083610546</v>
      </c>
      <c r="Q22" s="530"/>
      <c r="R22" s="530"/>
      <c r="S22" s="533">
        <f>'App 7-Household and Capita'!S22</f>
        <v>0</v>
      </c>
      <c r="T22" s="178"/>
      <c r="U22" s="239">
        <f t="shared" si="0"/>
        <v>17.409833441933305</v>
      </c>
      <c r="V22" s="604">
        <v>3</v>
      </c>
      <c r="W22" s="383">
        <f>'App 3-Recycling Rate'!S23</f>
        <v>0.34584466133152741</v>
      </c>
    </row>
    <row r="23" spans="1:23" x14ac:dyDescent="0.2">
      <c r="A23" s="347">
        <v>11350</v>
      </c>
      <c r="B23" s="347" t="s">
        <v>153</v>
      </c>
      <c r="C23" s="347" t="s">
        <v>130</v>
      </c>
      <c r="D23" s="375" t="s">
        <v>4</v>
      </c>
      <c r="E23" s="178"/>
      <c r="F23" s="182" t="s">
        <v>70</v>
      </c>
      <c r="G23" s="183" t="s">
        <v>299</v>
      </c>
      <c r="H23" s="396">
        <f>'App 7-Household and Capita'!G23</f>
        <v>7.578112320564121</v>
      </c>
      <c r="I23" s="178"/>
      <c r="J23" s="179" t="s">
        <v>73</v>
      </c>
      <c r="K23" s="180" t="s">
        <v>299</v>
      </c>
      <c r="L23" s="399">
        <f>'App 7-Household and Capita'!L23</f>
        <v>7.5907461876353644</v>
      </c>
      <c r="M23" s="178"/>
      <c r="N23" s="181"/>
      <c r="O23" s="181"/>
      <c r="P23" s="400">
        <f>'App 7-Household and Capita'!P23</f>
        <v>0</v>
      </c>
      <c r="Q23" s="530" t="s">
        <v>73</v>
      </c>
      <c r="R23" s="530" t="s">
        <v>71</v>
      </c>
      <c r="S23" s="533">
        <f>'App 7-Household and Capita'!S23</f>
        <v>9.1760419237301658</v>
      </c>
      <c r="T23" s="178"/>
      <c r="U23" s="239">
        <f t="shared" si="0"/>
        <v>24.344900431929652</v>
      </c>
      <c r="V23" s="604">
        <v>4</v>
      </c>
      <c r="W23" s="383">
        <f>'App 3-Recycling Rate'!S24</f>
        <v>0.62361270541458114</v>
      </c>
    </row>
    <row r="24" spans="1:23" x14ac:dyDescent="0.2">
      <c r="A24" s="347">
        <v>11400</v>
      </c>
      <c r="B24" s="347" t="s">
        <v>154</v>
      </c>
      <c r="C24" s="347" t="s">
        <v>289</v>
      </c>
      <c r="D24" s="375" t="s">
        <v>1</v>
      </c>
      <c r="E24" s="178"/>
      <c r="F24" s="182" t="s">
        <v>73</v>
      </c>
      <c r="G24" s="183" t="s">
        <v>71</v>
      </c>
      <c r="H24" s="396">
        <f>'App 7-Household and Capita'!G24</f>
        <v>10.243657426208134</v>
      </c>
      <c r="I24" s="178"/>
      <c r="J24" s="179" t="s">
        <v>73</v>
      </c>
      <c r="K24" s="180" t="s">
        <v>299</v>
      </c>
      <c r="L24" s="399">
        <f>'App 7-Household and Capita'!L24</f>
        <v>3.2747344347788916</v>
      </c>
      <c r="M24" s="178"/>
      <c r="N24" s="181"/>
      <c r="O24" s="181"/>
      <c r="P24" s="400">
        <f>'App 7-Household and Capita'!P24</f>
        <v>0</v>
      </c>
      <c r="Q24" s="530"/>
      <c r="R24" s="530"/>
      <c r="S24" s="533">
        <f>'App 7-Household and Capita'!S24</f>
        <v>0</v>
      </c>
      <c r="T24" s="178"/>
      <c r="U24" s="239">
        <f t="shared" si="0"/>
        <v>13.518391860987027</v>
      </c>
      <c r="V24" s="604">
        <v>2</v>
      </c>
      <c r="W24" s="383">
        <f>'App 3-Recycling Rate'!S25</f>
        <v>0.29110809754535649</v>
      </c>
    </row>
    <row r="25" spans="1:23" x14ac:dyDescent="0.2">
      <c r="A25" s="347">
        <v>11450</v>
      </c>
      <c r="B25" s="347" t="s">
        <v>156</v>
      </c>
      <c r="C25" s="347" t="s">
        <v>155</v>
      </c>
      <c r="D25" s="375" t="s">
        <v>3</v>
      </c>
      <c r="E25" s="178"/>
      <c r="F25" s="182" t="s">
        <v>73</v>
      </c>
      <c r="G25" s="183" t="s">
        <v>71</v>
      </c>
      <c r="H25" s="396">
        <f>'App 7-Household and Capita'!G25</f>
        <v>11.699756746555074</v>
      </c>
      <c r="I25" s="178"/>
      <c r="J25" s="179" t="s">
        <v>73</v>
      </c>
      <c r="K25" s="180" t="s">
        <v>71</v>
      </c>
      <c r="L25" s="399">
        <f>'App 7-Household and Capita'!L25</f>
        <v>5.2047090057989243</v>
      </c>
      <c r="M25" s="178"/>
      <c r="N25" s="181" t="s">
        <v>73</v>
      </c>
      <c r="O25" s="181" t="s">
        <v>71</v>
      </c>
      <c r="P25" s="400">
        <f>'App 7-Household and Capita'!P25</f>
        <v>6.6416814005030256</v>
      </c>
      <c r="Q25" s="530"/>
      <c r="R25" s="530"/>
      <c r="S25" s="533">
        <f>'App 7-Household and Capita'!S25</f>
        <v>0</v>
      </c>
      <c r="T25" s="178"/>
      <c r="U25" s="239">
        <f t="shared" si="0"/>
        <v>23.546147152857024</v>
      </c>
      <c r="V25" s="604">
        <v>3</v>
      </c>
      <c r="W25" s="383">
        <f>'App 3-Recycling Rate'!S26</f>
        <v>0.57749263077531821</v>
      </c>
    </row>
    <row r="26" spans="1:23" x14ac:dyDescent="0.2">
      <c r="A26" s="347">
        <v>11500</v>
      </c>
      <c r="B26" s="347" t="s">
        <v>157</v>
      </c>
      <c r="C26" s="347" t="s">
        <v>155</v>
      </c>
      <c r="D26" s="375" t="s">
        <v>3</v>
      </c>
      <c r="E26" s="178"/>
      <c r="F26" s="182" t="s">
        <v>70</v>
      </c>
      <c r="G26" s="183" t="s">
        <v>71</v>
      </c>
      <c r="H26" s="396">
        <f>'App 7-Household and Capita'!G26</f>
        <v>11.585210069416132</v>
      </c>
      <c r="I26" s="178"/>
      <c r="J26" s="179" t="s">
        <v>73</v>
      </c>
      <c r="K26" s="180" t="s">
        <v>299</v>
      </c>
      <c r="L26" s="399">
        <f>'App 7-Household and Capita'!L26</f>
        <v>3.9804199757559946</v>
      </c>
      <c r="M26" s="178"/>
      <c r="N26" s="181" t="s">
        <v>73</v>
      </c>
      <c r="O26" s="181" t="s">
        <v>299</v>
      </c>
      <c r="P26" s="400">
        <f>'App 7-Household and Capita'!P26</f>
        <v>5.386918922328273</v>
      </c>
      <c r="Q26" s="530"/>
      <c r="R26" s="530"/>
      <c r="S26" s="533">
        <f>'App 7-Household and Capita'!S26</f>
        <v>0</v>
      </c>
      <c r="T26" s="178"/>
      <c r="U26" s="239">
        <f t="shared" si="0"/>
        <v>20.952548967500398</v>
      </c>
      <c r="V26" s="604">
        <v>3</v>
      </c>
      <c r="W26" s="383">
        <f>'App 3-Recycling Rate'!S27</f>
        <v>0.27290341713535626</v>
      </c>
    </row>
    <row r="27" spans="1:23" x14ac:dyDescent="0.2">
      <c r="A27" s="347">
        <v>11520</v>
      </c>
      <c r="B27" s="347" t="s">
        <v>158</v>
      </c>
      <c r="C27" s="347" t="s">
        <v>126</v>
      </c>
      <c r="D27" s="375" t="s">
        <v>3</v>
      </c>
      <c r="E27" s="178"/>
      <c r="F27" s="182" t="s">
        <v>72</v>
      </c>
      <c r="G27" s="183" t="s">
        <v>71</v>
      </c>
      <c r="H27" s="396">
        <f>'App 7-Household and Capita'!G27</f>
        <v>13.210373247083689</v>
      </c>
      <c r="I27" s="178"/>
      <c r="J27" s="179" t="s">
        <v>73</v>
      </c>
      <c r="K27" s="180" t="s">
        <v>299</v>
      </c>
      <c r="L27" s="399">
        <f>'App 7-Household and Capita'!L27</f>
        <v>5.0441245434779525</v>
      </c>
      <c r="M27" s="178"/>
      <c r="N27" s="181" t="s">
        <v>73</v>
      </c>
      <c r="O27" s="181" t="s">
        <v>299</v>
      </c>
      <c r="P27" s="400">
        <f>'App 7-Household and Capita'!P27</f>
        <v>4.6258825037864515</v>
      </c>
      <c r="Q27" s="530"/>
      <c r="R27" s="530"/>
      <c r="S27" s="533">
        <f>'App 7-Household and Capita'!S27</f>
        <v>0</v>
      </c>
      <c r="T27" s="178"/>
      <c r="U27" s="239">
        <f t="shared" si="0"/>
        <v>22.880380294348093</v>
      </c>
      <c r="V27" s="604">
        <v>3</v>
      </c>
      <c r="W27" s="383">
        <f>'App 3-Recycling Rate'!S28</f>
        <v>0.38782674771420972</v>
      </c>
    </row>
    <row r="28" spans="1:23" x14ac:dyDescent="0.2">
      <c r="A28" s="347">
        <v>11570</v>
      </c>
      <c r="B28" s="347" t="s">
        <v>133</v>
      </c>
      <c r="C28" s="347" t="s">
        <v>126</v>
      </c>
      <c r="D28" s="375" t="s">
        <v>3</v>
      </c>
      <c r="E28" s="178"/>
      <c r="F28" s="182" t="s">
        <v>72</v>
      </c>
      <c r="G28" s="183" t="s">
        <v>71</v>
      </c>
      <c r="H28" s="396">
        <f>'App 7-Household and Capita'!G28</f>
        <v>12.254606147756984</v>
      </c>
      <c r="I28" s="178"/>
      <c r="J28" s="179" t="s">
        <v>73</v>
      </c>
      <c r="K28" s="180" t="s">
        <v>299</v>
      </c>
      <c r="L28" s="399">
        <f>'App 7-Household and Capita'!L28</f>
        <v>3.4045374019986308</v>
      </c>
      <c r="M28" s="178"/>
      <c r="N28" s="181" t="s">
        <v>73</v>
      </c>
      <c r="O28" s="181" t="s">
        <v>299</v>
      </c>
      <c r="P28" s="400">
        <f>'App 7-Household and Capita'!P28</f>
        <v>4.5095640603118943</v>
      </c>
      <c r="Q28" s="530"/>
      <c r="R28" s="530"/>
      <c r="S28" s="533">
        <f>'App 7-Household and Capita'!S28</f>
        <v>0</v>
      </c>
      <c r="T28" s="178"/>
      <c r="U28" s="239">
        <f t="shared" si="0"/>
        <v>20.168707610067511</v>
      </c>
      <c r="V28" s="604">
        <v>3</v>
      </c>
      <c r="W28" s="383">
        <f>'App 3-Recycling Rate'!S29</f>
        <v>0.3804997246005995</v>
      </c>
    </row>
    <row r="29" spans="1:23" x14ac:dyDescent="0.2">
      <c r="A29" s="347">
        <v>11600</v>
      </c>
      <c r="B29" s="347" t="s">
        <v>160</v>
      </c>
      <c r="C29" s="347" t="s">
        <v>716</v>
      </c>
      <c r="D29" s="375" t="s">
        <v>1</v>
      </c>
      <c r="E29" s="178"/>
      <c r="F29" s="182" t="s">
        <v>73</v>
      </c>
      <c r="G29" s="183" t="s">
        <v>71</v>
      </c>
      <c r="H29" s="396">
        <f>'App 7-Household and Capita'!G29</f>
        <v>23.974358974358974</v>
      </c>
      <c r="I29" s="178"/>
      <c r="J29" s="179"/>
      <c r="K29" s="180"/>
      <c r="L29" s="399">
        <f>'App 7-Household and Capita'!L29</f>
        <v>0</v>
      </c>
      <c r="M29" s="178"/>
      <c r="N29" s="181"/>
      <c r="O29" s="181"/>
      <c r="P29" s="400">
        <f>'App 7-Household and Capita'!P29</f>
        <v>0</v>
      </c>
      <c r="Q29" s="530"/>
      <c r="R29" s="530"/>
      <c r="S29" s="533">
        <f>'App 7-Household and Capita'!S29</f>
        <v>0</v>
      </c>
      <c r="T29" s="178"/>
      <c r="U29" s="239">
        <f t="shared" si="0"/>
        <v>23.974358974358974</v>
      </c>
      <c r="V29" s="604">
        <v>1</v>
      </c>
      <c r="W29" s="383">
        <f>'App 3-Recycling Rate'!S30</f>
        <v>9.4963954648656021E-3</v>
      </c>
    </row>
    <row r="30" spans="1:23" x14ac:dyDescent="0.2">
      <c r="A30" s="347">
        <v>11650</v>
      </c>
      <c r="B30" s="347" t="s">
        <v>180</v>
      </c>
      <c r="C30" s="347" t="s">
        <v>162</v>
      </c>
      <c r="D30" s="375" t="s">
        <v>2</v>
      </c>
      <c r="E30" s="178"/>
      <c r="F30" s="182" t="s">
        <v>70</v>
      </c>
      <c r="G30" s="183" t="s">
        <v>71</v>
      </c>
      <c r="H30" s="396">
        <f>'App 7-Household and Capita'!G30</f>
        <v>10.870257359623865</v>
      </c>
      <c r="I30" s="178"/>
      <c r="J30" s="179" t="s">
        <v>73</v>
      </c>
      <c r="K30" s="180" t="s">
        <v>299</v>
      </c>
      <c r="L30" s="399">
        <f>'App 7-Household and Capita'!L30</f>
        <v>4.3228057744696562</v>
      </c>
      <c r="M30" s="178"/>
      <c r="N30" s="181" t="s">
        <v>73</v>
      </c>
      <c r="O30" s="181" t="s">
        <v>299</v>
      </c>
      <c r="P30" s="400">
        <f>'App 7-Household and Capita'!P30</f>
        <v>5.8946734631126203</v>
      </c>
      <c r="Q30" s="530"/>
      <c r="R30" s="530"/>
      <c r="S30" s="533">
        <f>'App 7-Household and Capita'!S30</f>
        <v>0</v>
      </c>
      <c r="T30" s="178"/>
      <c r="U30" s="239">
        <f t="shared" si="0"/>
        <v>21.087736597206142</v>
      </c>
      <c r="V30" s="604">
        <v>3</v>
      </c>
      <c r="W30" s="383">
        <f>'App 3-Recycling Rate'!S31</f>
        <v>0.42154512600017685</v>
      </c>
    </row>
    <row r="31" spans="1:23" x14ac:dyDescent="0.2">
      <c r="A31" s="347">
        <v>11700</v>
      </c>
      <c r="B31" s="347" t="s">
        <v>161</v>
      </c>
      <c r="C31" s="347" t="s">
        <v>289</v>
      </c>
      <c r="D31" s="375" t="s">
        <v>1</v>
      </c>
      <c r="E31" s="178"/>
      <c r="F31" s="182" t="s">
        <v>73</v>
      </c>
      <c r="G31" s="183" t="s">
        <v>71</v>
      </c>
      <c r="H31" s="396">
        <f>'App 7-Household and Capita'!G31</f>
        <v>14.710602332299134</v>
      </c>
      <c r="I31" s="178"/>
      <c r="J31" s="179"/>
      <c r="K31" s="180"/>
      <c r="L31" s="399">
        <f>'App 7-Household and Capita'!L31</f>
        <v>0</v>
      </c>
      <c r="M31" s="178"/>
      <c r="N31" s="181"/>
      <c r="O31" s="181"/>
      <c r="P31" s="400">
        <f>'App 7-Household and Capita'!P31</f>
        <v>0</v>
      </c>
      <c r="Q31" s="530"/>
      <c r="R31" s="530"/>
      <c r="S31" s="533">
        <f>'App 7-Household and Capita'!S31</f>
        <v>0</v>
      </c>
      <c r="T31" s="178"/>
      <c r="U31" s="239">
        <f t="shared" si="0"/>
        <v>14.710602332299134</v>
      </c>
      <c r="V31" s="604">
        <v>1</v>
      </c>
      <c r="W31" s="383">
        <f>'App 3-Recycling Rate'!S32</f>
        <v>0.14244945371642548</v>
      </c>
    </row>
    <row r="32" spans="1:23" x14ac:dyDescent="0.2">
      <c r="A32" s="347">
        <v>11720</v>
      </c>
      <c r="B32" s="347" t="s">
        <v>163</v>
      </c>
      <c r="C32" s="347" t="s">
        <v>162</v>
      </c>
      <c r="D32" s="375" t="s">
        <v>2</v>
      </c>
      <c r="E32" s="178"/>
      <c r="F32" s="182" t="s">
        <v>73</v>
      </c>
      <c r="G32" s="183" t="s">
        <v>71</v>
      </c>
      <c r="H32" s="396">
        <f>'App 7-Household and Capita'!G32</f>
        <v>12.582050824114493</v>
      </c>
      <c r="I32" s="178"/>
      <c r="J32" s="179" t="s">
        <v>73</v>
      </c>
      <c r="K32" s="180" t="s">
        <v>299</v>
      </c>
      <c r="L32" s="399">
        <f>'App 7-Household and Capita'!L32</f>
        <v>3.4250180012498981</v>
      </c>
      <c r="M32" s="178"/>
      <c r="N32" s="181" t="s">
        <v>73</v>
      </c>
      <c r="O32" s="181" t="s">
        <v>299</v>
      </c>
      <c r="P32" s="400">
        <f>'App 7-Household and Capita'!P32</f>
        <v>4.8240493101188466</v>
      </c>
      <c r="Q32" s="530"/>
      <c r="R32" s="530"/>
      <c r="S32" s="533">
        <f>'App 7-Household and Capita'!S32</f>
        <v>0</v>
      </c>
      <c r="T32" s="178"/>
      <c r="U32" s="239">
        <f t="shared" si="0"/>
        <v>20.831118135483237</v>
      </c>
      <c r="V32" s="604">
        <v>3</v>
      </c>
      <c r="W32" s="383">
        <f>'App 3-Recycling Rate'!S33</f>
        <v>0.48304159080983072</v>
      </c>
    </row>
    <row r="33" spans="1:23" x14ac:dyDescent="0.2">
      <c r="A33" s="347">
        <v>11730</v>
      </c>
      <c r="B33" s="347" t="s">
        <v>164</v>
      </c>
      <c r="C33" s="347" t="s">
        <v>130</v>
      </c>
      <c r="D33" s="375" t="s">
        <v>4</v>
      </c>
      <c r="E33" s="178"/>
      <c r="F33" s="182" t="s">
        <v>73</v>
      </c>
      <c r="G33" s="183" t="s">
        <v>299</v>
      </c>
      <c r="H33" s="396">
        <f>'App 7-Household and Capita'!G33</f>
        <v>6.7249786943622274</v>
      </c>
      <c r="I33" s="178"/>
      <c r="J33" s="179" t="s">
        <v>78</v>
      </c>
      <c r="K33" s="180" t="s">
        <v>71</v>
      </c>
      <c r="L33" s="399">
        <f>'App 7-Household and Capita'!L33</f>
        <v>4.6059075848070474</v>
      </c>
      <c r="M33" s="178"/>
      <c r="N33" s="181"/>
      <c r="O33" s="181"/>
      <c r="P33" s="400">
        <f>'App 7-Household and Capita'!P33</f>
        <v>0</v>
      </c>
      <c r="Q33" s="530" t="s">
        <v>73</v>
      </c>
      <c r="R33" s="530" t="s">
        <v>71</v>
      </c>
      <c r="S33" s="533">
        <f>'App 7-Household and Capita'!S33</f>
        <v>7.5464962235259714</v>
      </c>
      <c r="T33" s="178"/>
      <c r="U33" s="239">
        <f t="shared" si="0"/>
        <v>18.877382502695244</v>
      </c>
      <c r="V33" s="604">
        <v>4</v>
      </c>
      <c r="W33" s="383">
        <f>'App 3-Recycling Rate'!S34</f>
        <v>0.55914810050935382</v>
      </c>
    </row>
    <row r="34" spans="1:23" x14ac:dyDescent="0.2">
      <c r="A34" s="347">
        <v>11750</v>
      </c>
      <c r="B34" s="347" t="s">
        <v>165</v>
      </c>
      <c r="C34" s="347" t="s">
        <v>289</v>
      </c>
      <c r="D34" s="375" t="s">
        <v>1</v>
      </c>
      <c r="E34" s="178"/>
      <c r="F34" s="182" t="s">
        <v>73</v>
      </c>
      <c r="G34" s="183" t="s">
        <v>71</v>
      </c>
      <c r="H34" s="396">
        <f>'App 7-Household and Capita'!G34</f>
        <v>6.565376813855516</v>
      </c>
      <c r="I34" s="178"/>
      <c r="J34" s="179"/>
      <c r="K34" s="180"/>
      <c r="L34" s="399">
        <f>'App 7-Household and Capita'!L34</f>
        <v>0</v>
      </c>
      <c r="M34" s="178"/>
      <c r="N34" s="181"/>
      <c r="O34" s="181"/>
      <c r="P34" s="400">
        <f>'App 7-Household and Capita'!P34</f>
        <v>0</v>
      </c>
      <c r="Q34" s="530"/>
      <c r="R34" s="530"/>
      <c r="S34" s="533">
        <f>'App 7-Household and Capita'!S34</f>
        <v>0</v>
      </c>
      <c r="T34" s="178"/>
      <c r="U34" s="239">
        <f t="shared" si="0"/>
        <v>6.565376813855516</v>
      </c>
      <c r="V34" s="604">
        <v>1</v>
      </c>
      <c r="W34" s="383">
        <f>'App 3-Recycling Rate'!S35</f>
        <v>1.8015994116219521E-2</v>
      </c>
    </row>
    <row r="35" spans="1:23" x14ac:dyDescent="0.2">
      <c r="A35" s="347">
        <v>11800</v>
      </c>
      <c r="B35" s="347" t="s">
        <v>166</v>
      </c>
      <c r="C35" s="347" t="s">
        <v>290</v>
      </c>
      <c r="D35" s="375" t="s">
        <v>4</v>
      </c>
      <c r="E35" s="178"/>
      <c r="F35" s="182" t="s">
        <v>73</v>
      </c>
      <c r="G35" s="183" t="s">
        <v>299</v>
      </c>
      <c r="H35" s="396">
        <f>'App 7-Household and Capita'!G35</f>
        <v>9.6520501105028327</v>
      </c>
      <c r="I35" s="178"/>
      <c r="J35" s="179" t="s">
        <v>73</v>
      </c>
      <c r="K35" s="180" t="s">
        <v>299</v>
      </c>
      <c r="L35" s="399">
        <f>'App 7-Household and Capita'!L35</f>
        <v>5.497017019223323</v>
      </c>
      <c r="M35" s="178"/>
      <c r="N35" s="181"/>
      <c r="O35" s="181"/>
      <c r="P35" s="400">
        <f>'App 7-Household and Capita'!P35</f>
        <v>0</v>
      </c>
      <c r="Q35" s="530" t="s">
        <v>73</v>
      </c>
      <c r="R35" s="530" t="s">
        <v>71</v>
      </c>
      <c r="S35" s="533">
        <f>'App 7-Household and Capita'!S35</f>
        <v>8.3920050753861641</v>
      </c>
      <c r="T35" s="178"/>
      <c r="U35" s="239">
        <f t="shared" si="0"/>
        <v>23.541072205112322</v>
      </c>
      <c r="V35" s="604">
        <v>4</v>
      </c>
      <c r="W35" s="383">
        <f>'App 3-Recycling Rate'!S36</f>
        <v>0.63376213829259143</v>
      </c>
    </row>
    <row r="36" spans="1:23" x14ac:dyDescent="0.2">
      <c r="A36" s="347">
        <v>12000</v>
      </c>
      <c r="B36" s="347" t="s">
        <v>168</v>
      </c>
      <c r="C36" s="347" t="s">
        <v>141</v>
      </c>
      <c r="D36" s="375" t="s">
        <v>1</v>
      </c>
      <c r="E36" s="178"/>
      <c r="F36" s="182" t="s">
        <v>70</v>
      </c>
      <c r="G36" s="183" t="s">
        <v>71</v>
      </c>
      <c r="H36" s="396">
        <f>'App 7-Household and Capita'!G36</f>
        <v>9.2040885348164299</v>
      </c>
      <c r="I36" s="178"/>
      <c r="J36" s="179" t="s">
        <v>73</v>
      </c>
      <c r="K36" s="180" t="s">
        <v>299</v>
      </c>
      <c r="L36" s="399">
        <f>'App 7-Household and Capita'!L36</f>
        <v>2.6363158092518129</v>
      </c>
      <c r="M36" s="178"/>
      <c r="N36" s="181"/>
      <c r="O36" s="181"/>
      <c r="P36" s="400">
        <f>'App 7-Household and Capita'!P36</f>
        <v>0</v>
      </c>
      <c r="Q36" s="530" t="s">
        <v>73</v>
      </c>
      <c r="R36" s="530" t="s">
        <v>299</v>
      </c>
      <c r="S36" s="533">
        <f>'App 7-Household and Capita'!S36</f>
        <v>1.975123069407388</v>
      </c>
      <c r="T36" s="178"/>
      <c r="U36" s="239">
        <f t="shared" si="0"/>
        <v>13.815527413475632</v>
      </c>
      <c r="V36" s="604">
        <v>4</v>
      </c>
      <c r="W36" s="383">
        <f>'App 3-Recycling Rate'!S37</f>
        <v>0.32980090837868853</v>
      </c>
    </row>
    <row r="37" spans="1:23" x14ac:dyDescent="0.2">
      <c r="A37" s="347">
        <v>12150</v>
      </c>
      <c r="B37" s="347" t="s">
        <v>169</v>
      </c>
      <c r="C37" s="347" t="s">
        <v>289</v>
      </c>
      <c r="D37" s="375" t="s">
        <v>1</v>
      </c>
      <c r="E37" s="178"/>
      <c r="F37" s="182" t="s">
        <v>73</v>
      </c>
      <c r="G37" s="183" t="s">
        <v>71</v>
      </c>
      <c r="H37" s="396">
        <f>'App 7-Household and Capita'!G37</f>
        <v>28.092597058114301</v>
      </c>
      <c r="I37" s="178"/>
      <c r="J37" s="179"/>
      <c r="K37" s="180"/>
      <c r="L37" s="399">
        <f>'App 7-Household and Capita'!L37</f>
        <v>0</v>
      </c>
      <c r="M37" s="178"/>
      <c r="N37" s="181"/>
      <c r="O37" s="181"/>
      <c r="P37" s="400">
        <f>'App 7-Household and Capita'!P37</f>
        <v>0</v>
      </c>
      <c r="Q37" s="530"/>
      <c r="R37" s="530"/>
      <c r="S37" s="533">
        <f>'App 7-Household and Capita'!S37</f>
        <v>0</v>
      </c>
      <c r="T37" s="178"/>
      <c r="U37" s="239">
        <f t="shared" ref="U37:U68" si="1">H37+L37+P37+S37</f>
        <v>28.092597058114301</v>
      </c>
      <c r="V37" s="604">
        <v>1</v>
      </c>
      <c r="W37" s="383">
        <f>'App 3-Recycling Rate'!S38</f>
        <v>1.9031762902263293E-2</v>
      </c>
    </row>
    <row r="38" spans="1:23" x14ac:dyDescent="0.2">
      <c r="A38" s="347">
        <v>12350</v>
      </c>
      <c r="B38" s="347" t="s">
        <v>171</v>
      </c>
      <c r="C38" s="347" t="s">
        <v>289</v>
      </c>
      <c r="D38" s="375" t="s">
        <v>1</v>
      </c>
      <c r="E38" s="178"/>
      <c r="F38" s="182" t="s">
        <v>73</v>
      </c>
      <c r="G38" s="183" t="s">
        <v>71</v>
      </c>
      <c r="H38" s="396">
        <f>'App 7-Household and Capita'!G38</f>
        <v>12.861924467937126</v>
      </c>
      <c r="I38" s="178"/>
      <c r="J38" s="179" t="s">
        <v>73</v>
      </c>
      <c r="K38" s="180" t="s">
        <v>299</v>
      </c>
      <c r="L38" s="399">
        <f>'App 7-Household and Capita'!L38</f>
        <v>4.3423981082208929</v>
      </c>
      <c r="M38" s="178"/>
      <c r="N38" s="181"/>
      <c r="O38" s="181"/>
      <c r="P38" s="400">
        <f>'App 7-Household and Capita'!P38</f>
        <v>0</v>
      </c>
      <c r="Q38" s="530"/>
      <c r="R38" s="530"/>
      <c r="S38" s="533">
        <f>'App 7-Household and Capita'!S38</f>
        <v>0</v>
      </c>
      <c r="T38" s="178"/>
      <c r="U38" s="239">
        <f t="shared" si="1"/>
        <v>17.20432257615802</v>
      </c>
      <c r="V38" s="604">
        <v>2</v>
      </c>
      <c r="W38" s="383">
        <f>'App 3-Recycling Rate'!S39</f>
        <v>0.18538843305722066</v>
      </c>
    </row>
    <row r="39" spans="1:23" x14ac:dyDescent="0.2">
      <c r="A39" s="347">
        <v>12380</v>
      </c>
      <c r="B39" s="347" t="s">
        <v>129</v>
      </c>
      <c r="C39" s="347" t="s">
        <v>128</v>
      </c>
      <c r="D39" s="375" t="s">
        <v>3</v>
      </c>
      <c r="E39" s="178"/>
      <c r="F39" s="182" t="s">
        <v>73</v>
      </c>
      <c r="G39" s="183" t="s">
        <v>71</v>
      </c>
      <c r="H39" s="396">
        <f>'App 7-Household and Capita'!G39</f>
        <v>19.615080544894319</v>
      </c>
      <c r="I39" s="178"/>
      <c r="J39" s="179" t="s">
        <v>73</v>
      </c>
      <c r="K39" s="180" t="s">
        <v>299</v>
      </c>
      <c r="L39" s="399">
        <f>'App 7-Household and Capita'!L39</f>
        <v>2.7626747932281153</v>
      </c>
      <c r="M39" s="178"/>
      <c r="N39" s="181" t="s">
        <v>73</v>
      </c>
      <c r="O39" s="181" t="s">
        <v>299</v>
      </c>
      <c r="P39" s="400">
        <f>'App 7-Household and Capita'!P39</f>
        <v>1.0472653577155513</v>
      </c>
      <c r="Q39" s="530"/>
      <c r="R39" s="530"/>
      <c r="S39" s="533">
        <f>'App 7-Household and Capita'!S39</f>
        <v>0</v>
      </c>
      <c r="T39" s="178"/>
      <c r="U39" s="239">
        <f t="shared" si="1"/>
        <v>23.425020695837986</v>
      </c>
      <c r="V39" s="604">
        <v>3</v>
      </c>
      <c r="W39" s="383">
        <f>'App 3-Recycling Rate'!S40</f>
        <v>0.39382674527320782</v>
      </c>
    </row>
    <row r="40" spans="1:23" x14ac:dyDescent="0.2">
      <c r="A40" s="347">
        <v>12700</v>
      </c>
      <c r="B40" s="347" t="s">
        <v>173</v>
      </c>
      <c r="C40" s="347" t="s">
        <v>162</v>
      </c>
      <c r="D40" s="375" t="s">
        <v>4</v>
      </c>
      <c r="E40" s="178"/>
      <c r="F40" s="182" t="s">
        <v>73</v>
      </c>
      <c r="G40" s="183" t="s">
        <v>71</v>
      </c>
      <c r="H40" s="396">
        <f>'App 7-Household and Capita'!G40</f>
        <v>12.686545271671939</v>
      </c>
      <c r="I40" s="178"/>
      <c r="J40" s="179" t="s">
        <v>73</v>
      </c>
      <c r="K40" s="180" t="s">
        <v>299</v>
      </c>
      <c r="L40" s="399">
        <f>'App 7-Household and Capita'!L40</f>
        <v>3.8434126180836707</v>
      </c>
      <c r="M40" s="178"/>
      <c r="N40" s="181"/>
      <c r="O40" s="181"/>
      <c r="P40" s="400">
        <f>'App 7-Household and Capita'!P40</f>
        <v>0</v>
      </c>
      <c r="Q40" s="530"/>
      <c r="R40" s="530"/>
      <c r="S40" s="533">
        <f>'App 7-Household and Capita'!S40</f>
        <v>0</v>
      </c>
      <c r="T40" s="178"/>
      <c r="U40" s="239">
        <f t="shared" si="1"/>
        <v>16.529957889755611</v>
      </c>
      <c r="V40" s="604">
        <v>2</v>
      </c>
      <c r="W40" s="383">
        <f>'App 3-Recycling Rate'!S41</f>
        <v>0.33230100457301498</v>
      </c>
    </row>
    <row r="41" spans="1:23" x14ac:dyDescent="0.2">
      <c r="A41" s="347">
        <v>12730</v>
      </c>
      <c r="B41" s="347" t="s">
        <v>167</v>
      </c>
      <c r="C41" s="347" t="s">
        <v>711</v>
      </c>
      <c r="D41" s="375" t="s">
        <v>1</v>
      </c>
      <c r="E41" s="178"/>
      <c r="F41" s="182" t="s">
        <v>73</v>
      </c>
      <c r="G41" s="183" t="s">
        <v>71</v>
      </c>
      <c r="H41" s="396">
        <f>'App 7-Household and Capita'!G41</f>
        <v>14.407448611994067</v>
      </c>
      <c r="I41" s="178"/>
      <c r="J41" s="179"/>
      <c r="K41" s="180"/>
      <c r="L41" s="399">
        <f>'App 7-Household and Capita'!L41</f>
        <v>0</v>
      </c>
      <c r="M41" s="178"/>
      <c r="N41" s="181"/>
      <c r="O41" s="181"/>
      <c r="P41" s="400">
        <f>'App 7-Household and Capita'!P41</f>
        <v>0</v>
      </c>
      <c r="Q41" s="530"/>
      <c r="R41" s="530"/>
      <c r="S41" s="533">
        <f>'App 7-Household and Capita'!S41</f>
        <v>0</v>
      </c>
      <c r="T41" s="178"/>
      <c r="U41" s="239">
        <f t="shared" si="1"/>
        <v>14.407448611994067</v>
      </c>
      <c r="V41" s="604">
        <v>1</v>
      </c>
      <c r="W41" s="383">
        <f>'App 3-Recycling Rate'!S42</f>
        <v>0.12250407524582639</v>
      </c>
    </row>
    <row r="42" spans="1:23" x14ac:dyDescent="0.2">
      <c r="A42" s="347">
        <v>12750</v>
      </c>
      <c r="B42" s="347" t="s">
        <v>174</v>
      </c>
      <c r="C42" s="347" t="s">
        <v>713</v>
      </c>
      <c r="D42" s="375" t="s">
        <v>1</v>
      </c>
      <c r="E42" s="178"/>
      <c r="F42" s="182" t="s">
        <v>74</v>
      </c>
      <c r="G42" s="183" t="s">
        <v>71</v>
      </c>
      <c r="H42" s="396">
        <f>'App 7-Household and Capita'!G42</f>
        <v>5.6243850205475487</v>
      </c>
      <c r="I42" s="178"/>
      <c r="J42" s="179" t="s">
        <v>73</v>
      </c>
      <c r="K42" s="180" t="s">
        <v>299</v>
      </c>
      <c r="L42" s="399">
        <f>'App 7-Household and Capita'!L42</f>
        <v>3.5386610527474494</v>
      </c>
      <c r="M42" s="178"/>
      <c r="N42" s="181" t="s">
        <v>73</v>
      </c>
      <c r="O42" s="181" t="s">
        <v>299</v>
      </c>
      <c r="P42" s="400">
        <f>'App 7-Household and Capita'!P42</f>
        <v>4.6055542790221917</v>
      </c>
      <c r="Q42" s="530"/>
      <c r="R42" s="530"/>
      <c r="S42" s="533">
        <f>'App 7-Household and Capita'!S42</f>
        <v>0</v>
      </c>
      <c r="T42" s="178"/>
      <c r="U42" s="239">
        <f t="shared" si="1"/>
        <v>13.76860035231719</v>
      </c>
      <c r="V42" s="604">
        <v>3</v>
      </c>
      <c r="W42" s="383">
        <f>'App 3-Recycling Rate'!S43</f>
        <v>0.58481612286815821</v>
      </c>
    </row>
    <row r="43" spans="1:23" x14ac:dyDescent="0.2">
      <c r="A43" s="347">
        <v>12850</v>
      </c>
      <c r="B43" s="347" t="s">
        <v>175</v>
      </c>
      <c r="C43" s="347" t="s">
        <v>128</v>
      </c>
      <c r="D43" s="375" t="s">
        <v>3</v>
      </c>
      <c r="E43" s="178"/>
      <c r="F43" s="182" t="s">
        <v>73</v>
      </c>
      <c r="G43" s="183" t="s">
        <v>71</v>
      </c>
      <c r="H43" s="396">
        <f>'App 7-Household and Capita'!G43</f>
        <v>20.998129875000153</v>
      </c>
      <c r="I43" s="178"/>
      <c r="J43" s="179" t="s">
        <v>73</v>
      </c>
      <c r="K43" s="180" t="s">
        <v>299</v>
      </c>
      <c r="L43" s="399">
        <f>'App 7-Household and Capita'!L43</f>
        <v>3.1297393050684579</v>
      </c>
      <c r="M43" s="178"/>
      <c r="N43" s="181"/>
      <c r="O43" s="181"/>
      <c r="P43" s="400">
        <f>'App 7-Household and Capita'!P43</f>
        <v>0</v>
      </c>
      <c r="Q43" s="530"/>
      <c r="R43" s="530"/>
      <c r="S43" s="533">
        <f>'App 7-Household and Capita'!S43</f>
        <v>0</v>
      </c>
      <c r="T43" s="178"/>
      <c r="U43" s="239">
        <f t="shared" si="1"/>
        <v>24.127869180068611</v>
      </c>
      <c r="V43" s="604">
        <v>2</v>
      </c>
      <c r="W43" s="383">
        <f>'App 3-Recycling Rate'!S44</f>
        <v>0.12274024904062364</v>
      </c>
    </row>
    <row r="44" spans="1:23" x14ac:dyDescent="0.2">
      <c r="A44" s="347">
        <v>12870</v>
      </c>
      <c r="B44" s="347" t="s">
        <v>170</v>
      </c>
      <c r="C44" s="347" t="s">
        <v>711</v>
      </c>
      <c r="D44" s="375" t="s">
        <v>1</v>
      </c>
      <c r="E44" s="178"/>
      <c r="F44" s="182" t="s">
        <v>73</v>
      </c>
      <c r="G44" s="183" t="s">
        <v>299</v>
      </c>
      <c r="H44" s="396">
        <f>'App 7-Household and Capita'!G44</f>
        <v>7.783161720169594</v>
      </c>
      <c r="I44" s="178"/>
      <c r="J44" s="179" t="s">
        <v>73</v>
      </c>
      <c r="K44" s="180" t="s">
        <v>299</v>
      </c>
      <c r="L44" s="399">
        <f>'App 7-Household and Capita'!L44</f>
        <v>3.4279504741833509</v>
      </c>
      <c r="M44" s="178"/>
      <c r="N44" s="181"/>
      <c r="O44" s="181"/>
      <c r="P44" s="400">
        <f>'App 7-Household and Capita'!P44</f>
        <v>0</v>
      </c>
      <c r="Q44" s="530" t="s">
        <v>73</v>
      </c>
      <c r="R44" s="530" t="s">
        <v>71</v>
      </c>
      <c r="S44" s="533">
        <f>'App 7-Household and Capita'!S44</f>
        <v>6.9579820864067443</v>
      </c>
      <c r="T44" s="178"/>
      <c r="U44" s="239">
        <f t="shared" si="1"/>
        <v>18.169094280759687</v>
      </c>
      <c r="V44" s="604">
        <v>4</v>
      </c>
      <c r="W44" s="383">
        <f>'App 3-Recycling Rate'!S45</f>
        <v>0.50609994140501313</v>
      </c>
    </row>
    <row r="45" spans="1:23" x14ac:dyDescent="0.2">
      <c r="A45" s="347">
        <v>12900</v>
      </c>
      <c r="B45" s="347" t="s">
        <v>176</v>
      </c>
      <c r="C45" s="347" t="s">
        <v>289</v>
      </c>
      <c r="D45" s="375" t="s">
        <v>1</v>
      </c>
      <c r="E45" s="178"/>
      <c r="F45" s="182" t="s">
        <v>73</v>
      </c>
      <c r="G45" s="183" t="s">
        <v>299</v>
      </c>
      <c r="H45" s="396">
        <f>'App 7-Household and Capita'!G45</f>
        <v>8.0482054626169397</v>
      </c>
      <c r="I45" s="178"/>
      <c r="J45" s="179" t="s">
        <v>73</v>
      </c>
      <c r="K45" s="180" t="s">
        <v>299</v>
      </c>
      <c r="L45" s="399">
        <f>'App 7-Household and Capita'!L45</f>
        <v>2.9641217927817207</v>
      </c>
      <c r="M45" s="178"/>
      <c r="N45" s="181"/>
      <c r="O45" s="181"/>
      <c r="P45" s="400">
        <f>'App 7-Household and Capita'!P45</f>
        <v>0</v>
      </c>
      <c r="Q45" s="530" t="s">
        <v>73</v>
      </c>
      <c r="R45" s="530" t="s">
        <v>71</v>
      </c>
      <c r="S45" s="533">
        <f>'App 7-Household and Capita'!S45</f>
        <v>5.7915527576433998</v>
      </c>
      <c r="T45" s="178"/>
      <c r="U45" s="239">
        <f t="shared" si="1"/>
        <v>16.803880013042061</v>
      </c>
      <c r="V45" s="604">
        <v>4</v>
      </c>
      <c r="W45" s="383">
        <f>'App 3-Recycling Rate'!S46</f>
        <v>0.53980413994822118</v>
      </c>
    </row>
    <row r="46" spans="1:23" x14ac:dyDescent="0.2">
      <c r="A46" s="347">
        <v>12930</v>
      </c>
      <c r="B46" s="347" t="s">
        <v>192</v>
      </c>
      <c r="C46" s="347" t="s">
        <v>126</v>
      </c>
      <c r="D46" s="375" t="s">
        <v>3</v>
      </c>
      <c r="E46" s="178"/>
      <c r="F46" s="182" t="s">
        <v>72</v>
      </c>
      <c r="G46" s="183" t="s">
        <v>71</v>
      </c>
      <c r="H46" s="396">
        <f>'App 7-Household and Capita'!G46</f>
        <v>10.764158851256136</v>
      </c>
      <c r="I46" s="178"/>
      <c r="J46" s="179" t="s">
        <v>73</v>
      </c>
      <c r="K46" s="180" t="s">
        <v>299</v>
      </c>
      <c r="L46" s="399">
        <f>'App 7-Household and Capita'!L46</f>
        <v>4.5222071043296568</v>
      </c>
      <c r="M46" s="178"/>
      <c r="N46" s="181" t="s">
        <v>73</v>
      </c>
      <c r="O46" s="181" t="s">
        <v>299</v>
      </c>
      <c r="P46" s="400">
        <f>'App 7-Household and Capita'!P46</f>
        <v>4.4610859371203651</v>
      </c>
      <c r="Q46" s="530"/>
      <c r="R46" s="530"/>
      <c r="S46" s="533">
        <f>'App 7-Household and Capita'!S46</f>
        <v>0</v>
      </c>
      <c r="T46" s="178"/>
      <c r="U46" s="239">
        <f t="shared" si="1"/>
        <v>19.74745189270616</v>
      </c>
      <c r="V46" s="604">
        <v>3</v>
      </c>
      <c r="W46" s="383">
        <f>'App 3-Recycling Rate'!S47</f>
        <v>0.45432590634167969</v>
      </c>
    </row>
    <row r="47" spans="1:23" x14ac:dyDescent="0.2">
      <c r="A47" s="347">
        <v>12950</v>
      </c>
      <c r="B47" s="347" t="s">
        <v>177</v>
      </c>
      <c r="C47" s="347" t="s">
        <v>289</v>
      </c>
      <c r="D47" s="375" t="s">
        <v>1</v>
      </c>
      <c r="E47" s="178"/>
      <c r="F47" s="182" t="s">
        <v>73</v>
      </c>
      <c r="G47" s="183" t="s">
        <v>71</v>
      </c>
      <c r="H47" s="396">
        <f>'App 7-Household and Capita'!G47</f>
        <v>11.414240847513241</v>
      </c>
      <c r="I47" s="178"/>
      <c r="J47" s="179" t="s">
        <v>73</v>
      </c>
      <c r="K47" s="180" t="s">
        <v>299</v>
      </c>
      <c r="L47" s="399">
        <f>'App 7-Household and Capita'!L47</f>
        <v>3.7969343270988607</v>
      </c>
      <c r="M47" s="178"/>
      <c r="N47" s="181"/>
      <c r="O47" s="181"/>
      <c r="P47" s="400">
        <f>'App 7-Household and Capita'!P47</f>
        <v>0</v>
      </c>
      <c r="Q47" s="530"/>
      <c r="R47" s="530"/>
      <c r="S47" s="533">
        <f>'App 7-Household and Capita'!S47</f>
        <v>0</v>
      </c>
      <c r="T47" s="178"/>
      <c r="U47" s="239">
        <f t="shared" si="1"/>
        <v>15.211175174612102</v>
      </c>
      <c r="V47" s="604">
        <v>2</v>
      </c>
      <c r="W47" s="383">
        <f>'App 3-Recycling Rate'!S48</f>
        <v>0.25139783011419509</v>
      </c>
    </row>
    <row r="48" spans="1:23" x14ac:dyDescent="0.2">
      <c r="A48" s="347">
        <v>13010</v>
      </c>
      <c r="B48" s="347" t="s">
        <v>178</v>
      </c>
      <c r="C48" s="347" t="s">
        <v>124</v>
      </c>
      <c r="D48" s="375" t="s">
        <v>1</v>
      </c>
      <c r="E48" s="178"/>
      <c r="F48" s="182" t="s">
        <v>70</v>
      </c>
      <c r="G48" s="183" t="s">
        <v>71</v>
      </c>
      <c r="H48" s="396">
        <f>'App 7-Household and Capita'!G48</f>
        <v>7.8113868137683955</v>
      </c>
      <c r="I48" s="178"/>
      <c r="J48" s="179" t="s">
        <v>73</v>
      </c>
      <c r="K48" s="180" t="s">
        <v>299</v>
      </c>
      <c r="L48" s="399">
        <f>'App 7-Household and Capita'!L48</f>
        <v>2.2564102564102564</v>
      </c>
      <c r="M48" s="178"/>
      <c r="N48" s="181"/>
      <c r="O48" s="181"/>
      <c r="P48" s="400">
        <f>'App 7-Household and Capita'!P48</f>
        <v>0</v>
      </c>
      <c r="Q48" s="530"/>
      <c r="R48" s="530"/>
      <c r="S48" s="533">
        <f>'App 7-Household and Capita'!S48</f>
        <v>0</v>
      </c>
      <c r="T48" s="178"/>
      <c r="U48" s="239">
        <f t="shared" si="1"/>
        <v>10.067797070178653</v>
      </c>
      <c r="V48" s="604">
        <v>2</v>
      </c>
      <c r="W48" s="383">
        <f>'App 3-Recycling Rate'!S49</f>
        <v>0.27231366320781086</v>
      </c>
    </row>
    <row r="49" spans="1:23" x14ac:dyDescent="0.2">
      <c r="A49" s="347">
        <v>13310</v>
      </c>
      <c r="B49" s="347" t="s">
        <v>181</v>
      </c>
      <c r="C49" s="347" t="s">
        <v>713</v>
      </c>
      <c r="D49" s="375" t="s">
        <v>1</v>
      </c>
      <c r="E49" s="178"/>
      <c r="F49" s="182" t="s">
        <v>70</v>
      </c>
      <c r="G49" s="183" t="s">
        <v>71</v>
      </c>
      <c r="H49" s="396">
        <f>'App 7-Household and Capita'!G49</f>
        <v>8.8351855734954921</v>
      </c>
      <c r="I49" s="178"/>
      <c r="J49" s="179" t="s">
        <v>73</v>
      </c>
      <c r="K49" s="180" t="s">
        <v>299</v>
      </c>
      <c r="L49" s="399">
        <f>'App 7-Household and Capita'!L49</f>
        <v>5.3133903133903138</v>
      </c>
      <c r="M49" s="178"/>
      <c r="N49" s="181"/>
      <c r="O49" s="181"/>
      <c r="P49" s="400">
        <f>'App 7-Household and Capita'!P49</f>
        <v>0</v>
      </c>
      <c r="Q49" s="530" t="s">
        <v>73</v>
      </c>
      <c r="R49" s="530" t="s">
        <v>299</v>
      </c>
      <c r="S49" s="533">
        <f>'App 7-Household and Capita'!S49</f>
        <v>6.4303010735329726</v>
      </c>
      <c r="T49" s="178"/>
      <c r="U49" s="239">
        <f t="shared" si="1"/>
        <v>20.578876960418778</v>
      </c>
      <c r="V49" s="604">
        <v>4</v>
      </c>
      <c r="W49" s="383">
        <f>'App 3-Recycling Rate'!S50</f>
        <v>0.32327612226414137</v>
      </c>
    </row>
    <row r="50" spans="1:23" x14ac:dyDescent="0.2">
      <c r="A50" s="347">
        <v>13340</v>
      </c>
      <c r="B50" s="347" t="s">
        <v>182</v>
      </c>
      <c r="C50" s="347" t="s">
        <v>711</v>
      </c>
      <c r="D50" s="375" t="s">
        <v>1</v>
      </c>
      <c r="E50" s="178"/>
      <c r="F50" s="182" t="s">
        <v>73</v>
      </c>
      <c r="G50" s="183" t="s">
        <v>71</v>
      </c>
      <c r="H50" s="396">
        <f>'App 7-Household and Capita'!G50</f>
        <v>11.59564554388343</v>
      </c>
      <c r="I50" s="178"/>
      <c r="J50" s="179" t="s">
        <v>73</v>
      </c>
      <c r="K50" s="180" t="s">
        <v>299</v>
      </c>
      <c r="L50" s="399">
        <f>'App 7-Household and Capita'!L50</f>
        <v>2.8761249787739853</v>
      </c>
      <c r="M50" s="178"/>
      <c r="N50" s="181"/>
      <c r="O50" s="181"/>
      <c r="P50" s="400">
        <f>'App 7-Household and Capita'!P50</f>
        <v>0</v>
      </c>
      <c r="Q50" s="530"/>
      <c r="R50" s="530"/>
      <c r="S50" s="533">
        <f>'App 7-Household and Capita'!S50</f>
        <v>0</v>
      </c>
      <c r="T50" s="178"/>
      <c r="U50" s="239">
        <f t="shared" si="1"/>
        <v>14.471770522657415</v>
      </c>
      <c r="V50" s="604">
        <v>2</v>
      </c>
      <c r="W50" s="383">
        <f>'App 3-Recycling Rate'!S51</f>
        <v>0.2133886472595016</v>
      </c>
    </row>
    <row r="51" spans="1:23" x14ac:dyDescent="0.2">
      <c r="A51" s="347">
        <v>13450</v>
      </c>
      <c r="B51" s="347" t="s">
        <v>183</v>
      </c>
      <c r="C51" s="347" t="s">
        <v>716</v>
      </c>
      <c r="D51" s="375" t="s">
        <v>1</v>
      </c>
      <c r="E51" s="178"/>
      <c r="F51" s="182" t="s">
        <v>73</v>
      </c>
      <c r="G51" s="183" t="s">
        <v>71</v>
      </c>
      <c r="H51" s="396">
        <f>'App 7-Household and Capita'!G51</f>
        <v>18.874770654763534</v>
      </c>
      <c r="I51" s="178"/>
      <c r="J51" s="179" t="s">
        <v>73</v>
      </c>
      <c r="K51" s="180" t="s">
        <v>299</v>
      </c>
      <c r="L51" s="399">
        <f>'App 7-Household and Capita'!L51</f>
        <v>2.489396568343937</v>
      </c>
      <c r="M51" s="178"/>
      <c r="N51" s="181"/>
      <c r="O51" s="181"/>
      <c r="P51" s="400">
        <f>'App 7-Household and Capita'!P51</f>
        <v>0</v>
      </c>
      <c r="Q51" s="530"/>
      <c r="R51" s="530"/>
      <c r="S51" s="533">
        <f>'App 7-Household and Capita'!S51</f>
        <v>0</v>
      </c>
      <c r="T51" s="178"/>
      <c r="U51" s="239">
        <f t="shared" si="1"/>
        <v>21.364167223107472</v>
      </c>
      <c r="V51" s="604">
        <v>2</v>
      </c>
      <c r="W51" s="383">
        <f>'App 3-Recycling Rate'!S52</f>
        <v>0.17242105793620888</v>
      </c>
    </row>
    <row r="52" spans="1:23" x14ac:dyDescent="0.2">
      <c r="A52" s="347">
        <v>13510</v>
      </c>
      <c r="B52" s="347" t="s">
        <v>291</v>
      </c>
      <c r="C52" s="347" t="s">
        <v>141</v>
      </c>
      <c r="D52" s="375" t="s">
        <v>1</v>
      </c>
      <c r="E52" s="178"/>
      <c r="F52" s="182" t="s">
        <v>70</v>
      </c>
      <c r="G52" s="183" t="s">
        <v>71</v>
      </c>
      <c r="H52" s="396">
        <f>'App 7-Household and Capita'!G52</f>
        <v>5.5209819967266771</v>
      </c>
      <c r="I52" s="178"/>
      <c r="J52" s="179" t="s">
        <v>73</v>
      </c>
      <c r="K52" s="180" t="s">
        <v>299</v>
      </c>
      <c r="L52" s="399">
        <f>'App 7-Household and Capita'!L52</f>
        <v>2.4742716857610478</v>
      </c>
      <c r="M52" s="178"/>
      <c r="N52" s="181" t="s">
        <v>73</v>
      </c>
      <c r="O52" s="181" t="s">
        <v>299</v>
      </c>
      <c r="P52" s="400">
        <f>'App 7-Household and Capita'!P52</f>
        <v>6.7156874433687825</v>
      </c>
      <c r="Q52" s="530" t="s">
        <v>73</v>
      </c>
      <c r="R52" s="530" t="s">
        <v>299</v>
      </c>
      <c r="S52" s="533">
        <f>'App 7-Household and Capita'!S52</f>
        <v>0.70781426953567383</v>
      </c>
      <c r="T52" s="178"/>
      <c r="U52" s="239">
        <f t="shared" si="1"/>
        <v>15.418755395392182</v>
      </c>
      <c r="V52" s="604">
        <v>5</v>
      </c>
      <c r="W52" s="383">
        <f>'App 3-Recycling Rate'!S53</f>
        <v>0.33035509830576903</v>
      </c>
    </row>
    <row r="53" spans="1:23" x14ac:dyDescent="0.2">
      <c r="A53" s="347">
        <v>13550</v>
      </c>
      <c r="B53" s="347" t="s">
        <v>184</v>
      </c>
      <c r="C53" s="347" t="s">
        <v>124</v>
      </c>
      <c r="D53" s="375" t="s">
        <v>1</v>
      </c>
      <c r="E53" s="178"/>
      <c r="F53" s="182" t="s">
        <v>70</v>
      </c>
      <c r="G53" s="183" t="s">
        <v>71</v>
      </c>
      <c r="H53" s="396">
        <f>'App 7-Household and Capita'!G53</f>
        <v>10.446955424427697</v>
      </c>
      <c r="I53" s="178"/>
      <c r="J53" s="179" t="s">
        <v>72</v>
      </c>
      <c r="K53" s="180" t="s">
        <v>71</v>
      </c>
      <c r="L53" s="399">
        <f>'App 7-Household and Capita'!L53</f>
        <v>5.6404628181430398</v>
      </c>
      <c r="M53" s="178"/>
      <c r="N53" s="181" t="s">
        <v>73</v>
      </c>
      <c r="O53" s="181" t="s">
        <v>299</v>
      </c>
      <c r="P53" s="400">
        <f>'App 7-Household and Capita'!P53</f>
        <v>4.2641430854775892</v>
      </c>
      <c r="Q53" s="530"/>
      <c r="R53" s="530"/>
      <c r="S53" s="533">
        <f>'App 7-Household and Capita'!S53</f>
        <v>0</v>
      </c>
      <c r="T53" s="178"/>
      <c r="U53" s="239">
        <f t="shared" si="1"/>
        <v>20.351561328048327</v>
      </c>
      <c r="V53" s="604">
        <v>3</v>
      </c>
      <c r="W53" s="383">
        <f>'App 3-Recycling Rate'!S54</f>
        <v>0.46498252416511487</v>
      </c>
    </row>
    <row r="54" spans="1:23" x14ac:dyDescent="0.2">
      <c r="A54" s="347">
        <v>13660</v>
      </c>
      <c r="B54" s="347" t="s">
        <v>185</v>
      </c>
      <c r="C54" s="347" t="s">
        <v>124</v>
      </c>
      <c r="D54" s="375" t="s">
        <v>1</v>
      </c>
      <c r="E54" s="178"/>
      <c r="F54" s="182" t="s">
        <v>70</v>
      </c>
      <c r="G54" s="183" t="s">
        <v>71</v>
      </c>
      <c r="H54" s="396">
        <f>'App 7-Household and Capita'!G54</f>
        <v>6.2851083342886618</v>
      </c>
      <c r="I54" s="178"/>
      <c r="J54" s="179" t="s">
        <v>78</v>
      </c>
      <c r="K54" s="180" t="s">
        <v>299</v>
      </c>
      <c r="L54" s="399">
        <f>'App 7-Household and Capita'!L54</f>
        <v>3.0451106270778401</v>
      </c>
      <c r="M54" s="178"/>
      <c r="N54" s="181"/>
      <c r="O54" s="181"/>
      <c r="P54" s="400">
        <f>'App 7-Household and Capita'!P54</f>
        <v>0</v>
      </c>
      <c r="Q54" s="530" t="s">
        <v>73</v>
      </c>
      <c r="R54" s="530" t="s">
        <v>299</v>
      </c>
      <c r="S54" s="533">
        <f>'App 7-Household and Capita'!S54</f>
        <v>2.3145706752264128</v>
      </c>
      <c r="T54" s="178"/>
      <c r="U54" s="239">
        <f t="shared" si="1"/>
        <v>11.644789636592915</v>
      </c>
      <c r="V54" s="604">
        <v>4</v>
      </c>
      <c r="W54" s="383">
        <f>'App 3-Recycling Rate'!S55</f>
        <v>0.45918329972799682</v>
      </c>
    </row>
    <row r="55" spans="1:23" x14ac:dyDescent="0.2">
      <c r="A55" s="347">
        <v>13800</v>
      </c>
      <c r="B55" s="347" t="s">
        <v>187</v>
      </c>
      <c r="C55" s="347" t="s">
        <v>128</v>
      </c>
      <c r="D55" s="375" t="s">
        <v>2</v>
      </c>
      <c r="E55" s="178"/>
      <c r="F55" s="182" t="s">
        <v>73</v>
      </c>
      <c r="G55" s="183" t="s">
        <v>71</v>
      </c>
      <c r="H55" s="396">
        <f>'App 7-Household and Capita'!G55</f>
        <v>14.569704720861777</v>
      </c>
      <c r="I55" s="178"/>
      <c r="J55" s="179" t="s">
        <v>73</v>
      </c>
      <c r="K55" s="180" t="s">
        <v>299</v>
      </c>
      <c r="L55" s="399">
        <f>'App 7-Household and Capita'!L55</f>
        <v>4.1348248528979346</v>
      </c>
      <c r="M55" s="178"/>
      <c r="N55" s="181" t="s">
        <v>73</v>
      </c>
      <c r="O55" s="181" t="s">
        <v>299</v>
      </c>
      <c r="P55" s="400">
        <f>'App 7-Household and Capita'!P55</f>
        <v>6.2475667754244313</v>
      </c>
      <c r="Q55" s="530"/>
      <c r="R55" s="530"/>
      <c r="S55" s="533">
        <f>'App 7-Household and Capita'!S55</f>
        <v>0</v>
      </c>
      <c r="T55" s="178"/>
      <c r="U55" s="239">
        <f t="shared" si="1"/>
        <v>24.952096349184142</v>
      </c>
      <c r="V55" s="604">
        <v>3</v>
      </c>
      <c r="W55" s="383">
        <f>'App 3-Recycling Rate'!S56</f>
        <v>0.37118488330417515</v>
      </c>
    </row>
    <row r="56" spans="1:23" x14ac:dyDescent="0.2">
      <c r="A56" s="347">
        <v>13850</v>
      </c>
      <c r="B56" s="347" t="s">
        <v>188</v>
      </c>
      <c r="C56" s="347" t="s">
        <v>716</v>
      </c>
      <c r="D56" s="375" t="s">
        <v>1</v>
      </c>
      <c r="E56" s="178"/>
      <c r="F56" s="182" t="s">
        <v>73</v>
      </c>
      <c r="G56" s="183" t="s">
        <v>71</v>
      </c>
      <c r="H56" s="396">
        <f>'App 7-Household and Capita'!G56</f>
        <v>6.9579113696760748</v>
      </c>
      <c r="I56" s="178"/>
      <c r="J56" s="179"/>
      <c r="K56" s="180"/>
      <c r="L56" s="399">
        <f>'App 7-Household and Capita'!L56</f>
        <v>0</v>
      </c>
      <c r="M56" s="178"/>
      <c r="N56" s="181"/>
      <c r="O56" s="181"/>
      <c r="P56" s="400">
        <f>'App 7-Household and Capita'!P56</f>
        <v>0</v>
      </c>
      <c r="Q56" s="530"/>
      <c r="R56" s="530"/>
      <c r="S56" s="533">
        <f>'App 7-Household and Capita'!S56</f>
        <v>0</v>
      </c>
      <c r="T56" s="178"/>
      <c r="U56" s="239">
        <f t="shared" si="1"/>
        <v>6.9579113696760748</v>
      </c>
      <c r="V56" s="604">
        <v>1</v>
      </c>
      <c r="W56" s="383">
        <f>'App 3-Recycling Rate'!S57</f>
        <v>0.13579193754163404</v>
      </c>
    </row>
    <row r="57" spans="1:23" x14ac:dyDescent="0.2">
      <c r="A57" s="347">
        <v>13910</v>
      </c>
      <c r="B57" s="347" t="s">
        <v>147</v>
      </c>
      <c r="C57" s="347" t="s">
        <v>713</v>
      </c>
      <c r="D57" s="375" t="s">
        <v>1</v>
      </c>
      <c r="E57" s="178"/>
      <c r="F57" s="182" t="s">
        <v>70</v>
      </c>
      <c r="G57" s="183" t="s">
        <v>71</v>
      </c>
      <c r="H57" s="396">
        <f>'App 7-Household and Capita'!G57</f>
        <v>9.4645268814114534</v>
      </c>
      <c r="I57" s="178"/>
      <c r="J57" s="179" t="s">
        <v>73</v>
      </c>
      <c r="K57" s="180" t="s">
        <v>71</v>
      </c>
      <c r="L57" s="399">
        <f>'App 7-Household and Capita'!L57</f>
        <v>3.1772258778314795</v>
      </c>
      <c r="M57" s="178"/>
      <c r="N57" s="181" t="s">
        <v>73</v>
      </c>
      <c r="O57" s="181" t="s">
        <v>299</v>
      </c>
      <c r="P57" s="400">
        <f>'App 7-Household and Capita'!P57</f>
        <v>3.5067557407685865</v>
      </c>
      <c r="Q57" s="530"/>
      <c r="R57" s="530"/>
      <c r="S57" s="533">
        <f>'App 7-Household and Capita'!S57</f>
        <v>0</v>
      </c>
      <c r="T57" s="178"/>
      <c r="U57" s="239">
        <f t="shared" si="1"/>
        <v>16.14850850001152</v>
      </c>
      <c r="V57" s="604">
        <v>3</v>
      </c>
      <c r="W57" s="383">
        <f>'App 3-Recycling Rate'!S58</f>
        <v>0.3652471387854333</v>
      </c>
    </row>
    <row r="58" spans="1:23" x14ac:dyDescent="0.2">
      <c r="A58" s="347">
        <v>14000</v>
      </c>
      <c r="B58" s="347" t="s">
        <v>190</v>
      </c>
      <c r="C58" s="347" t="s">
        <v>189</v>
      </c>
      <c r="D58" s="375" t="s">
        <v>3</v>
      </c>
      <c r="E58" s="178"/>
      <c r="F58" s="182" t="s">
        <v>70</v>
      </c>
      <c r="G58" s="183" t="s">
        <v>71</v>
      </c>
      <c r="H58" s="396">
        <f>'App 7-Household and Capita'!G58</f>
        <v>11.788491028353597</v>
      </c>
      <c r="I58" s="178"/>
      <c r="J58" s="179" t="s">
        <v>73</v>
      </c>
      <c r="K58" s="180" t="s">
        <v>299</v>
      </c>
      <c r="L58" s="399">
        <f>'App 7-Household and Capita'!L58</f>
        <v>4.2159346951939689</v>
      </c>
      <c r="M58" s="178"/>
      <c r="N58" s="181" t="s">
        <v>73</v>
      </c>
      <c r="O58" s="181" t="s">
        <v>299</v>
      </c>
      <c r="P58" s="400">
        <f>'App 7-Household and Capita'!P58</f>
        <v>8.2663022256930887</v>
      </c>
      <c r="Q58" s="530"/>
      <c r="R58" s="530"/>
      <c r="S58" s="533">
        <f>'App 7-Household and Capita'!S58</f>
        <v>0</v>
      </c>
      <c r="T58" s="178"/>
      <c r="U58" s="239">
        <f t="shared" si="1"/>
        <v>24.270727949240655</v>
      </c>
      <c r="V58" s="604">
        <v>3</v>
      </c>
      <c r="W58" s="383">
        <f>'App 3-Recycling Rate'!S59</f>
        <v>0.43724025684086537</v>
      </c>
    </row>
    <row r="59" spans="1:23" x14ac:dyDescent="0.2">
      <c r="A59" s="347">
        <v>14100</v>
      </c>
      <c r="B59" s="347" t="s">
        <v>191</v>
      </c>
      <c r="C59" s="347" t="s">
        <v>189</v>
      </c>
      <c r="D59" s="375" t="s">
        <v>3</v>
      </c>
      <c r="E59" s="178"/>
      <c r="F59" s="182" t="s">
        <v>72</v>
      </c>
      <c r="G59" s="183" t="s">
        <v>71</v>
      </c>
      <c r="H59" s="396">
        <f>'App 7-Household and Capita'!G59</f>
        <v>12.130847634811394</v>
      </c>
      <c r="I59" s="178"/>
      <c r="J59" s="179" t="s">
        <v>72</v>
      </c>
      <c r="K59" s="180" t="s">
        <v>299</v>
      </c>
      <c r="L59" s="399">
        <f>'App 7-Household and Capita'!L59</f>
        <v>5.3654908627284312</v>
      </c>
      <c r="M59" s="178"/>
      <c r="N59" s="181" t="s">
        <v>73</v>
      </c>
      <c r="O59" s="181" t="s">
        <v>299</v>
      </c>
      <c r="P59" s="400">
        <f>'App 7-Household and Capita'!P59</f>
        <v>6.2370062370062369</v>
      </c>
      <c r="Q59" s="530"/>
      <c r="R59" s="530"/>
      <c r="S59" s="533">
        <f>'App 7-Household and Capita'!S59</f>
        <v>0</v>
      </c>
      <c r="T59" s="178"/>
      <c r="U59" s="239">
        <f t="shared" si="1"/>
        <v>23.733344734546062</v>
      </c>
      <c r="V59" s="604">
        <v>3</v>
      </c>
      <c r="W59" s="383">
        <f>'App 3-Recycling Rate'!S60</f>
        <v>0.59044643774785854</v>
      </c>
    </row>
    <row r="60" spans="1:23" x14ac:dyDescent="0.2">
      <c r="A60" s="347">
        <v>14170</v>
      </c>
      <c r="B60" s="347" t="s">
        <v>127</v>
      </c>
      <c r="C60" s="347" t="s">
        <v>126</v>
      </c>
      <c r="D60" s="375" t="s">
        <v>3</v>
      </c>
      <c r="E60" s="178"/>
      <c r="F60" s="182" t="s">
        <v>72</v>
      </c>
      <c r="G60" s="183" t="s">
        <v>71</v>
      </c>
      <c r="H60" s="396">
        <f>'App 7-Household and Capita'!G60</f>
        <v>9.5561659889497381</v>
      </c>
      <c r="I60" s="178"/>
      <c r="J60" s="179" t="s">
        <v>72</v>
      </c>
      <c r="K60" s="180" t="s">
        <v>71</v>
      </c>
      <c r="L60" s="399">
        <f>'App 7-Household and Capita'!L60</f>
        <v>3.6753018182891548</v>
      </c>
      <c r="M60" s="178"/>
      <c r="N60" s="181" t="s">
        <v>72</v>
      </c>
      <c r="O60" s="181" t="s">
        <v>299</v>
      </c>
      <c r="P60" s="400">
        <f>'App 7-Household and Capita'!P60</f>
        <v>3.6271314892004543</v>
      </c>
      <c r="Q60" s="530" t="s">
        <v>73</v>
      </c>
      <c r="R60" s="530" t="s">
        <v>71</v>
      </c>
      <c r="S60" s="533">
        <f>'App 7-Household and Capita'!S60</f>
        <v>0.64455139223100721</v>
      </c>
      <c r="T60" s="178"/>
      <c r="U60" s="239">
        <f t="shared" si="1"/>
        <v>17.503150688670356</v>
      </c>
      <c r="V60" s="604">
        <v>5</v>
      </c>
      <c r="W60" s="383">
        <f>'App 3-Recycling Rate'!S61</f>
        <v>0.46180777243025883</v>
      </c>
    </row>
    <row r="61" spans="1:23" x14ac:dyDescent="0.2">
      <c r="A61" s="347">
        <v>14200</v>
      </c>
      <c r="B61" s="347" t="s">
        <v>193</v>
      </c>
      <c r="C61" s="347" t="s">
        <v>124</v>
      </c>
      <c r="D61" s="375" t="s">
        <v>1</v>
      </c>
      <c r="E61" s="178"/>
      <c r="F61" s="182" t="s">
        <v>73</v>
      </c>
      <c r="G61" s="183" t="s">
        <v>71</v>
      </c>
      <c r="H61" s="396">
        <f>'App 7-Household and Capita'!G61</f>
        <v>12.339791185945034</v>
      </c>
      <c r="I61" s="178"/>
      <c r="J61" s="179" t="s">
        <v>78</v>
      </c>
      <c r="K61" s="180" t="s">
        <v>299</v>
      </c>
      <c r="L61" s="399">
        <f>'App 7-Household and Capita'!L61</f>
        <v>2.5073678919832765</v>
      </c>
      <c r="M61" s="178"/>
      <c r="N61" s="181"/>
      <c r="O61" s="181"/>
      <c r="P61" s="400">
        <f>'App 7-Household and Capita'!P61</f>
        <v>0</v>
      </c>
      <c r="Q61" s="530"/>
      <c r="R61" s="530"/>
      <c r="S61" s="533">
        <f>'App 7-Household and Capita'!S61</f>
        <v>0</v>
      </c>
      <c r="T61" s="178"/>
      <c r="U61" s="239">
        <f t="shared" si="1"/>
        <v>14.84715907792831</v>
      </c>
      <c r="V61" s="604">
        <v>2</v>
      </c>
      <c r="W61" s="383">
        <f>'App 3-Recycling Rate'!S62</f>
        <v>0.30216287511957551</v>
      </c>
    </row>
    <row r="62" spans="1:23" x14ac:dyDescent="0.2">
      <c r="A62" s="347">
        <v>14300</v>
      </c>
      <c r="B62" s="347" t="s">
        <v>195</v>
      </c>
      <c r="C62" s="347" t="s">
        <v>141</v>
      </c>
      <c r="D62" s="375" t="s">
        <v>1</v>
      </c>
      <c r="E62" s="178"/>
      <c r="F62" s="182" t="s">
        <v>73</v>
      </c>
      <c r="G62" s="183" t="s">
        <v>71</v>
      </c>
      <c r="H62" s="396">
        <f>'App 7-Household and Capita'!G62</f>
        <v>10.628883651167772</v>
      </c>
      <c r="I62" s="178"/>
      <c r="J62" s="179" t="s">
        <v>73</v>
      </c>
      <c r="K62" s="180" t="s">
        <v>299</v>
      </c>
      <c r="L62" s="399">
        <f>'App 7-Household and Capita'!L62</f>
        <v>7.3409042211270625</v>
      </c>
      <c r="M62" s="178"/>
      <c r="N62" s="181"/>
      <c r="O62" s="181"/>
      <c r="P62" s="400">
        <f>'App 7-Household and Capita'!P62</f>
        <v>0</v>
      </c>
      <c r="Q62" s="530" t="s">
        <v>73</v>
      </c>
      <c r="R62" s="530" t="s">
        <v>299</v>
      </c>
      <c r="S62" s="533">
        <f>'App 7-Household and Capita'!S62</f>
        <v>5.3218684638624216</v>
      </c>
      <c r="T62" s="178"/>
      <c r="U62" s="239">
        <f t="shared" si="1"/>
        <v>23.291656336157256</v>
      </c>
      <c r="V62" s="604">
        <v>4</v>
      </c>
      <c r="W62" s="383">
        <f>'App 3-Recycling Rate'!S63</f>
        <v>0.5862869503663608</v>
      </c>
    </row>
    <row r="63" spans="1:23" x14ac:dyDescent="0.2">
      <c r="A63" s="347">
        <v>14350</v>
      </c>
      <c r="B63" s="347" t="s">
        <v>196</v>
      </c>
      <c r="C63" s="347" t="s">
        <v>290</v>
      </c>
      <c r="D63" s="375" t="s">
        <v>4</v>
      </c>
      <c r="E63" s="178"/>
      <c r="F63" s="182" t="s">
        <v>70</v>
      </c>
      <c r="G63" s="183" t="s">
        <v>71</v>
      </c>
      <c r="H63" s="396">
        <f>'App 7-Household and Capita'!G63</f>
        <v>7.5331451824625892</v>
      </c>
      <c r="I63" s="178"/>
      <c r="J63" s="179" t="s">
        <v>73</v>
      </c>
      <c r="K63" s="180" t="s">
        <v>299</v>
      </c>
      <c r="L63" s="399">
        <f>'App 7-Household and Capita'!L63</f>
        <v>3.7312937364724004</v>
      </c>
      <c r="M63" s="178"/>
      <c r="N63" s="181"/>
      <c r="O63" s="181"/>
      <c r="P63" s="400">
        <f>'App 7-Household and Capita'!P63</f>
        <v>0</v>
      </c>
      <c r="Q63" s="530" t="s">
        <v>73</v>
      </c>
      <c r="R63" s="530" t="s">
        <v>299</v>
      </c>
      <c r="S63" s="533">
        <f>'App 7-Household and Capita'!S63</f>
        <v>5.8453055783705183</v>
      </c>
      <c r="T63" s="178"/>
      <c r="U63" s="239">
        <f t="shared" si="1"/>
        <v>17.109744497305506</v>
      </c>
      <c r="V63" s="604">
        <v>4</v>
      </c>
      <c r="W63" s="383">
        <f>'App 3-Recycling Rate'!S64</f>
        <v>0.53854167886897686</v>
      </c>
    </row>
    <row r="64" spans="1:23" x14ac:dyDescent="0.2">
      <c r="A64" s="347">
        <v>14400</v>
      </c>
      <c r="B64" s="347" t="s">
        <v>197</v>
      </c>
      <c r="C64" s="347" t="s">
        <v>287</v>
      </c>
      <c r="D64" s="375" t="s">
        <v>2</v>
      </c>
      <c r="E64" s="178"/>
      <c r="F64" s="182" t="s">
        <v>70</v>
      </c>
      <c r="G64" s="183" t="s">
        <v>299</v>
      </c>
      <c r="H64" s="396">
        <f>'App 7-Household and Capita'!G64</f>
        <v>5.5652799300999041</v>
      </c>
      <c r="I64" s="178"/>
      <c r="J64" s="179" t="s">
        <v>73</v>
      </c>
      <c r="K64" s="180" t="s">
        <v>71</v>
      </c>
      <c r="L64" s="399">
        <f>'App 7-Household and Capita'!L64</f>
        <v>4.8642993222773976</v>
      </c>
      <c r="M64" s="178"/>
      <c r="N64" s="181"/>
      <c r="O64" s="181"/>
      <c r="P64" s="400">
        <f>'App 7-Household and Capita'!P64</f>
        <v>0</v>
      </c>
      <c r="Q64" s="530" t="s">
        <v>73</v>
      </c>
      <c r="R64" s="530" t="s">
        <v>71</v>
      </c>
      <c r="S64" s="533">
        <f>'App 7-Household and Capita'!S64</f>
        <v>9.516490580343163</v>
      </c>
      <c r="T64" s="178"/>
      <c r="U64" s="239">
        <f t="shared" si="1"/>
        <v>19.946069832720465</v>
      </c>
      <c r="V64" s="604">
        <v>4</v>
      </c>
      <c r="W64" s="383">
        <f>'App 3-Recycling Rate'!S65</f>
        <v>0.74975908834215466</v>
      </c>
    </row>
    <row r="65" spans="1:23" x14ac:dyDescent="0.2">
      <c r="A65" s="347">
        <v>14500</v>
      </c>
      <c r="B65" s="347" t="s">
        <v>198</v>
      </c>
      <c r="C65" s="347" t="s">
        <v>189</v>
      </c>
      <c r="D65" s="375" t="s">
        <v>3</v>
      </c>
      <c r="E65" s="178"/>
      <c r="F65" s="182" t="s">
        <v>72</v>
      </c>
      <c r="G65" s="183" t="s">
        <v>71</v>
      </c>
      <c r="H65" s="396">
        <f>'App 7-Household and Capita'!G65</f>
        <v>9.4900271122745767</v>
      </c>
      <c r="I65" s="178"/>
      <c r="J65" s="179" t="s">
        <v>73</v>
      </c>
      <c r="K65" s="180" t="s">
        <v>299</v>
      </c>
      <c r="L65" s="399">
        <f>'App 7-Household and Capita'!L65</f>
        <v>4.737921888273898</v>
      </c>
      <c r="M65" s="178"/>
      <c r="N65" s="181" t="s">
        <v>78</v>
      </c>
      <c r="O65" s="181" t="s">
        <v>299</v>
      </c>
      <c r="P65" s="400">
        <f>'App 7-Household and Capita'!P65</f>
        <v>10.580902237380929</v>
      </c>
      <c r="Q65" s="530"/>
      <c r="R65" s="530"/>
      <c r="S65" s="533">
        <f>'App 7-Household and Capita'!S65</f>
        <v>0</v>
      </c>
      <c r="T65" s="178"/>
      <c r="U65" s="239">
        <f t="shared" si="1"/>
        <v>24.808851237929403</v>
      </c>
      <c r="V65" s="604">
        <v>3</v>
      </c>
      <c r="W65" s="383">
        <f>'App 3-Recycling Rate'!S66</f>
        <v>0.5666110157353611</v>
      </c>
    </row>
    <row r="66" spans="1:23" x14ac:dyDescent="0.2">
      <c r="A66" s="347">
        <v>14550</v>
      </c>
      <c r="B66" s="347" t="s">
        <v>199</v>
      </c>
      <c r="C66" s="347" t="s">
        <v>130</v>
      </c>
      <c r="D66" s="375" t="s">
        <v>4</v>
      </c>
      <c r="E66" s="178"/>
      <c r="F66" s="182" t="s">
        <v>301</v>
      </c>
      <c r="G66" s="183" t="s">
        <v>71</v>
      </c>
      <c r="H66" s="396">
        <f>'App 7-Household and Capita'!G66</f>
        <v>9.1530592169978355</v>
      </c>
      <c r="I66" s="178"/>
      <c r="J66" s="179" t="s">
        <v>339</v>
      </c>
      <c r="K66" s="180" t="s">
        <v>71</v>
      </c>
      <c r="L66" s="399">
        <f>'App 7-Household and Capita'!L66</f>
        <v>3.715522329333071</v>
      </c>
      <c r="M66" s="178"/>
      <c r="N66" s="181"/>
      <c r="O66" s="181"/>
      <c r="P66" s="400">
        <f>'App 7-Household and Capita'!P66</f>
        <v>0</v>
      </c>
      <c r="Q66" s="530"/>
      <c r="R66" s="530"/>
      <c r="S66" s="533">
        <f>'App 7-Household and Capita'!S66</f>
        <v>0</v>
      </c>
      <c r="T66" s="178"/>
      <c r="U66" s="239">
        <f t="shared" si="1"/>
        <v>12.868581546330907</v>
      </c>
      <c r="V66" s="604">
        <v>2</v>
      </c>
      <c r="W66" s="383">
        <f>'App 3-Recycling Rate'!S67</f>
        <v>0.44339785143597832</v>
      </c>
    </row>
    <row r="67" spans="1:23" x14ac:dyDescent="0.2">
      <c r="A67" s="347">
        <v>14600</v>
      </c>
      <c r="B67" s="347" t="s">
        <v>200</v>
      </c>
      <c r="C67" s="347" t="s">
        <v>289</v>
      </c>
      <c r="D67" s="375" t="s">
        <v>1</v>
      </c>
      <c r="E67" s="178"/>
      <c r="F67" s="182" t="s">
        <v>73</v>
      </c>
      <c r="G67" s="183" t="s">
        <v>71</v>
      </c>
      <c r="H67" s="396">
        <f>'App 7-Household and Capita'!G67</f>
        <v>9.9028878098645539</v>
      </c>
      <c r="I67" s="178"/>
      <c r="J67" s="179" t="s">
        <v>73</v>
      </c>
      <c r="K67" s="180" t="s">
        <v>299</v>
      </c>
      <c r="L67" s="399">
        <f>'App 7-Household and Capita'!L67</f>
        <v>1.365413360929056</v>
      </c>
      <c r="M67" s="178"/>
      <c r="N67" s="181" t="s">
        <v>73</v>
      </c>
      <c r="O67" s="181" t="s">
        <v>299</v>
      </c>
      <c r="P67" s="400">
        <f>'App 7-Household and Capita'!P67</f>
        <v>2.4980784012298232</v>
      </c>
      <c r="Q67" s="530"/>
      <c r="R67" s="530"/>
      <c r="S67" s="533">
        <f>'App 7-Household and Capita'!S67</f>
        <v>0</v>
      </c>
      <c r="T67" s="178"/>
      <c r="U67" s="239">
        <f t="shared" si="1"/>
        <v>13.766379572023432</v>
      </c>
      <c r="V67" s="604">
        <v>3</v>
      </c>
      <c r="W67" s="383">
        <f>'App 3-Recycling Rate'!S68</f>
        <v>0.23661435430959477</v>
      </c>
    </row>
    <row r="68" spans="1:23" x14ac:dyDescent="0.2">
      <c r="A68" s="347">
        <v>14650</v>
      </c>
      <c r="B68" s="347" t="s">
        <v>201</v>
      </c>
      <c r="C68" s="347" t="s">
        <v>162</v>
      </c>
      <c r="D68" s="375" t="s">
        <v>2</v>
      </c>
      <c r="E68" s="178"/>
      <c r="F68" s="182" t="s">
        <v>73</v>
      </c>
      <c r="G68" s="183" t="s">
        <v>71</v>
      </c>
      <c r="H68" s="396">
        <f>'App 7-Household and Capita'!G68</f>
        <v>7.9911788368891283</v>
      </c>
      <c r="I68" s="178"/>
      <c r="J68" s="179" t="s">
        <v>73</v>
      </c>
      <c r="K68" s="180" t="s">
        <v>299</v>
      </c>
      <c r="L68" s="399">
        <f>'App 7-Household and Capita'!L68</f>
        <v>4.3356957562793657</v>
      </c>
      <c r="M68" s="178"/>
      <c r="N68" s="181"/>
      <c r="O68" s="181"/>
      <c r="P68" s="400">
        <f>'App 7-Household and Capita'!P68</f>
        <v>0</v>
      </c>
      <c r="Q68" s="530" t="s">
        <v>73</v>
      </c>
      <c r="R68" s="530" t="s">
        <v>71</v>
      </c>
      <c r="S68" s="533">
        <f>'App 7-Household and Capita'!S68</f>
        <v>8.4107313270339645</v>
      </c>
      <c r="T68" s="178"/>
      <c r="U68" s="239">
        <f t="shared" si="1"/>
        <v>20.737605920202459</v>
      </c>
      <c r="V68" s="604">
        <v>4</v>
      </c>
      <c r="W68" s="383">
        <f>'App 3-Recycling Rate'!S69</f>
        <v>0.56184469656725911</v>
      </c>
    </row>
    <row r="69" spans="1:23" x14ac:dyDescent="0.2">
      <c r="A69" s="347">
        <v>14700</v>
      </c>
      <c r="B69" s="347" t="s">
        <v>202</v>
      </c>
      <c r="C69" s="347" t="s">
        <v>189</v>
      </c>
      <c r="D69" s="375" t="s">
        <v>3</v>
      </c>
      <c r="E69" s="178"/>
      <c r="F69" s="182" t="s">
        <v>74</v>
      </c>
      <c r="G69" s="183" t="s">
        <v>71</v>
      </c>
      <c r="H69" s="396">
        <f>'App 7-Household and Capita'!G69</f>
        <v>10.35970598038451</v>
      </c>
      <c r="I69" s="178"/>
      <c r="J69" s="179" t="s">
        <v>111</v>
      </c>
      <c r="K69" s="180" t="s">
        <v>299</v>
      </c>
      <c r="L69" s="399">
        <f>'App 7-Household and Capita'!L69</f>
        <v>5.9329877669500313</v>
      </c>
      <c r="M69" s="178"/>
      <c r="N69" s="181" t="s">
        <v>73</v>
      </c>
      <c r="O69" s="181" t="s">
        <v>299</v>
      </c>
      <c r="P69" s="400">
        <f>'App 7-Household and Capita'!P69</f>
        <v>4.3620971207563386</v>
      </c>
      <c r="Q69" s="530"/>
      <c r="R69" s="530"/>
      <c r="S69" s="533">
        <f>'App 7-Household and Capita'!S69</f>
        <v>0</v>
      </c>
      <c r="T69" s="178"/>
      <c r="U69" s="239">
        <f t="shared" ref="U69:U100" si="2">H69+L69+P69+S69</f>
        <v>20.654790868090878</v>
      </c>
      <c r="V69" s="604">
        <v>3</v>
      </c>
      <c r="W69" s="383">
        <f>'App 3-Recycling Rate'!S70</f>
        <v>0.54992536779307921</v>
      </c>
    </row>
    <row r="70" spans="1:23" x14ac:dyDescent="0.2">
      <c r="A70" s="347">
        <v>14750</v>
      </c>
      <c r="B70" s="347" t="s">
        <v>203</v>
      </c>
      <c r="C70" s="347" t="s">
        <v>716</v>
      </c>
      <c r="D70" s="375" t="s">
        <v>1</v>
      </c>
      <c r="E70" s="178"/>
      <c r="F70" s="182" t="s">
        <v>73</v>
      </c>
      <c r="G70" s="183" t="s">
        <v>71</v>
      </c>
      <c r="H70" s="396">
        <f>'App 7-Household and Capita'!G70</f>
        <v>11.907894736842106</v>
      </c>
      <c r="I70" s="178"/>
      <c r="J70" s="179" t="s">
        <v>72</v>
      </c>
      <c r="K70" s="180" t="s">
        <v>299</v>
      </c>
      <c r="L70" s="399">
        <f>'App 7-Household and Capita'!L70</f>
        <v>2.1876354113679608</v>
      </c>
      <c r="M70" s="178"/>
      <c r="N70" s="181"/>
      <c r="O70" s="181"/>
      <c r="P70" s="400">
        <f>'App 7-Household and Capita'!P70</f>
        <v>0</v>
      </c>
      <c r="Q70" s="530"/>
      <c r="R70" s="530"/>
      <c r="S70" s="533">
        <f>'App 7-Household and Capita'!S70</f>
        <v>0</v>
      </c>
      <c r="T70" s="178"/>
      <c r="U70" s="239">
        <f t="shared" si="2"/>
        <v>14.095530148210067</v>
      </c>
      <c r="V70" s="604">
        <v>2</v>
      </c>
      <c r="W70" s="383">
        <f>'App 3-Recycling Rate'!S71</f>
        <v>0.31053186957563539</v>
      </c>
    </row>
    <row r="71" spans="1:23" x14ac:dyDescent="0.2">
      <c r="A71" s="347">
        <v>14850</v>
      </c>
      <c r="B71" s="347" t="s">
        <v>204</v>
      </c>
      <c r="C71" s="347" t="s">
        <v>130</v>
      </c>
      <c r="D71" s="375" t="s">
        <v>4</v>
      </c>
      <c r="E71" s="178"/>
      <c r="F71" s="182" t="s">
        <v>70</v>
      </c>
      <c r="G71" s="183" t="s">
        <v>299</v>
      </c>
      <c r="H71" s="396">
        <f>'App 7-Household and Capita'!G71</f>
        <v>7.4275852734163506</v>
      </c>
      <c r="I71" s="178"/>
      <c r="J71" s="179" t="s">
        <v>73</v>
      </c>
      <c r="K71" s="180" t="s">
        <v>299</v>
      </c>
      <c r="L71" s="399">
        <f>'App 7-Household and Capita'!L71</f>
        <v>4.0996834784057308</v>
      </c>
      <c r="M71" s="178"/>
      <c r="N71" s="181"/>
      <c r="O71" s="181"/>
      <c r="P71" s="400">
        <f>'App 7-Household and Capita'!P71</f>
        <v>0</v>
      </c>
      <c r="Q71" s="530" t="s">
        <v>73</v>
      </c>
      <c r="R71" s="530" t="s">
        <v>71</v>
      </c>
      <c r="S71" s="533">
        <f>'App 7-Household and Capita'!S71</f>
        <v>7.3507983728978212</v>
      </c>
      <c r="T71" s="178"/>
      <c r="U71" s="239">
        <f t="shared" si="2"/>
        <v>18.878067124719902</v>
      </c>
      <c r="V71" s="604">
        <v>4</v>
      </c>
      <c r="W71" s="383">
        <f>'App 3-Recycling Rate'!S72</f>
        <v>0.66639342817466918</v>
      </c>
    </row>
    <row r="72" spans="1:23" x14ac:dyDescent="0.2">
      <c r="A72" s="347">
        <v>14870</v>
      </c>
      <c r="B72" s="347" t="s">
        <v>205</v>
      </c>
      <c r="C72" s="347" t="s">
        <v>289</v>
      </c>
      <c r="D72" s="375" t="s">
        <v>1</v>
      </c>
      <c r="E72" s="178"/>
      <c r="F72" s="182" t="s">
        <v>73</v>
      </c>
      <c r="G72" s="183" t="s">
        <v>71</v>
      </c>
      <c r="H72" s="396">
        <f>'App 7-Household and Capita'!G72</f>
        <v>11.577708006279435</v>
      </c>
      <c r="I72" s="178"/>
      <c r="J72" s="179" t="s">
        <v>73</v>
      </c>
      <c r="K72" s="180" t="s">
        <v>299</v>
      </c>
      <c r="L72" s="399">
        <f>'App 7-Household and Capita'!L72</f>
        <v>2.5395976742631823</v>
      </c>
      <c r="M72" s="178"/>
      <c r="N72" s="181"/>
      <c r="O72" s="181"/>
      <c r="P72" s="400">
        <f>'App 7-Household and Capita'!P72</f>
        <v>0</v>
      </c>
      <c r="Q72" s="530"/>
      <c r="R72" s="530"/>
      <c r="S72" s="533">
        <f>'App 7-Household and Capita'!S72</f>
        <v>0</v>
      </c>
      <c r="T72" s="178"/>
      <c r="U72" s="239">
        <f t="shared" si="2"/>
        <v>14.117305680542618</v>
      </c>
      <c r="V72" s="604">
        <v>2</v>
      </c>
      <c r="W72" s="383">
        <f>'App 3-Recycling Rate'!S73</f>
        <v>0.21732514495932748</v>
      </c>
    </row>
    <row r="73" spans="1:23" x14ac:dyDescent="0.2">
      <c r="A73" s="347">
        <v>14900</v>
      </c>
      <c r="B73" s="347" t="s">
        <v>206</v>
      </c>
      <c r="C73" s="347" t="s">
        <v>128</v>
      </c>
      <c r="D73" s="375" t="s">
        <v>3</v>
      </c>
      <c r="E73" s="178"/>
      <c r="F73" s="182" t="s">
        <v>70</v>
      </c>
      <c r="G73" s="183" t="s">
        <v>71</v>
      </c>
      <c r="H73" s="396">
        <f>'App 7-Household and Capita'!G73</f>
        <v>15.578171828171829</v>
      </c>
      <c r="I73" s="178"/>
      <c r="J73" s="179" t="s">
        <v>73</v>
      </c>
      <c r="K73" s="180" t="s">
        <v>299</v>
      </c>
      <c r="L73" s="399">
        <f>'App 7-Household and Capita'!L73</f>
        <v>4.8750078046953043</v>
      </c>
      <c r="M73" s="178"/>
      <c r="N73" s="181" t="s">
        <v>73</v>
      </c>
      <c r="O73" s="181" t="s">
        <v>299</v>
      </c>
      <c r="P73" s="400">
        <f>'App 7-Household and Capita'!P73</f>
        <v>6.030165581897279</v>
      </c>
      <c r="Q73" s="530"/>
      <c r="R73" s="530"/>
      <c r="S73" s="533">
        <f>'App 7-Household and Capita'!S73</f>
        <v>0</v>
      </c>
      <c r="T73" s="178"/>
      <c r="U73" s="239">
        <f t="shared" si="2"/>
        <v>26.483345214764412</v>
      </c>
      <c r="V73" s="604">
        <v>3</v>
      </c>
      <c r="W73" s="383">
        <f>'App 3-Recycling Rate'!S74</f>
        <v>0.48792067873611222</v>
      </c>
    </row>
    <row r="74" spans="1:23" x14ac:dyDescent="0.2">
      <c r="A74" s="347">
        <v>14920</v>
      </c>
      <c r="B74" s="347" t="s">
        <v>207</v>
      </c>
      <c r="C74" s="347" t="s">
        <v>124</v>
      </c>
      <c r="D74" s="375" t="s">
        <v>1</v>
      </c>
      <c r="E74" s="178"/>
      <c r="F74" s="182" t="s">
        <v>73</v>
      </c>
      <c r="G74" s="183" t="s">
        <v>71</v>
      </c>
      <c r="H74" s="396">
        <f>'App 7-Household and Capita'!G74</f>
        <v>7.6022369800768965</v>
      </c>
      <c r="I74" s="178"/>
      <c r="J74" s="179" t="s">
        <v>73</v>
      </c>
      <c r="K74" s="180" t="s">
        <v>299</v>
      </c>
      <c r="L74" s="399">
        <f>'App 7-Household and Capita'!L74</f>
        <v>3.8283792283081297</v>
      </c>
      <c r="M74" s="178"/>
      <c r="N74" s="181"/>
      <c r="O74" s="181"/>
      <c r="P74" s="400">
        <f>'App 7-Household and Capita'!P74</f>
        <v>0</v>
      </c>
      <c r="Q74" s="530"/>
      <c r="R74" s="530"/>
      <c r="S74" s="533">
        <f>'App 7-Household and Capita'!S74</f>
        <v>0</v>
      </c>
      <c r="T74" s="178"/>
      <c r="U74" s="239">
        <f t="shared" si="2"/>
        <v>11.430616208385025</v>
      </c>
      <c r="V74" s="604">
        <v>2</v>
      </c>
      <c r="W74" s="383">
        <f>'App 3-Recycling Rate'!S75</f>
        <v>0.15965925401077308</v>
      </c>
    </row>
    <row r="75" spans="1:23" x14ac:dyDescent="0.2">
      <c r="A75" s="347">
        <v>14950</v>
      </c>
      <c r="B75" s="347" t="s">
        <v>208</v>
      </c>
      <c r="C75" s="347" t="s">
        <v>141</v>
      </c>
      <c r="D75" s="375" t="s">
        <v>1</v>
      </c>
      <c r="E75" s="178"/>
      <c r="F75" s="182" t="s">
        <v>73</v>
      </c>
      <c r="G75" s="183" t="s">
        <v>71</v>
      </c>
      <c r="H75" s="396">
        <f>'App 7-Household and Capita'!G75</f>
        <v>13.970236195339929</v>
      </c>
      <c r="I75" s="178"/>
      <c r="J75" s="179" t="s">
        <v>73</v>
      </c>
      <c r="K75" s="180" t="s">
        <v>299</v>
      </c>
      <c r="L75" s="399">
        <f>'App 7-Household and Capita'!L75</f>
        <v>3.0793169486115541</v>
      </c>
      <c r="M75" s="178"/>
      <c r="N75" s="181"/>
      <c r="O75" s="181"/>
      <c r="P75" s="400">
        <f>'App 7-Household and Capita'!P75</f>
        <v>0</v>
      </c>
      <c r="Q75" s="530"/>
      <c r="R75" s="530"/>
      <c r="S75" s="533">
        <f>'App 7-Household and Capita'!S75</f>
        <v>0</v>
      </c>
      <c r="T75" s="178"/>
      <c r="U75" s="239">
        <f t="shared" si="2"/>
        <v>17.049553143951485</v>
      </c>
      <c r="V75" s="604">
        <v>2</v>
      </c>
      <c r="W75" s="383">
        <f>'App 3-Recycling Rate'!S76</f>
        <v>0.21352195404438376</v>
      </c>
    </row>
    <row r="76" spans="1:23" x14ac:dyDescent="0.2">
      <c r="A76" s="347">
        <v>15050</v>
      </c>
      <c r="B76" s="347" t="s">
        <v>209</v>
      </c>
      <c r="C76" s="347" t="s">
        <v>162</v>
      </c>
      <c r="D76" s="375" t="s">
        <v>2</v>
      </c>
      <c r="E76" s="178"/>
      <c r="F76" s="182" t="s">
        <v>73</v>
      </c>
      <c r="G76" s="183" t="s">
        <v>71</v>
      </c>
      <c r="H76" s="396">
        <f>'App 7-Household and Capita'!G76</f>
        <v>13.232213909014261</v>
      </c>
      <c r="I76" s="178"/>
      <c r="J76" s="179" t="s">
        <v>73</v>
      </c>
      <c r="K76" s="180" t="s">
        <v>299</v>
      </c>
      <c r="L76" s="399">
        <f>'App 7-Household and Capita'!L76</f>
        <v>3.5331804905624824</v>
      </c>
      <c r="M76" s="178"/>
      <c r="N76" s="181" t="s">
        <v>73</v>
      </c>
      <c r="O76" s="181" t="s">
        <v>299</v>
      </c>
      <c r="P76" s="400">
        <f>'App 7-Household and Capita'!P76</f>
        <v>4.7187588329512264</v>
      </c>
      <c r="Q76" s="530"/>
      <c r="R76" s="530"/>
      <c r="S76" s="533">
        <f>'App 7-Household and Capita'!S76</f>
        <v>0</v>
      </c>
      <c r="T76" s="178"/>
      <c r="U76" s="239">
        <f t="shared" si="2"/>
        <v>21.484153232527969</v>
      </c>
      <c r="V76" s="604">
        <v>3</v>
      </c>
      <c r="W76" s="383">
        <f>'App 3-Recycling Rate'!S77</f>
        <v>0.51098024076108572</v>
      </c>
    </row>
    <row r="77" spans="1:23" x14ac:dyDescent="0.2">
      <c r="A77" s="347">
        <v>15240</v>
      </c>
      <c r="B77" s="347" t="s">
        <v>179</v>
      </c>
      <c r="C77" s="347" t="s">
        <v>290</v>
      </c>
      <c r="D77" s="375" t="s">
        <v>4</v>
      </c>
      <c r="E77" s="178"/>
      <c r="F77" s="182" t="s">
        <v>70</v>
      </c>
      <c r="G77" s="183" t="s">
        <v>71</v>
      </c>
      <c r="H77" s="396">
        <f>'App 7-Household and Capita'!G77</f>
        <v>7.5308560133066562</v>
      </c>
      <c r="I77" s="178"/>
      <c r="J77" s="179" t="s">
        <v>73</v>
      </c>
      <c r="K77" s="180" t="s">
        <v>299</v>
      </c>
      <c r="L77" s="399">
        <f>'App 7-Household and Capita'!L77</f>
        <v>3.4603313692003685</v>
      </c>
      <c r="M77" s="178"/>
      <c r="N77" s="181" t="s">
        <v>73</v>
      </c>
      <c r="O77" s="181" t="s">
        <v>299</v>
      </c>
      <c r="P77" s="400">
        <f>'App 7-Household and Capita'!P77</f>
        <v>5.0511115758350025</v>
      </c>
      <c r="Q77" s="530"/>
      <c r="R77" s="530"/>
      <c r="S77" s="533">
        <f>'App 7-Household and Capita'!S77</f>
        <v>0</v>
      </c>
      <c r="T77" s="178"/>
      <c r="U77" s="239">
        <f t="shared" si="2"/>
        <v>16.042298958342027</v>
      </c>
      <c r="V77" s="604">
        <v>3</v>
      </c>
      <c r="W77" s="383">
        <f>'App 3-Recycling Rate'!S78</f>
        <v>0.53803502733028541</v>
      </c>
    </row>
    <row r="78" spans="1:23" x14ac:dyDescent="0.2">
      <c r="A78" s="347">
        <v>15270</v>
      </c>
      <c r="B78" s="347" t="s">
        <v>211</v>
      </c>
      <c r="C78" s="347" t="s">
        <v>289</v>
      </c>
      <c r="D78" s="375" t="s">
        <v>1</v>
      </c>
      <c r="E78" s="178"/>
      <c r="F78" s="182" t="s">
        <v>73</v>
      </c>
      <c r="G78" s="183" t="s">
        <v>71</v>
      </c>
      <c r="H78" s="396">
        <f>'App 7-Household and Capita'!G78</f>
        <v>9.1554595807057755</v>
      </c>
      <c r="I78" s="178"/>
      <c r="J78" s="179" t="s">
        <v>73</v>
      </c>
      <c r="K78" s="180" t="s">
        <v>71</v>
      </c>
      <c r="L78" s="399">
        <f>'App 7-Household and Capita'!L78</f>
        <v>3.375161096736746</v>
      </c>
      <c r="M78" s="178"/>
      <c r="N78" s="181"/>
      <c r="O78" s="181"/>
      <c r="P78" s="400">
        <f>'App 7-Household and Capita'!P78</f>
        <v>0</v>
      </c>
      <c r="Q78" s="530" t="s">
        <v>73</v>
      </c>
      <c r="R78" s="530" t="s">
        <v>71</v>
      </c>
      <c r="S78" s="533">
        <f>'App 7-Household and Capita'!S78</f>
        <v>4.4971322321367087</v>
      </c>
      <c r="T78" s="178"/>
      <c r="U78" s="239">
        <f t="shared" si="2"/>
        <v>17.027752909579227</v>
      </c>
      <c r="V78" s="604">
        <v>4</v>
      </c>
      <c r="W78" s="383">
        <f>'App 3-Recycling Rate'!S79</f>
        <v>0.32510366352050007</v>
      </c>
    </row>
    <row r="79" spans="1:23" x14ac:dyDescent="0.2">
      <c r="A79" s="347">
        <v>15300</v>
      </c>
      <c r="B79" s="347" t="s">
        <v>212</v>
      </c>
      <c r="C79" s="347" t="s">
        <v>124</v>
      </c>
      <c r="D79" s="375" t="s">
        <v>1</v>
      </c>
      <c r="E79" s="178"/>
      <c r="F79" s="182" t="s">
        <v>70</v>
      </c>
      <c r="G79" s="183" t="s">
        <v>71</v>
      </c>
      <c r="H79" s="396">
        <f>'App 7-Household and Capita'!G79</f>
        <v>9.735882867132867</v>
      </c>
      <c r="I79" s="178"/>
      <c r="J79" s="179" t="s">
        <v>73</v>
      </c>
      <c r="K79" s="180" t="s">
        <v>299</v>
      </c>
      <c r="L79" s="399">
        <f>'App 7-Household and Capita'!L79</f>
        <v>2.8253424657534247</v>
      </c>
      <c r="M79" s="178"/>
      <c r="N79" s="181"/>
      <c r="O79" s="181"/>
      <c r="P79" s="400">
        <f>'App 7-Household and Capita'!P79</f>
        <v>0</v>
      </c>
      <c r="Q79" s="530" t="s">
        <v>73</v>
      </c>
      <c r="R79" s="531" t="s">
        <v>299</v>
      </c>
      <c r="S79" s="533">
        <f>'App 7-Household and Capita'!S79</f>
        <v>3.2853523721787194</v>
      </c>
      <c r="T79" s="178"/>
      <c r="U79" s="239">
        <f t="shared" si="2"/>
        <v>15.846577705065011</v>
      </c>
      <c r="V79" s="604">
        <v>4</v>
      </c>
      <c r="W79" s="383">
        <f>'App 3-Recycling Rate'!S80</f>
        <v>0.49210204954795661</v>
      </c>
    </row>
    <row r="80" spans="1:23" x14ac:dyDescent="0.2">
      <c r="A80" s="347">
        <v>15350</v>
      </c>
      <c r="B80" s="347" t="s">
        <v>213</v>
      </c>
      <c r="C80" s="347" t="s">
        <v>189</v>
      </c>
      <c r="D80" s="375" t="s">
        <v>3</v>
      </c>
      <c r="E80" s="178"/>
      <c r="F80" s="182" t="s">
        <v>74</v>
      </c>
      <c r="G80" s="183" t="s">
        <v>71</v>
      </c>
      <c r="H80" s="396">
        <f>'App 7-Household and Capita'!G80</f>
        <v>8.6105148376931062</v>
      </c>
      <c r="I80" s="178"/>
      <c r="J80" s="179" t="s">
        <v>70</v>
      </c>
      <c r="K80" s="180" t="s">
        <v>299</v>
      </c>
      <c r="L80" s="399">
        <f>'App 7-Household and Capita'!L80</f>
        <v>3.631084917267331</v>
      </c>
      <c r="M80" s="178"/>
      <c r="N80" s="181" t="s">
        <v>73</v>
      </c>
      <c r="O80" s="181" t="s">
        <v>77</v>
      </c>
      <c r="P80" s="400">
        <f>'App 7-Household and Capita'!P80</f>
        <v>3.0780590898178946</v>
      </c>
      <c r="Q80" s="530"/>
      <c r="R80" s="530"/>
      <c r="S80" s="533">
        <f>'App 7-Household and Capita'!S80</f>
        <v>0</v>
      </c>
      <c r="T80" s="178"/>
      <c r="U80" s="239">
        <f t="shared" si="2"/>
        <v>15.319658844778331</v>
      </c>
      <c r="V80" s="604">
        <v>3</v>
      </c>
      <c r="W80" s="383">
        <f>'App 3-Recycling Rate'!S81</f>
        <v>0.39959298869708493</v>
      </c>
    </row>
    <row r="81" spans="1:23" x14ac:dyDescent="0.2">
      <c r="A81" s="347">
        <v>15520</v>
      </c>
      <c r="B81" s="347" t="s">
        <v>214</v>
      </c>
      <c r="C81" s="347" t="s">
        <v>711</v>
      </c>
      <c r="D81" s="375" t="s">
        <v>1</v>
      </c>
      <c r="E81" s="178"/>
      <c r="F81" s="182" t="s">
        <v>72</v>
      </c>
      <c r="G81" s="183" t="s">
        <v>71</v>
      </c>
      <c r="H81" s="396">
        <f>'App 7-Household and Capita'!G81</f>
        <v>14.662288930581614</v>
      </c>
      <c r="I81" s="178"/>
      <c r="J81" s="179" t="s">
        <v>73</v>
      </c>
      <c r="K81" s="180" t="s">
        <v>299</v>
      </c>
      <c r="L81" s="399">
        <f>'App 7-Household and Capita'!L81</f>
        <v>7.0356472795497194</v>
      </c>
      <c r="M81" s="178"/>
      <c r="N81" s="181" t="s">
        <v>73</v>
      </c>
      <c r="O81" s="181" t="s">
        <v>299</v>
      </c>
      <c r="P81" s="400">
        <f>'App 7-Household and Capita'!P81</f>
        <v>5.4945054945054945</v>
      </c>
      <c r="Q81" s="530"/>
      <c r="R81" s="530"/>
      <c r="S81" s="533">
        <f>'App 7-Household and Capita'!S81</f>
        <v>0</v>
      </c>
      <c r="T81" s="178"/>
      <c r="U81" s="239">
        <f t="shared" si="2"/>
        <v>27.192441704636828</v>
      </c>
      <c r="V81" s="604">
        <v>3</v>
      </c>
      <c r="W81" s="383">
        <f>'App 3-Recycling Rate'!S82</f>
        <v>0.41481945007787085</v>
      </c>
    </row>
    <row r="82" spans="1:23" x14ac:dyDescent="0.2">
      <c r="A82" s="347">
        <v>15560</v>
      </c>
      <c r="B82" s="347" t="s">
        <v>194</v>
      </c>
      <c r="C82" s="347" t="s">
        <v>716</v>
      </c>
      <c r="D82" s="375" t="s">
        <v>1</v>
      </c>
      <c r="E82" s="178"/>
      <c r="F82" s="182" t="s">
        <v>73</v>
      </c>
      <c r="G82" s="183" t="s">
        <v>71</v>
      </c>
      <c r="H82" s="396">
        <f>'App 7-Household and Capita'!G82</f>
        <v>10.989010989010989</v>
      </c>
      <c r="I82" s="178"/>
      <c r="J82" s="179" t="s">
        <v>73</v>
      </c>
      <c r="K82" s="180" t="s">
        <v>299</v>
      </c>
      <c r="L82" s="399">
        <f>'App 7-Household and Capita'!L82</f>
        <v>10.16826923076923</v>
      </c>
      <c r="M82" s="178"/>
      <c r="N82" s="181"/>
      <c r="O82" s="181"/>
      <c r="P82" s="400">
        <f>'App 7-Household and Capita'!P82</f>
        <v>0</v>
      </c>
      <c r="Q82" s="530"/>
      <c r="R82" s="530"/>
      <c r="S82" s="533">
        <f>'App 7-Household and Capita'!S82</f>
        <v>0</v>
      </c>
      <c r="T82" s="178"/>
      <c r="U82" s="239">
        <f t="shared" si="2"/>
        <v>21.157280219780219</v>
      </c>
      <c r="V82" s="604">
        <v>2</v>
      </c>
      <c r="W82" s="383">
        <f>'App 3-Recycling Rate'!S83</f>
        <v>0.45236695578182534</v>
      </c>
    </row>
    <row r="83" spans="1:23" x14ac:dyDescent="0.2">
      <c r="A83" s="347">
        <v>15650</v>
      </c>
      <c r="B83" s="347" t="s">
        <v>215</v>
      </c>
      <c r="C83" s="347" t="s">
        <v>162</v>
      </c>
      <c r="D83" s="375" t="s">
        <v>4</v>
      </c>
      <c r="E83" s="178"/>
      <c r="F83" s="182" t="s">
        <v>70</v>
      </c>
      <c r="G83" s="183" t="s">
        <v>71</v>
      </c>
      <c r="H83" s="396">
        <f>'App 7-Household and Capita'!G83</f>
        <v>10.161825571423245</v>
      </c>
      <c r="I83" s="178"/>
      <c r="J83" s="179" t="s">
        <v>73</v>
      </c>
      <c r="K83" s="180" t="s">
        <v>299</v>
      </c>
      <c r="L83" s="399">
        <f>'App 7-Household and Capita'!L83</f>
        <v>3.1566010792230608</v>
      </c>
      <c r="M83" s="178"/>
      <c r="N83" s="181" t="s">
        <v>73</v>
      </c>
      <c r="O83" s="181" t="s">
        <v>299</v>
      </c>
      <c r="P83" s="400">
        <f>'App 7-Household and Capita'!P83</f>
        <v>5.1442307692307692</v>
      </c>
      <c r="Q83" s="530"/>
      <c r="R83" s="530"/>
      <c r="S83" s="533">
        <f>'App 7-Household and Capita'!S83</f>
        <v>0</v>
      </c>
      <c r="T83" s="178"/>
      <c r="U83" s="239">
        <f t="shared" si="2"/>
        <v>18.462657419877075</v>
      </c>
      <c r="V83" s="604">
        <v>3</v>
      </c>
      <c r="W83" s="383">
        <f>'App 3-Recycling Rate'!S84</f>
        <v>0.42332732576416521</v>
      </c>
    </row>
    <row r="84" spans="1:23" x14ac:dyDescent="0.2">
      <c r="A84" s="347">
        <v>15700</v>
      </c>
      <c r="B84" s="347" t="s">
        <v>216</v>
      </c>
      <c r="C84" s="347" t="s">
        <v>290</v>
      </c>
      <c r="D84" s="375" t="s">
        <v>4</v>
      </c>
      <c r="E84" s="178"/>
      <c r="F84" s="182" t="s">
        <v>73</v>
      </c>
      <c r="G84" s="183" t="s">
        <v>299</v>
      </c>
      <c r="H84" s="396">
        <f>'App 7-Household and Capita'!G84</f>
        <v>7.7743059884469927</v>
      </c>
      <c r="I84" s="178"/>
      <c r="J84" s="179" t="s">
        <v>73</v>
      </c>
      <c r="K84" s="180" t="s">
        <v>299</v>
      </c>
      <c r="L84" s="399">
        <f>'App 7-Household and Capita'!L84</f>
        <v>4.2694697253044094</v>
      </c>
      <c r="M84" s="178"/>
      <c r="N84" s="181"/>
      <c r="O84" s="181"/>
      <c r="P84" s="400">
        <f>'App 7-Household and Capita'!P84</f>
        <v>0</v>
      </c>
      <c r="Q84" s="530" t="s">
        <v>73</v>
      </c>
      <c r="R84" s="530" t="s">
        <v>71</v>
      </c>
      <c r="S84" s="533">
        <f>'App 7-Household and Capita'!S84</f>
        <v>7.0326850351161534</v>
      </c>
      <c r="T84" s="178"/>
      <c r="U84" s="239">
        <f t="shared" si="2"/>
        <v>19.076460748867554</v>
      </c>
      <c r="V84" s="604">
        <v>5</v>
      </c>
      <c r="W84" s="383">
        <f>'App 3-Recycling Rate'!S85</f>
        <v>0.68525397390671627</v>
      </c>
    </row>
    <row r="85" spans="1:23" x14ac:dyDescent="0.2">
      <c r="A85" s="347">
        <v>15750</v>
      </c>
      <c r="B85" s="347" t="s">
        <v>217</v>
      </c>
      <c r="C85" s="347" t="s">
        <v>124</v>
      </c>
      <c r="D85" s="375" t="s">
        <v>1</v>
      </c>
      <c r="E85" s="178"/>
      <c r="F85" s="182" t="s">
        <v>70</v>
      </c>
      <c r="G85" s="183" t="s">
        <v>71</v>
      </c>
      <c r="H85" s="396">
        <f>'App 7-Household and Capita'!G85</f>
        <v>6.6362209219352071</v>
      </c>
      <c r="I85" s="178"/>
      <c r="J85" s="179" t="s">
        <v>73</v>
      </c>
      <c r="K85" s="180" t="s">
        <v>299</v>
      </c>
      <c r="L85" s="399">
        <f>'App 7-Household and Capita'!L85</f>
        <v>2.0476378234998922</v>
      </c>
      <c r="M85" s="178"/>
      <c r="N85" s="181"/>
      <c r="O85" s="181"/>
      <c r="P85" s="400">
        <f>'App 7-Household and Capita'!P85</f>
        <v>0</v>
      </c>
      <c r="Q85" s="530" t="s">
        <v>73</v>
      </c>
      <c r="R85" s="530" t="s">
        <v>299</v>
      </c>
      <c r="S85" s="533">
        <f>'App 7-Household and Capita'!S85</f>
        <v>2.917278161577836</v>
      </c>
      <c r="T85" s="178"/>
      <c r="U85" s="239">
        <f t="shared" si="2"/>
        <v>11.601136907012936</v>
      </c>
      <c r="V85" s="604">
        <v>4</v>
      </c>
      <c r="W85" s="383">
        <f>'App 3-Recycling Rate'!S86</f>
        <v>0.42441136732084739</v>
      </c>
    </row>
    <row r="86" spans="1:23" x14ac:dyDescent="0.2">
      <c r="A86" s="347">
        <v>15800</v>
      </c>
      <c r="B86" s="347" t="s">
        <v>218</v>
      </c>
      <c r="C86" s="347" t="s">
        <v>716</v>
      </c>
      <c r="D86" s="375" t="s">
        <v>1</v>
      </c>
      <c r="E86" s="178"/>
      <c r="F86" s="182" t="s">
        <v>73</v>
      </c>
      <c r="G86" s="183" t="s">
        <v>71</v>
      </c>
      <c r="H86" s="396">
        <f>'App 7-Household and Capita'!G86</f>
        <v>10.88020890001088</v>
      </c>
      <c r="I86" s="178"/>
      <c r="J86" s="179" t="s">
        <v>73</v>
      </c>
      <c r="K86" s="180" t="s">
        <v>299</v>
      </c>
      <c r="L86" s="399">
        <f>'App 7-Household and Capita'!L86</f>
        <v>5.4401044500054399</v>
      </c>
      <c r="M86" s="178"/>
      <c r="N86" s="181"/>
      <c r="O86" s="181"/>
      <c r="P86" s="400">
        <f>'App 7-Household and Capita'!P86</f>
        <v>0</v>
      </c>
      <c r="Q86" s="530"/>
      <c r="R86" s="530"/>
      <c r="S86" s="533">
        <f>'App 7-Household and Capita'!S86</f>
        <v>0</v>
      </c>
      <c r="T86" s="178"/>
      <c r="U86" s="239">
        <f t="shared" si="2"/>
        <v>16.32031335001632</v>
      </c>
      <c r="V86" s="604">
        <v>2</v>
      </c>
      <c r="W86" s="383">
        <f>'App 3-Recycling Rate'!S87</f>
        <v>0.30026230594635295</v>
      </c>
    </row>
    <row r="87" spans="1:23" x14ac:dyDescent="0.2">
      <c r="A87" s="347">
        <v>15850</v>
      </c>
      <c r="B87" s="347" t="s">
        <v>219</v>
      </c>
      <c r="C87" s="347" t="s">
        <v>289</v>
      </c>
      <c r="D87" s="375" t="s">
        <v>1</v>
      </c>
      <c r="E87" s="178"/>
      <c r="F87" s="182" t="s">
        <v>73</v>
      </c>
      <c r="G87" s="183" t="s">
        <v>71</v>
      </c>
      <c r="H87" s="396">
        <f>'App 7-Household and Capita'!G87</f>
        <v>8.8945707757588952</v>
      </c>
      <c r="I87" s="178"/>
      <c r="J87" s="179" t="s">
        <v>73</v>
      </c>
      <c r="K87" s="180" t="s">
        <v>299</v>
      </c>
      <c r="L87" s="399">
        <f>'App 7-Household and Capita'!L87</f>
        <v>3.8080731150038081</v>
      </c>
      <c r="M87" s="178"/>
      <c r="N87" s="181"/>
      <c r="O87" s="181"/>
      <c r="P87" s="400">
        <f>'App 7-Household and Capita'!P87</f>
        <v>0</v>
      </c>
      <c r="Q87" s="530" t="s">
        <v>73</v>
      </c>
      <c r="R87" s="530" t="s">
        <v>71</v>
      </c>
      <c r="S87" s="533">
        <f>'App 7-Household and Capita'!S87</f>
        <v>5.231567112755231</v>
      </c>
      <c r="T87" s="178"/>
      <c r="U87" s="239">
        <f t="shared" si="2"/>
        <v>17.934211003517934</v>
      </c>
      <c r="V87" s="604">
        <v>4</v>
      </c>
      <c r="W87" s="383">
        <f>'App 3-Recycling Rate'!S88</f>
        <v>0.50165575650676442</v>
      </c>
    </row>
    <row r="88" spans="1:23" x14ac:dyDescent="0.2">
      <c r="A88" s="347">
        <v>15900</v>
      </c>
      <c r="B88" s="347" t="s">
        <v>220</v>
      </c>
      <c r="C88" s="347" t="s">
        <v>162</v>
      </c>
      <c r="D88" s="375" t="s">
        <v>2</v>
      </c>
      <c r="E88" s="178"/>
      <c r="F88" s="182" t="s">
        <v>70</v>
      </c>
      <c r="G88" s="183" t="s">
        <v>71</v>
      </c>
      <c r="H88" s="396">
        <f>'App 7-Household and Capita'!G88</f>
        <v>10.28954757605776</v>
      </c>
      <c r="I88" s="178"/>
      <c r="J88" s="179" t="s">
        <v>73</v>
      </c>
      <c r="K88" s="180" t="s">
        <v>299</v>
      </c>
      <c r="L88" s="399">
        <f>'App 7-Household and Capita'!L88</f>
        <v>4.1062687696564115</v>
      </c>
      <c r="M88" s="178"/>
      <c r="N88" s="181" t="s">
        <v>73</v>
      </c>
      <c r="O88" s="181" t="s">
        <v>299</v>
      </c>
      <c r="P88" s="400">
        <f>'App 7-Household and Capita'!P88</f>
        <v>3.9667711228049427</v>
      </c>
      <c r="Q88" s="530"/>
      <c r="R88" s="530"/>
      <c r="S88" s="533">
        <f>'App 7-Household and Capita'!S88</f>
        <v>0</v>
      </c>
      <c r="T88" s="178"/>
      <c r="U88" s="239">
        <f t="shared" si="2"/>
        <v>18.362587468519116</v>
      </c>
      <c r="V88" s="604">
        <v>3</v>
      </c>
      <c r="W88" s="383">
        <f>'App 3-Recycling Rate'!S89</f>
        <v>0.40531701714381402</v>
      </c>
    </row>
    <row r="89" spans="1:23" x14ac:dyDescent="0.2">
      <c r="A89" s="347">
        <v>15950</v>
      </c>
      <c r="B89" s="347" t="s">
        <v>221</v>
      </c>
      <c r="C89" s="347" t="s">
        <v>189</v>
      </c>
      <c r="D89" s="375" t="s">
        <v>3</v>
      </c>
      <c r="E89" s="178"/>
      <c r="F89" s="182" t="s">
        <v>75</v>
      </c>
      <c r="G89" s="183" t="s">
        <v>71</v>
      </c>
      <c r="H89" s="396">
        <f>'App 7-Household and Capita'!G89</f>
        <v>7.0520993385421775</v>
      </c>
      <c r="I89" s="178"/>
      <c r="J89" s="179">
        <v>140</v>
      </c>
      <c r="K89" s="180" t="s">
        <v>71</v>
      </c>
      <c r="L89" s="399">
        <f>'App 7-Household and Capita'!L89</f>
        <v>3.2760142534898167</v>
      </c>
      <c r="M89" s="178"/>
      <c r="N89" s="181" t="s">
        <v>73</v>
      </c>
      <c r="O89" s="181" t="s">
        <v>299</v>
      </c>
      <c r="P89" s="400">
        <f>'App 7-Household and Capita'!P89</f>
        <v>4.6207340771632568</v>
      </c>
      <c r="Q89" s="530"/>
      <c r="R89" s="530"/>
      <c r="S89" s="533">
        <f>'App 7-Household and Capita'!S89</f>
        <v>0</v>
      </c>
      <c r="T89" s="178"/>
      <c r="U89" s="239">
        <f t="shared" si="2"/>
        <v>14.948847669195249</v>
      </c>
      <c r="V89" s="604">
        <v>3</v>
      </c>
      <c r="W89" s="383">
        <f>'App 3-Recycling Rate'!S90</f>
        <v>0.38594236857359682</v>
      </c>
    </row>
    <row r="90" spans="1:23" x14ac:dyDescent="0.2">
      <c r="A90" s="347">
        <v>15990</v>
      </c>
      <c r="B90" s="347" t="s">
        <v>210</v>
      </c>
      <c r="C90" s="347"/>
      <c r="D90" s="375" t="s">
        <v>3</v>
      </c>
      <c r="E90" s="178"/>
      <c r="F90" s="182" t="s">
        <v>74</v>
      </c>
      <c r="G90" s="183" t="s">
        <v>71</v>
      </c>
      <c r="H90" s="396">
        <f>'App 7-Household and Capita'!G90</f>
        <v>9.4681173931849631</v>
      </c>
      <c r="I90" s="178"/>
      <c r="J90" s="179" t="s">
        <v>111</v>
      </c>
      <c r="K90" s="180" t="s">
        <v>299</v>
      </c>
      <c r="L90" s="399">
        <f>'App 7-Household and Capita'!L90</f>
        <v>4.5912722215185786</v>
      </c>
      <c r="M90" s="178"/>
      <c r="N90" s="181" t="s">
        <v>73</v>
      </c>
      <c r="O90" s="181" t="s">
        <v>299</v>
      </c>
      <c r="P90" s="400">
        <f>'App 7-Household and Capita'!P90</f>
        <v>4.9712395777821854</v>
      </c>
      <c r="Q90" s="530"/>
      <c r="R90" s="530"/>
      <c r="S90" s="533">
        <f>'App 7-Household and Capita'!S90</f>
        <v>0</v>
      </c>
      <c r="T90" s="178"/>
      <c r="U90" s="239">
        <f t="shared" si="2"/>
        <v>19.030629192485726</v>
      </c>
      <c r="V90" s="604">
        <v>3</v>
      </c>
      <c r="W90" s="383">
        <f>'App 3-Recycling Rate'!S91</f>
        <v>0.55651051802170415</v>
      </c>
    </row>
    <row r="91" spans="1:23" x14ac:dyDescent="0.2">
      <c r="A91" s="347">
        <v>16100</v>
      </c>
      <c r="B91" s="347" t="s">
        <v>222</v>
      </c>
      <c r="C91" s="347" t="s">
        <v>289</v>
      </c>
      <c r="D91" s="375" t="s">
        <v>1</v>
      </c>
      <c r="E91" s="178"/>
      <c r="F91" s="182" t="s">
        <v>73</v>
      </c>
      <c r="G91" s="183" t="s">
        <v>71</v>
      </c>
      <c r="H91" s="396">
        <f>'App 7-Household and Capita'!G91</f>
        <v>17.592134553549343</v>
      </c>
      <c r="I91" s="178"/>
      <c r="J91" s="179"/>
      <c r="K91" s="180"/>
      <c r="L91" s="399">
        <f>'App 7-Household and Capita'!L91</f>
        <v>0</v>
      </c>
      <c r="M91" s="178"/>
      <c r="N91" s="181"/>
      <c r="O91" s="181"/>
      <c r="P91" s="400">
        <f>'App 7-Household and Capita'!P91</f>
        <v>0</v>
      </c>
      <c r="Q91" s="530"/>
      <c r="R91" s="530"/>
      <c r="S91" s="533">
        <f>'App 7-Household and Capita'!S91</f>
        <v>0</v>
      </c>
      <c r="T91" s="178"/>
      <c r="U91" s="239">
        <f t="shared" si="2"/>
        <v>17.592134553549343</v>
      </c>
      <c r="V91" s="604">
        <v>1</v>
      </c>
      <c r="W91" s="383">
        <f>'App 3-Recycling Rate'!S92</f>
        <v>0.13175718272302903</v>
      </c>
    </row>
    <row r="92" spans="1:23" x14ac:dyDescent="0.2">
      <c r="A92" s="347">
        <v>16150</v>
      </c>
      <c r="B92" s="347" t="s">
        <v>223</v>
      </c>
      <c r="C92" s="347" t="s">
        <v>289</v>
      </c>
      <c r="D92" s="375" t="s">
        <v>1</v>
      </c>
      <c r="E92" s="178"/>
      <c r="F92" s="182" t="s">
        <v>73</v>
      </c>
      <c r="G92" s="183" t="s">
        <v>71</v>
      </c>
      <c r="H92" s="396">
        <f>'App 7-Household and Capita'!G92</f>
        <v>10.832038253233408</v>
      </c>
      <c r="I92" s="178"/>
      <c r="J92" s="179" t="s">
        <v>73</v>
      </c>
      <c r="K92" s="180" t="s">
        <v>299</v>
      </c>
      <c r="L92" s="399">
        <f>'App 7-Household and Capita'!L92</f>
        <v>3.5894782677910078</v>
      </c>
      <c r="M92" s="178"/>
      <c r="N92" s="181"/>
      <c r="O92" s="181"/>
      <c r="P92" s="400">
        <f>'App 7-Household and Capita'!P92</f>
        <v>0</v>
      </c>
      <c r="Q92" s="530" t="s">
        <v>73</v>
      </c>
      <c r="R92" s="530" t="s">
        <v>71</v>
      </c>
      <c r="S92" s="533">
        <f>'App 7-Household and Capita'!S92</f>
        <v>5.3787914297633392</v>
      </c>
      <c r="T92" s="178"/>
      <c r="U92" s="239">
        <f t="shared" si="2"/>
        <v>19.800307950787754</v>
      </c>
      <c r="V92" s="604">
        <v>4</v>
      </c>
      <c r="W92" s="383">
        <f>'App 3-Recycling Rate'!S93</f>
        <v>0.55646335706689198</v>
      </c>
    </row>
    <row r="93" spans="1:23" x14ac:dyDescent="0.2">
      <c r="A93" s="347">
        <v>16200</v>
      </c>
      <c r="B93" s="347" t="s">
        <v>225</v>
      </c>
      <c r="C93" s="347" t="s">
        <v>289</v>
      </c>
      <c r="D93" s="375" t="s">
        <v>1</v>
      </c>
      <c r="E93" s="178"/>
      <c r="F93" s="182" t="s">
        <v>301</v>
      </c>
      <c r="G93" s="183" t="s">
        <v>299</v>
      </c>
      <c r="H93" s="396">
        <f>'App 7-Household and Capita'!G93</f>
        <v>8.1747060071528157</v>
      </c>
      <c r="I93" s="178"/>
      <c r="J93" s="179" t="s">
        <v>73</v>
      </c>
      <c r="K93" s="180" t="s">
        <v>299</v>
      </c>
      <c r="L93" s="399">
        <f>'App 7-Household and Capita'!L93</f>
        <v>2.7647829908468204</v>
      </c>
      <c r="M93" s="178"/>
      <c r="N93" s="181"/>
      <c r="O93" s="181"/>
      <c r="P93" s="400">
        <f>'App 7-Household and Capita'!P93</f>
        <v>0</v>
      </c>
      <c r="Q93" s="530" t="s">
        <v>73</v>
      </c>
      <c r="R93" s="530" t="s">
        <v>71</v>
      </c>
      <c r="S93" s="533">
        <f>'App 7-Household and Capita'!S93</f>
        <v>4.8809253197551072</v>
      </c>
      <c r="T93" s="178"/>
      <c r="U93" s="239">
        <f t="shared" si="2"/>
        <v>15.820414317754743</v>
      </c>
      <c r="V93" s="604">
        <v>4</v>
      </c>
      <c r="W93" s="383">
        <f>'App 3-Recycling Rate'!S94</f>
        <v>0.40163862146444079</v>
      </c>
    </row>
    <row r="94" spans="1:23" x14ac:dyDescent="0.2">
      <c r="A94" s="347">
        <v>16260</v>
      </c>
      <c r="B94" s="347" t="s">
        <v>226</v>
      </c>
      <c r="C94" s="347" t="s">
        <v>128</v>
      </c>
      <c r="D94" s="375" t="s">
        <v>3</v>
      </c>
      <c r="E94" s="178"/>
      <c r="F94" s="182" t="s">
        <v>70</v>
      </c>
      <c r="G94" s="183" t="s">
        <v>71</v>
      </c>
      <c r="H94" s="396">
        <f>'App 7-Household and Capita'!G94</f>
        <v>10.439547370318156</v>
      </c>
      <c r="I94" s="178"/>
      <c r="J94" s="179" t="s">
        <v>73</v>
      </c>
      <c r="K94" s="180" t="s">
        <v>299</v>
      </c>
      <c r="L94" s="399">
        <f>'App 7-Household and Capita'!L94</f>
        <v>4.8015053070716434</v>
      </c>
      <c r="M94" s="178"/>
      <c r="N94" s="181" t="s">
        <v>73</v>
      </c>
      <c r="O94" s="181" t="s">
        <v>299</v>
      </c>
      <c r="P94" s="400">
        <f>'App 7-Household and Capita'!P94</f>
        <v>5.8120932908236238</v>
      </c>
      <c r="Q94" s="530"/>
      <c r="R94" s="530"/>
      <c r="S94" s="533">
        <f>'App 7-Household and Capita'!S94</f>
        <v>0</v>
      </c>
      <c r="T94" s="178"/>
      <c r="U94" s="239">
        <f t="shared" si="2"/>
        <v>21.053145968213421</v>
      </c>
      <c r="V94" s="604">
        <v>3</v>
      </c>
      <c r="W94" s="383">
        <f>'App 3-Recycling Rate'!S95</f>
        <v>0.60058588040151861</v>
      </c>
    </row>
    <row r="95" spans="1:23" x14ac:dyDescent="0.2">
      <c r="A95" s="347">
        <v>16350</v>
      </c>
      <c r="B95" s="347" t="s">
        <v>227</v>
      </c>
      <c r="C95" s="347" t="s">
        <v>128</v>
      </c>
      <c r="D95" s="375" t="s">
        <v>3</v>
      </c>
      <c r="E95" s="178"/>
      <c r="F95" s="182" t="s">
        <v>70</v>
      </c>
      <c r="G95" s="183" t="s">
        <v>299</v>
      </c>
      <c r="H95" s="396">
        <f>'App 7-Household and Capita'!G95</f>
        <v>8.3132411602803344</v>
      </c>
      <c r="I95" s="178"/>
      <c r="J95" s="179" t="s">
        <v>73</v>
      </c>
      <c r="K95" s="180" t="s">
        <v>299</v>
      </c>
      <c r="L95" s="399">
        <f>'App 7-Household and Capita'!L95</f>
        <v>4.2211129424376805</v>
      </c>
      <c r="M95" s="178"/>
      <c r="N95" s="181"/>
      <c r="O95" s="181"/>
      <c r="P95" s="400">
        <f>'App 7-Household and Capita'!P95</f>
        <v>0</v>
      </c>
      <c r="Q95" s="530" t="s">
        <v>73</v>
      </c>
      <c r="R95" s="531" t="s">
        <v>71</v>
      </c>
      <c r="S95" s="533">
        <f>'App 7-Household and Capita'!S95</f>
        <v>9.7952502819686735</v>
      </c>
      <c r="T95" s="178"/>
      <c r="U95" s="239">
        <f t="shared" si="2"/>
        <v>22.329604384686689</v>
      </c>
      <c r="V95" s="604">
        <v>4</v>
      </c>
      <c r="W95" s="383">
        <f>'App 3-Recycling Rate'!S96</f>
        <v>0.5659110209604753</v>
      </c>
    </row>
    <row r="96" spans="1:23" x14ac:dyDescent="0.2">
      <c r="A96" s="347">
        <v>16380</v>
      </c>
      <c r="B96" s="347" t="s">
        <v>186</v>
      </c>
      <c r="C96" s="347" t="s">
        <v>290</v>
      </c>
      <c r="D96" s="375" t="s">
        <v>4</v>
      </c>
      <c r="E96" s="178"/>
      <c r="F96" s="182" t="s">
        <v>73</v>
      </c>
      <c r="G96" s="183" t="s">
        <v>299</v>
      </c>
      <c r="H96" s="396">
        <f>'App 7-Household and Capita'!G96</f>
        <v>6.6133027408222471</v>
      </c>
      <c r="I96" s="178"/>
      <c r="J96" s="179" t="s">
        <v>73</v>
      </c>
      <c r="K96" s="180" t="s">
        <v>299</v>
      </c>
      <c r="L96" s="399">
        <f>'App 7-Household and Capita'!L96</f>
        <v>5.9081084260287167</v>
      </c>
      <c r="M96" s="178"/>
      <c r="N96" s="181"/>
      <c r="O96" s="181"/>
      <c r="P96" s="400">
        <f>'App 7-Household and Capita'!P96</f>
        <v>0</v>
      </c>
      <c r="Q96" s="530" t="s">
        <v>73</v>
      </c>
      <c r="R96" s="530" t="s">
        <v>71</v>
      </c>
      <c r="S96" s="533">
        <f>'App 7-Household and Capita'!S96</f>
        <v>10.044466947816391</v>
      </c>
      <c r="T96" s="178"/>
      <c r="U96" s="239">
        <f t="shared" si="2"/>
        <v>22.565878114667356</v>
      </c>
      <c r="V96" s="604">
        <v>4</v>
      </c>
      <c r="W96" s="383">
        <f>'App 3-Recycling Rate'!S97</f>
        <v>0.5669393441073094</v>
      </c>
    </row>
    <row r="97" spans="1:23" x14ac:dyDescent="0.2">
      <c r="A97" s="347">
        <v>16400</v>
      </c>
      <c r="B97" s="347" t="s">
        <v>228</v>
      </c>
      <c r="C97" s="347" t="s">
        <v>162</v>
      </c>
      <c r="D97" s="375" t="s">
        <v>2</v>
      </c>
      <c r="E97" s="178"/>
      <c r="F97" s="182" t="s">
        <v>73</v>
      </c>
      <c r="G97" s="183" t="s">
        <v>71</v>
      </c>
      <c r="H97" s="396">
        <f>'App 7-Household and Capita'!G97</f>
        <v>14.356214255543115</v>
      </c>
      <c r="I97" s="178"/>
      <c r="J97" s="179" t="s">
        <v>73</v>
      </c>
      <c r="K97" s="180" t="s">
        <v>299</v>
      </c>
      <c r="L97" s="399">
        <f>'App 7-Household and Capita'!L97</f>
        <v>3.4185189883740952</v>
      </c>
      <c r="M97" s="178"/>
      <c r="N97" s="181"/>
      <c r="O97" s="181"/>
      <c r="P97" s="400">
        <f>'App 7-Household and Capita'!P97</f>
        <v>0</v>
      </c>
      <c r="Q97" s="530"/>
      <c r="R97" s="530"/>
      <c r="S97" s="533">
        <f>'App 7-Household and Capita'!S97</f>
        <v>0</v>
      </c>
      <c r="T97" s="178"/>
      <c r="U97" s="239">
        <f t="shared" si="2"/>
        <v>17.774733243917211</v>
      </c>
      <c r="V97" s="604">
        <v>2</v>
      </c>
      <c r="W97" s="383">
        <f>'App 3-Recycling Rate'!S98</f>
        <v>0.4695888385676163</v>
      </c>
    </row>
    <row r="98" spans="1:23" x14ac:dyDescent="0.2">
      <c r="A98" s="347">
        <v>16490</v>
      </c>
      <c r="B98" s="347" t="s">
        <v>224</v>
      </c>
      <c r="C98" s="347" t="s">
        <v>713</v>
      </c>
      <c r="D98" s="375" t="s">
        <v>1</v>
      </c>
      <c r="E98" s="178"/>
      <c r="F98" s="182" t="s">
        <v>70</v>
      </c>
      <c r="G98" s="183" t="s">
        <v>71</v>
      </c>
      <c r="H98" s="396">
        <f>'App 7-Household and Capita'!G98</f>
        <v>9.677339891847085</v>
      </c>
      <c r="I98" s="178"/>
      <c r="J98" s="179" t="s">
        <v>73</v>
      </c>
      <c r="K98" s="180" t="s">
        <v>299</v>
      </c>
      <c r="L98" s="399">
        <f>'App 7-Household and Capita'!L98</f>
        <v>3.4005512452508393</v>
      </c>
      <c r="M98" s="178"/>
      <c r="N98" s="181" t="s">
        <v>73</v>
      </c>
      <c r="O98" s="181" t="s">
        <v>299</v>
      </c>
      <c r="P98" s="400">
        <f>'App 7-Household and Capita'!P98</f>
        <v>3.5305327276130196</v>
      </c>
      <c r="Q98" s="530" t="s">
        <v>73</v>
      </c>
      <c r="R98" s="530" t="s">
        <v>299</v>
      </c>
      <c r="S98" s="533">
        <f>'App 7-Household and Capita'!S98</f>
        <v>4.6656062339147839</v>
      </c>
      <c r="T98" s="178"/>
      <c r="U98" s="239">
        <f t="shared" si="2"/>
        <v>21.274030098625726</v>
      </c>
      <c r="V98" s="605">
        <v>5</v>
      </c>
      <c r="W98" s="383">
        <f>'App 3-Recycling Rate'!S99</f>
        <v>0.47593595925144522</v>
      </c>
    </row>
    <row r="99" spans="1:23" x14ac:dyDescent="0.2">
      <c r="A99" s="347">
        <v>16550</v>
      </c>
      <c r="B99" s="347" t="s">
        <v>229</v>
      </c>
      <c r="C99" s="347" t="s">
        <v>126</v>
      </c>
      <c r="D99" s="375" t="s">
        <v>3</v>
      </c>
      <c r="E99" s="184"/>
      <c r="F99" s="182" t="s">
        <v>70</v>
      </c>
      <c r="G99" s="183" t="s">
        <v>71</v>
      </c>
      <c r="H99" s="396">
        <f>'App 7-Household and Capita'!G99</f>
        <v>8.1627908819776671</v>
      </c>
      <c r="I99" s="184"/>
      <c r="J99" s="179" t="s">
        <v>73</v>
      </c>
      <c r="K99" s="180" t="s">
        <v>299</v>
      </c>
      <c r="L99" s="399">
        <f>'App 7-Household and Capita'!L99</f>
        <v>3.3402226143649267</v>
      </c>
      <c r="M99" s="184"/>
      <c r="N99" s="181" t="s">
        <v>73</v>
      </c>
      <c r="O99" s="181" t="s">
        <v>299</v>
      </c>
      <c r="P99" s="400">
        <f>'App 7-Household and Capita'!P99</f>
        <v>3.1336352932695775</v>
      </c>
      <c r="Q99" s="530"/>
      <c r="R99" s="530"/>
      <c r="S99" s="533">
        <f>'App 7-Household and Capita'!S99</f>
        <v>0</v>
      </c>
      <c r="T99" s="178"/>
      <c r="U99" s="239">
        <f t="shared" si="2"/>
        <v>14.63664878961217</v>
      </c>
      <c r="V99" s="604">
        <v>3</v>
      </c>
      <c r="W99" s="383">
        <f>'App 3-Recycling Rate'!S100</f>
        <v>0.63622769408596547</v>
      </c>
    </row>
    <row r="100" spans="1:23" x14ac:dyDescent="0.2">
      <c r="A100" s="347">
        <v>16610</v>
      </c>
      <c r="B100" s="347" t="s">
        <v>230</v>
      </c>
      <c r="C100" s="347" t="s">
        <v>130</v>
      </c>
      <c r="D100" s="375" t="s">
        <v>4</v>
      </c>
      <c r="E100" s="178"/>
      <c r="F100" s="182" t="s">
        <v>73</v>
      </c>
      <c r="G100" s="183" t="s">
        <v>299</v>
      </c>
      <c r="H100" s="396">
        <f>'App 7-Household and Capita'!G100</f>
        <v>7.7524915079616044</v>
      </c>
      <c r="I100" s="178"/>
      <c r="J100" s="179" t="s">
        <v>73</v>
      </c>
      <c r="K100" s="180" t="s">
        <v>299</v>
      </c>
      <c r="L100" s="399">
        <f>'App 7-Household and Capita'!L100</f>
        <v>3.1145013223866274</v>
      </c>
      <c r="M100" s="178"/>
      <c r="N100" s="181"/>
      <c r="O100" s="181"/>
      <c r="P100" s="400">
        <f>'App 7-Household and Capita'!P100</f>
        <v>0</v>
      </c>
      <c r="Q100" s="530" t="s">
        <v>73</v>
      </c>
      <c r="R100" s="530" t="s">
        <v>71</v>
      </c>
      <c r="S100" s="533">
        <f>'App 7-Household and Capita'!S100</f>
        <v>7.2106331541419726</v>
      </c>
      <c r="T100" s="178"/>
      <c r="U100" s="239">
        <f t="shared" si="2"/>
        <v>18.077625984490204</v>
      </c>
      <c r="V100" s="604">
        <v>4</v>
      </c>
      <c r="W100" s="383">
        <f>'App 3-Recycling Rate'!S101</f>
        <v>0.57583913714422863</v>
      </c>
    </row>
    <row r="101" spans="1:23" x14ac:dyDescent="0.2">
      <c r="A101" s="347">
        <v>16700</v>
      </c>
      <c r="B101" s="347" t="s">
        <v>231</v>
      </c>
      <c r="C101" s="347" t="s">
        <v>189</v>
      </c>
      <c r="D101" s="375" t="s">
        <v>3</v>
      </c>
      <c r="E101" s="178"/>
      <c r="F101" s="182" t="s">
        <v>70</v>
      </c>
      <c r="G101" s="183" t="s">
        <v>71</v>
      </c>
      <c r="H101" s="396">
        <f>'App 7-Household and Capita'!G101</f>
        <v>14.704452710350463</v>
      </c>
      <c r="I101" s="178"/>
      <c r="J101" s="179" t="s">
        <v>73</v>
      </c>
      <c r="K101" s="180" t="s">
        <v>299</v>
      </c>
      <c r="L101" s="399">
        <f>'App 7-Household and Capita'!L101</f>
        <v>4.4163345290288296</v>
      </c>
      <c r="M101" s="178"/>
      <c r="N101" s="181" t="s">
        <v>73</v>
      </c>
      <c r="O101" s="181" t="s">
        <v>299</v>
      </c>
      <c r="P101" s="400">
        <f>'App 7-Household and Capita'!P101</f>
        <v>6.1378101980976902</v>
      </c>
      <c r="Q101" s="530"/>
      <c r="R101" s="530"/>
      <c r="S101" s="533">
        <f>'App 7-Household and Capita'!S101</f>
        <v>0</v>
      </c>
      <c r="T101" s="178"/>
      <c r="U101" s="239">
        <f t="shared" ref="U101:U132" si="3">H101+L101+P101+S101</f>
        <v>25.258597437476983</v>
      </c>
      <c r="V101" s="604">
        <v>3</v>
      </c>
      <c r="W101" s="383">
        <f>'App 3-Recycling Rate'!S102</f>
        <v>0.45241573093744669</v>
      </c>
    </row>
    <row r="102" spans="1:23" x14ac:dyDescent="0.2">
      <c r="A102" s="347">
        <v>16900</v>
      </c>
      <c r="B102" s="347" t="s">
        <v>232</v>
      </c>
      <c r="C102" s="347" t="s">
        <v>287</v>
      </c>
      <c r="D102" s="375" t="s">
        <v>2</v>
      </c>
      <c r="E102" s="178"/>
      <c r="F102" s="182" t="s">
        <v>73</v>
      </c>
      <c r="G102" s="183" t="s">
        <v>299</v>
      </c>
      <c r="H102" s="396">
        <f>'App 7-Household and Capita'!G102</f>
        <v>8.9923623496921934</v>
      </c>
      <c r="I102" s="178"/>
      <c r="J102" s="179" t="s">
        <v>73</v>
      </c>
      <c r="K102" s="180" t="s">
        <v>299</v>
      </c>
      <c r="L102" s="399">
        <f>'App 7-Household and Capita'!L102</f>
        <v>3.9981876761981474</v>
      </c>
      <c r="M102" s="178"/>
      <c r="N102" s="181"/>
      <c r="O102" s="181"/>
      <c r="P102" s="400">
        <f>'App 7-Household and Capita'!P102</f>
        <v>0</v>
      </c>
      <c r="Q102" s="530" t="s">
        <v>73</v>
      </c>
      <c r="R102" s="530" t="s">
        <v>71</v>
      </c>
      <c r="S102" s="533">
        <f>'App 7-Household and Capita'!S102</f>
        <v>8.5188567976526102</v>
      </c>
      <c r="T102" s="178"/>
      <c r="U102" s="239">
        <f t="shared" si="3"/>
        <v>21.509406823542953</v>
      </c>
      <c r="V102" s="604">
        <v>4</v>
      </c>
      <c r="W102" s="383">
        <f>'App 3-Recycling Rate'!S103</f>
        <v>0.54777250886209894</v>
      </c>
    </row>
    <row r="103" spans="1:23" x14ac:dyDescent="0.2">
      <c r="A103" s="347">
        <v>16950</v>
      </c>
      <c r="B103" s="347" t="s">
        <v>233</v>
      </c>
      <c r="C103" s="347" t="s">
        <v>287</v>
      </c>
      <c r="D103" s="375" t="s">
        <v>2</v>
      </c>
      <c r="E103" s="178"/>
      <c r="F103" s="182" t="s">
        <v>72</v>
      </c>
      <c r="G103" s="183" t="s">
        <v>71</v>
      </c>
      <c r="H103" s="396">
        <f>'App 7-Household and Capita'!G103</f>
        <v>9.8065882256597448</v>
      </c>
      <c r="I103" s="178"/>
      <c r="J103" s="179" t="s">
        <v>73</v>
      </c>
      <c r="K103" s="180" t="s">
        <v>299</v>
      </c>
      <c r="L103" s="399">
        <f>'App 7-Household and Capita'!L103</f>
        <v>3.7709667493047374</v>
      </c>
      <c r="M103" s="178"/>
      <c r="N103" s="181"/>
      <c r="O103" s="181"/>
      <c r="P103" s="400">
        <f>'App 7-Household and Capita'!P103</f>
        <v>0</v>
      </c>
      <c r="Q103" s="530"/>
      <c r="R103" s="530"/>
      <c r="S103" s="533">
        <f>'App 7-Household and Capita'!S103</f>
        <v>0</v>
      </c>
      <c r="T103" s="178"/>
      <c r="U103" s="239">
        <f t="shared" si="3"/>
        <v>13.577554974964482</v>
      </c>
      <c r="V103" s="604">
        <v>2</v>
      </c>
      <c r="W103" s="383">
        <f>'App 3-Recycling Rate'!S104</f>
        <v>0.46630755324929785</v>
      </c>
    </row>
    <row r="104" spans="1:23" x14ac:dyDescent="0.2">
      <c r="A104" s="347">
        <v>17000</v>
      </c>
      <c r="B104" s="347" t="s">
        <v>234</v>
      </c>
      <c r="C104" s="347" t="s">
        <v>162</v>
      </c>
      <c r="D104" s="375" t="s">
        <v>4</v>
      </c>
      <c r="E104" s="178"/>
      <c r="F104" s="182" t="s">
        <v>73</v>
      </c>
      <c r="G104" s="183" t="s">
        <v>71</v>
      </c>
      <c r="H104" s="396">
        <f>'App 7-Household and Capita'!G104</f>
        <v>12.60838399165883</v>
      </c>
      <c r="I104" s="178"/>
      <c r="J104" s="179" t="s">
        <v>73</v>
      </c>
      <c r="K104" s="180" t="s">
        <v>299</v>
      </c>
      <c r="L104" s="399">
        <f>'App 7-Household and Capita'!L104</f>
        <v>3.4727818417115635</v>
      </c>
      <c r="M104" s="178"/>
      <c r="N104" s="181" t="s">
        <v>73</v>
      </c>
      <c r="O104" s="181" t="s">
        <v>299</v>
      </c>
      <c r="P104" s="400">
        <f>'App 7-Household and Capita'!P104</f>
        <v>4.623910425336561</v>
      </c>
      <c r="Q104" s="530"/>
      <c r="R104" s="530"/>
      <c r="S104" s="533">
        <f>'App 7-Household and Capita'!S104</f>
        <v>0</v>
      </c>
      <c r="T104" s="178"/>
      <c r="U104" s="239">
        <f t="shared" si="3"/>
        <v>20.705076258706953</v>
      </c>
      <c r="V104" s="604">
        <v>3</v>
      </c>
      <c r="W104" s="383">
        <f>'App 3-Recycling Rate'!S105</f>
        <v>0.40200211144822445</v>
      </c>
    </row>
    <row r="105" spans="1:23" x14ac:dyDescent="0.2">
      <c r="A105" s="347">
        <v>17040</v>
      </c>
      <c r="B105" s="347" t="s">
        <v>146</v>
      </c>
      <c r="C105" s="347" t="s">
        <v>713</v>
      </c>
      <c r="D105" s="375" t="s">
        <v>1</v>
      </c>
      <c r="E105" s="178"/>
      <c r="F105" s="182" t="s">
        <v>73</v>
      </c>
      <c r="G105" s="183" t="s">
        <v>71</v>
      </c>
      <c r="H105" s="396">
        <f>'App 7-Household and Capita'!G105</f>
        <v>8.1682584966509548</v>
      </c>
      <c r="I105" s="178"/>
      <c r="J105" s="179" t="s">
        <v>78</v>
      </c>
      <c r="K105" s="180" t="s">
        <v>299</v>
      </c>
      <c r="L105" s="399">
        <f>'App 7-Household and Capita'!L105</f>
        <v>3.6951802759284509</v>
      </c>
      <c r="M105" s="178"/>
      <c r="N105" s="181"/>
      <c r="O105" s="181"/>
      <c r="P105" s="400">
        <f>'App 7-Household and Capita'!P105</f>
        <v>0</v>
      </c>
      <c r="Q105" s="530" t="s">
        <v>73</v>
      </c>
      <c r="R105" s="530" t="s">
        <v>299</v>
      </c>
      <c r="S105" s="533">
        <f>'App 7-Household and Capita'!S105</f>
        <v>3.1709370527320178</v>
      </c>
      <c r="T105" s="178"/>
      <c r="U105" s="239">
        <f t="shared" si="3"/>
        <v>15.034375825311423</v>
      </c>
      <c r="V105" s="604">
        <v>4</v>
      </c>
      <c r="W105" s="383">
        <f>'App 3-Recycling Rate'!S106</f>
        <v>0.38999355721718454</v>
      </c>
    </row>
    <row r="106" spans="1:23" x14ac:dyDescent="0.2">
      <c r="A106" s="347">
        <v>17080</v>
      </c>
      <c r="B106" s="347" t="s">
        <v>241</v>
      </c>
      <c r="C106" s="347" t="s">
        <v>141</v>
      </c>
      <c r="D106" s="375" t="s">
        <v>1</v>
      </c>
      <c r="E106" s="178"/>
      <c r="F106" s="182" t="s">
        <v>72</v>
      </c>
      <c r="G106" s="183" t="s">
        <v>71</v>
      </c>
      <c r="H106" s="396">
        <f>'App 7-Household and Capita'!G106</f>
        <v>14.051747043975023</v>
      </c>
      <c r="I106" s="178"/>
      <c r="J106" s="179" t="s">
        <v>73</v>
      </c>
      <c r="K106" s="180" t="s">
        <v>299</v>
      </c>
      <c r="L106" s="399">
        <f>'App 7-Household and Capita'!L106</f>
        <v>7.0750902916284835</v>
      </c>
      <c r="M106" s="178"/>
      <c r="N106" s="181"/>
      <c r="O106" s="181"/>
      <c r="P106" s="400">
        <f>'App 7-Household and Capita'!P106</f>
        <v>0</v>
      </c>
      <c r="Q106" s="530"/>
      <c r="R106" s="530"/>
      <c r="S106" s="533">
        <f>'App 7-Household and Capita'!S106</f>
        <v>0</v>
      </c>
      <c r="T106" s="178"/>
      <c r="U106" s="239">
        <f t="shared" si="3"/>
        <v>21.126837335603508</v>
      </c>
      <c r="V106" s="604">
        <v>2</v>
      </c>
      <c r="W106" s="383">
        <f>'App 3-Recycling Rate'!S107</f>
        <v>0.36600362340393755</v>
      </c>
    </row>
    <row r="107" spans="1:23" x14ac:dyDescent="0.2">
      <c r="A107" s="347">
        <v>17100</v>
      </c>
      <c r="B107" s="347" t="s">
        <v>235</v>
      </c>
      <c r="C107" s="347"/>
      <c r="D107" s="375" t="s">
        <v>3</v>
      </c>
      <c r="E107" s="178"/>
      <c r="F107" s="182" t="s">
        <v>72</v>
      </c>
      <c r="G107" s="183" t="s">
        <v>71</v>
      </c>
      <c r="H107" s="396">
        <f>'App 7-Household and Capita'!G107</f>
        <v>20.382668393563076</v>
      </c>
      <c r="I107" s="178"/>
      <c r="J107" s="179" t="s">
        <v>73</v>
      </c>
      <c r="K107" s="180" t="s">
        <v>299</v>
      </c>
      <c r="L107" s="399">
        <f>'App 7-Household and Capita'!L107</f>
        <v>5.382587709320382</v>
      </c>
      <c r="M107" s="178"/>
      <c r="N107" s="181" t="s">
        <v>73</v>
      </c>
      <c r="O107" s="181" t="s">
        <v>299</v>
      </c>
      <c r="P107" s="400">
        <f>'App 7-Household and Capita'!P107</f>
        <v>10.677307692307693</v>
      </c>
      <c r="Q107" s="530"/>
      <c r="R107" s="530"/>
      <c r="S107" s="533">
        <f>'App 7-Household and Capita'!S107</f>
        <v>0</v>
      </c>
      <c r="T107" s="178"/>
      <c r="U107" s="239">
        <f t="shared" si="3"/>
        <v>36.442563795191148</v>
      </c>
      <c r="V107" s="604">
        <v>3</v>
      </c>
      <c r="W107" s="383">
        <f>'App 3-Recycling Rate'!S108</f>
        <v>0.39448547965547054</v>
      </c>
    </row>
    <row r="108" spans="1:23" x14ac:dyDescent="0.2">
      <c r="A108" s="347">
        <v>17150</v>
      </c>
      <c r="B108" s="347" t="s">
        <v>236</v>
      </c>
      <c r="C108" s="347" t="s">
        <v>126</v>
      </c>
      <c r="D108" s="375" t="s">
        <v>3</v>
      </c>
      <c r="E108" s="178"/>
      <c r="F108" s="182" t="s">
        <v>72</v>
      </c>
      <c r="G108" s="183" t="s">
        <v>71</v>
      </c>
      <c r="H108" s="396">
        <f>'App 7-Household and Capita'!G108</f>
        <v>8.8200014656951371</v>
      </c>
      <c r="I108" s="178"/>
      <c r="J108" s="179" t="s">
        <v>73</v>
      </c>
      <c r="K108" s="180" t="s">
        <v>299</v>
      </c>
      <c r="L108" s="399">
        <f>'App 7-Household and Capita'!L108</f>
        <v>4.6654796621393961</v>
      </c>
      <c r="M108" s="178"/>
      <c r="N108" s="181" t="s">
        <v>73</v>
      </c>
      <c r="O108" s="181" t="s">
        <v>299</v>
      </c>
      <c r="P108" s="400">
        <f>'App 7-Household and Capita'!P108</f>
        <v>6.8563453427983871</v>
      </c>
      <c r="Q108" s="530"/>
      <c r="R108" s="530"/>
      <c r="S108" s="533">
        <f>'App 7-Household and Capita'!S108</f>
        <v>0</v>
      </c>
      <c r="T108" s="178"/>
      <c r="U108" s="239">
        <f t="shared" si="3"/>
        <v>20.34182647063292</v>
      </c>
      <c r="V108" s="604">
        <v>3</v>
      </c>
      <c r="W108" s="383">
        <f>'App 3-Recycling Rate'!S109</f>
        <v>0.49783133995568246</v>
      </c>
    </row>
    <row r="109" spans="1:23" x14ac:dyDescent="0.2">
      <c r="A109" s="347">
        <v>17200</v>
      </c>
      <c r="B109" s="347" t="s">
        <v>237</v>
      </c>
      <c r="C109" s="347" t="s">
        <v>126</v>
      </c>
      <c r="D109" s="375" t="s">
        <v>3</v>
      </c>
      <c r="E109" s="178"/>
      <c r="F109" s="182" t="s">
        <v>73</v>
      </c>
      <c r="G109" s="183" t="s">
        <v>71</v>
      </c>
      <c r="H109" s="396">
        <f>'App 7-Household and Capita'!G109</f>
        <v>7.5776726269219932</v>
      </c>
      <c r="I109" s="178"/>
      <c r="J109" s="179" t="s">
        <v>73</v>
      </c>
      <c r="K109" s="180" t="s">
        <v>71</v>
      </c>
      <c r="L109" s="399">
        <f>'App 7-Household and Capita'!L109</f>
        <v>2.3044518335510848</v>
      </c>
      <c r="M109" s="178"/>
      <c r="N109" s="181" t="s">
        <v>72</v>
      </c>
      <c r="O109" s="181" t="s">
        <v>299</v>
      </c>
      <c r="P109" s="400">
        <f>'App 7-Household and Capita'!P109</f>
        <v>2.6716142639051901</v>
      </c>
      <c r="Q109" s="530"/>
      <c r="R109" s="530"/>
      <c r="S109" s="533">
        <f>'App 7-Household and Capita'!S109</f>
        <v>0</v>
      </c>
      <c r="T109" s="178"/>
      <c r="U109" s="239">
        <f t="shared" si="3"/>
        <v>12.553738724378267</v>
      </c>
      <c r="V109" s="604">
        <v>3</v>
      </c>
      <c r="W109" s="383">
        <f>'App 3-Recycling Rate'!S110</f>
        <v>0.75356272281698722</v>
      </c>
    </row>
    <row r="110" spans="1:23" x14ac:dyDescent="0.2">
      <c r="A110" s="347">
        <v>17310</v>
      </c>
      <c r="B110" s="347" t="s">
        <v>238</v>
      </c>
      <c r="C110" s="347" t="s">
        <v>124</v>
      </c>
      <c r="D110" s="375" t="s">
        <v>1</v>
      </c>
      <c r="E110" s="178"/>
      <c r="F110" s="182" t="s">
        <v>73</v>
      </c>
      <c r="G110" s="183" t="s">
        <v>71</v>
      </c>
      <c r="H110" s="396">
        <f>'App 7-Household and Capita'!G110</f>
        <v>10.124457707529936</v>
      </c>
      <c r="I110" s="178"/>
      <c r="J110" s="179" t="s">
        <v>73</v>
      </c>
      <c r="K110" s="180" t="s">
        <v>299</v>
      </c>
      <c r="L110" s="399">
        <f>'App 7-Household and Capita'!L110</f>
        <v>3.0251040186726206</v>
      </c>
      <c r="M110" s="178"/>
      <c r="N110" s="181" t="s">
        <v>73</v>
      </c>
      <c r="O110" s="181" t="s">
        <v>299</v>
      </c>
      <c r="P110" s="400">
        <f>'App 7-Household and Capita'!P110</f>
        <v>2.4002784402273187</v>
      </c>
      <c r="Q110" s="530"/>
      <c r="R110" s="530"/>
      <c r="S110" s="533">
        <f>'App 7-Household and Capita'!S110</f>
        <v>0</v>
      </c>
      <c r="T110" s="178"/>
      <c r="U110" s="239">
        <f t="shared" si="3"/>
        <v>15.549840166429874</v>
      </c>
      <c r="V110" s="604">
        <v>3</v>
      </c>
      <c r="W110" s="383">
        <f>'App 3-Recycling Rate'!S111</f>
        <v>0.36885650265675413</v>
      </c>
    </row>
    <row r="111" spans="1:23" x14ac:dyDescent="0.2">
      <c r="A111" s="347">
        <v>17350</v>
      </c>
      <c r="B111" s="347" t="s">
        <v>239</v>
      </c>
      <c r="C111" s="347" t="s">
        <v>141</v>
      </c>
      <c r="D111" s="375" t="s">
        <v>1</v>
      </c>
      <c r="E111" s="178"/>
      <c r="F111" s="182" t="s">
        <v>73</v>
      </c>
      <c r="G111" s="183" t="s">
        <v>71</v>
      </c>
      <c r="H111" s="396">
        <f>'App 7-Household and Capita'!G111</f>
        <v>19.807280513918631</v>
      </c>
      <c r="I111" s="178"/>
      <c r="J111" s="179"/>
      <c r="K111" s="180"/>
      <c r="L111" s="399">
        <f>'App 7-Household and Capita'!L111</f>
        <v>0</v>
      </c>
      <c r="M111" s="178"/>
      <c r="N111" s="181"/>
      <c r="O111" s="181"/>
      <c r="P111" s="400">
        <f>'App 7-Household and Capita'!P111</f>
        <v>0</v>
      </c>
      <c r="Q111" s="530"/>
      <c r="R111" s="530"/>
      <c r="S111" s="533">
        <f>'App 7-Household and Capita'!S111</f>
        <v>0</v>
      </c>
      <c r="T111" s="178"/>
      <c r="U111" s="239">
        <f t="shared" si="3"/>
        <v>19.807280513918631</v>
      </c>
      <c r="V111" s="604">
        <v>1</v>
      </c>
      <c r="W111" s="383">
        <f>'App 3-Recycling Rate'!S112</f>
        <v>0.14960917552206673</v>
      </c>
    </row>
    <row r="112" spans="1:23" x14ac:dyDescent="0.2">
      <c r="A112" s="347">
        <v>17400</v>
      </c>
      <c r="B112" s="347" t="s">
        <v>240</v>
      </c>
      <c r="C112" s="347" t="s">
        <v>124</v>
      </c>
      <c r="D112" s="375" t="s">
        <v>1</v>
      </c>
      <c r="E112" s="178"/>
      <c r="F112" s="182" t="s">
        <v>72</v>
      </c>
      <c r="G112" s="183" t="s">
        <v>71</v>
      </c>
      <c r="H112" s="396">
        <f>'App 7-Household and Capita'!G112</f>
        <v>20.173358728184397</v>
      </c>
      <c r="I112" s="178"/>
      <c r="J112" s="179" t="s">
        <v>73</v>
      </c>
      <c r="K112" s="180" t="s">
        <v>299</v>
      </c>
      <c r="L112" s="399">
        <f>'App 7-Household and Capita'!L112</f>
        <v>1.4809902740937224</v>
      </c>
      <c r="M112" s="178"/>
      <c r="N112" s="181"/>
      <c r="O112" s="181"/>
      <c r="P112" s="400">
        <f>'App 7-Household and Capita'!P112</f>
        <v>0</v>
      </c>
      <c r="Q112" s="530"/>
      <c r="R112" s="530"/>
      <c r="S112" s="533">
        <f>'App 7-Household and Capita'!S112</f>
        <v>0</v>
      </c>
      <c r="T112" s="178"/>
      <c r="U112" s="239">
        <f t="shared" si="3"/>
        <v>21.654349002278121</v>
      </c>
      <c r="V112" s="604">
        <v>2</v>
      </c>
      <c r="W112" s="383">
        <f>'App 3-Recycling Rate'!S113</f>
        <v>0.39164776224573089</v>
      </c>
    </row>
    <row r="113" spans="1:23" x14ac:dyDescent="0.2">
      <c r="A113" s="347">
        <v>17420</v>
      </c>
      <c r="B113" s="347" t="s">
        <v>135</v>
      </c>
      <c r="C113" s="347" t="s">
        <v>128</v>
      </c>
      <c r="D113" s="375" t="s">
        <v>3</v>
      </c>
      <c r="E113" s="178"/>
      <c r="F113" s="182" t="s">
        <v>70</v>
      </c>
      <c r="G113" s="183" t="s">
        <v>71</v>
      </c>
      <c r="H113" s="396">
        <f>'App 7-Household and Capita'!G113</f>
        <v>13.436743875996033</v>
      </c>
      <c r="I113" s="178"/>
      <c r="J113" s="179" t="s">
        <v>73</v>
      </c>
      <c r="K113" s="180" t="s">
        <v>299</v>
      </c>
      <c r="L113" s="399">
        <f>'App 7-Household and Capita'!L113</f>
        <v>4.3850166880035726</v>
      </c>
      <c r="M113" s="178"/>
      <c r="N113" s="181" t="s">
        <v>73</v>
      </c>
      <c r="O113" s="181" t="s">
        <v>299</v>
      </c>
      <c r="P113" s="400">
        <f>'App 7-Household and Capita'!P113</f>
        <v>6.2403595415464856</v>
      </c>
      <c r="Q113" s="530"/>
      <c r="R113" s="530"/>
      <c r="S113" s="533">
        <f>'App 7-Household and Capita'!S113</f>
        <v>0</v>
      </c>
      <c r="T113" s="178"/>
      <c r="U113" s="239">
        <f t="shared" si="3"/>
        <v>24.062120105546089</v>
      </c>
      <c r="V113" s="604">
        <v>3</v>
      </c>
      <c r="W113" s="383">
        <f>'App 3-Recycling Rate'!S114</f>
        <v>0.3745167259025427</v>
      </c>
    </row>
    <row r="114" spans="1:23" x14ac:dyDescent="0.2">
      <c r="A114" s="347">
        <v>17550</v>
      </c>
      <c r="B114" s="347" t="s">
        <v>242</v>
      </c>
      <c r="C114" s="347" t="s">
        <v>130</v>
      </c>
      <c r="D114" s="375" t="s">
        <v>4</v>
      </c>
      <c r="E114" s="178"/>
      <c r="F114" s="182" t="s">
        <v>70</v>
      </c>
      <c r="G114" s="183" t="s">
        <v>299</v>
      </c>
      <c r="H114" s="396">
        <f>'App 7-Household and Capita'!G114</f>
        <v>6.7249347438935709</v>
      </c>
      <c r="I114" s="178"/>
      <c r="J114" s="179" t="s">
        <v>73</v>
      </c>
      <c r="K114" s="180" t="s">
        <v>299</v>
      </c>
      <c r="L114" s="399">
        <f>'App 7-Household and Capita'!L114</f>
        <v>4.8036979636834243</v>
      </c>
      <c r="M114" s="178"/>
      <c r="N114" s="181"/>
      <c r="O114" s="181"/>
      <c r="P114" s="400">
        <f>'App 7-Household and Capita'!P114</f>
        <v>0</v>
      </c>
      <c r="Q114" s="530" t="s">
        <v>73</v>
      </c>
      <c r="R114" s="530" t="s">
        <v>71</v>
      </c>
      <c r="S114" s="533">
        <f>'App 7-Household and Capita'!S114</f>
        <v>9.0836873041797705</v>
      </c>
      <c r="T114" s="178"/>
      <c r="U114" s="239">
        <f t="shared" si="3"/>
        <v>20.612320011756765</v>
      </c>
      <c r="V114" s="604">
        <v>4</v>
      </c>
      <c r="W114" s="383">
        <f>'App 3-Recycling Rate'!S115</f>
        <v>0.68777869422728144</v>
      </c>
    </row>
    <row r="115" spans="1:23" x14ac:dyDescent="0.2">
      <c r="A115" s="347">
        <v>17620</v>
      </c>
      <c r="B115" s="347" t="s">
        <v>243</v>
      </c>
      <c r="C115" s="347" t="s">
        <v>162</v>
      </c>
      <c r="D115" s="375" t="s">
        <v>4</v>
      </c>
      <c r="E115" s="178"/>
      <c r="F115" s="182" t="s">
        <v>73</v>
      </c>
      <c r="G115" s="183" t="s">
        <v>71</v>
      </c>
      <c r="H115" s="396">
        <f>'App 7-Household and Capita'!G115</f>
        <v>13.38397292257549</v>
      </c>
      <c r="I115" s="178"/>
      <c r="J115" s="179" t="s">
        <v>73</v>
      </c>
      <c r="K115" s="180" t="s">
        <v>299</v>
      </c>
      <c r="L115" s="399">
        <f>'App 7-Household and Capita'!L115</f>
        <v>3.0688749576414773</v>
      </c>
      <c r="M115" s="178"/>
      <c r="N115" s="181"/>
      <c r="O115" s="181"/>
      <c r="P115" s="400">
        <f>'App 7-Household and Capita'!P115</f>
        <v>0</v>
      </c>
      <c r="Q115" s="530"/>
      <c r="R115" s="530"/>
      <c r="S115" s="533">
        <f>'App 7-Household and Capita'!S115</f>
        <v>0</v>
      </c>
      <c r="T115" s="178"/>
      <c r="U115" s="239">
        <f t="shared" si="3"/>
        <v>16.452847880216968</v>
      </c>
      <c r="V115" s="604">
        <v>2</v>
      </c>
      <c r="W115" s="383">
        <f>'App 3-Recycling Rate'!S116</f>
        <v>0.21971388724210655</v>
      </c>
    </row>
    <row r="116" spans="1:23" x14ac:dyDescent="0.2">
      <c r="A116" s="347">
        <v>17640</v>
      </c>
      <c r="B116" s="347" t="s">
        <v>244</v>
      </c>
      <c r="C116" s="347" t="s">
        <v>713</v>
      </c>
      <c r="D116" s="375" t="s">
        <v>1</v>
      </c>
      <c r="E116" s="178"/>
      <c r="F116" s="182" t="s">
        <v>72</v>
      </c>
      <c r="G116" s="183" t="s">
        <v>71</v>
      </c>
      <c r="H116" s="396">
        <f>'App 7-Household and Capita'!G116</f>
        <v>26.70940170940171</v>
      </c>
      <c r="I116" s="178"/>
      <c r="J116" s="179" t="s">
        <v>73</v>
      </c>
      <c r="K116" s="180" t="s">
        <v>299</v>
      </c>
      <c r="L116" s="399">
        <f>'App 7-Household and Capita'!L116</f>
        <v>3.2256372100122097</v>
      </c>
      <c r="M116" s="178"/>
      <c r="N116" s="181" t="s">
        <v>73</v>
      </c>
      <c r="O116" s="181" t="s">
        <v>299</v>
      </c>
      <c r="P116" s="400">
        <f>'App 7-Household and Capita'!P116</f>
        <v>1.6025641025641024</v>
      </c>
      <c r="Q116" s="530"/>
      <c r="R116" s="530"/>
      <c r="S116" s="533">
        <f>'App 7-Household and Capita'!S116</f>
        <v>0</v>
      </c>
      <c r="T116" s="178"/>
      <c r="U116" s="239">
        <f t="shared" si="3"/>
        <v>31.537603021978022</v>
      </c>
      <c r="V116" s="604">
        <v>3</v>
      </c>
      <c r="W116" s="383">
        <f>'App 3-Recycling Rate'!S117</f>
        <v>0.15150402353794773</v>
      </c>
    </row>
    <row r="117" spans="1:23" x14ac:dyDescent="0.2">
      <c r="A117" s="347">
        <v>17650</v>
      </c>
      <c r="B117" s="347" t="s">
        <v>245</v>
      </c>
      <c r="C117" s="347" t="s">
        <v>124</v>
      </c>
      <c r="D117" s="375" t="s">
        <v>1</v>
      </c>
      <c r="E117" s="178"/>
      <c r="F117" s="182" t="s">
        <v>70</v>
      </c>
      <c r="G117" s="183" t="s">
        <v>71</v>
      </c>
      <c r="H117" s="396">
        <f>'App 7-Household and Capita'!G117</f>
        <v>13.188966487464201</v>
      </c>
      <c r="I117" s="178"/>
      <c r="J117" s="179" t="s">
        <v>73</v>
      </c>
      <c r="K117" s="180" t="s">
        <v>71</v>
      </c>
      <c r="L117" s="399">
        <f>'App 7-Household and Capita'!L117</f>
        <v>6.3051702395964693</v>
      </c>
      <c r="M117" s="178"/>
      <c r="N117" s="181" t="s">
        <v>73</v>
      </c>
      <c r="O117" s="181" t="s">
        <v>77</v>
      </c>
      <c r="P117" s="400">
        <f>'App 7-Household and Capita'!P117</f>
        <v>2.1367521367521367</v>
      </c>
      <c r="Q117" s="530"/>
      <c r="R117" s="531"/>
      <c r="S117" s="533">
        <f>'App 7-Household and Capita'!S117</f>
        <v>0</v>
      </c>
      <c r="T117" s="178"/>
      <c r="U117" s="239">
        <f t="shared" si="3"/>
        <v>21.630888863812807</v>
      </c>
      <c r="V117" s="604">
        <v>3</v>
      </c>
      <c r="W117" s="383">
        <f>'App 3-Recycling Rate'!S118</f>
        <v>0.56244254760341428</v>
      </c>
    </row>
    <row r="118" spans="1:23" x14ac:dyDescent="0.2">
      <c r="A118" s="347">
        <v>17750</v>
      </c>
      <c r="B118" s="347" t="s">
        <v>246</v>
      </c>
      <c r="C118" s="347" t="s">
        <v>141</v>
      </c>
      <c r="D118" s="375" t="s">
        <v>1</v>
      </c>
      <c r="E118" s="178"/>
      <c r="F118" s="182" t="s">
        <v>72</v>
      </c>
      <c r="G118" s="183" t="s">
        <v>71</v>
      </c>
      <c r="H118" s="396">
        <f>'App 7-Household and Capita'!G118</f>
        <v>5.6258877102390548</v>
      </c>
      <c r="I118" s="178"/>
      <c r="J118" s="179" t="s">
        <v>73</v>
      </c>
      <c r="K118" s="180" t="s">
        <v>299</v>
      </c>
      <c r="L118" s="399">
        <f>'App 7-Household and Capita'!L118</f>
        <v>3.9062793656857826</v>
      </c>
      <c r="M118" s="178"/>
      <c r="N118" s="181"/>
      <c r="O118" s="181"/>
      <c r="P118" s="400">
        <f>'App 7-Household and Capita'!P118</f>
        <v>0</v>
      </c>
      <c r="Q118" s="530" t="s">
        <v>73</v>
      </c>
      <c r="R118" s="530" t="s">
        <v>71</v>
      </c>
      <c r="S118" s="533">
        <f>'App 7-Household and Capita'!S118</f>
        <v>7.7856616888138497</v>
      </c>
      <c r="T118" s="178"/>
      <c r="U118" s="239">
        <f t="shared" si="3"/>
        <v>17.317828764738685</v>
      </c>
      <c r="V118" s="604">
        <v>4</v>
      </c>
      <c r="W118" s="383">
        <f>'App 3-Recycling Rate'!S119</f>
        <v>0.53078447575923171</v>
      </c>
    </row>
    <row r="119" spans="1:23" x14ac:dyDescent="0.2">
      <c r="A119" s="347">
        <v>17850</v>
      </c>
      <c r="B119" s="347" t="s">
        <v>247</v>
      </c>
      <c r="C119" s="347" t="s">
        <v>124</v>
      </c>
      <c r="D119" s="375" t="s">
        <v>1</v>
      </c>
      <c r="E119" s="178"/>
      <c r="F119" s="182" t="s">
        <v>70</v>
      </c>
      <c r="G119" s="183" t="s">
        <v>71</v>
      </c>
      <c r="H119" s="396">
        <f>'App 7-Household and Capita'!G119</f>
        <v>9.0277513328255896</v>
      </c>
      <c r="I119" s="178"/>
      <c r="J119" s="179" t="s">
        <v>73</v>
      </c>
      <c r="K119" s="180" t="s">
        <v>299</v>
      </c>
      <c r="L119" s="399">
        <f>'App 7-Household and Capita'!L119</f>
        <v>3.6583626509460876</v>
      </c>
      <c r="M119" s="178"/>
      <c r="N119" s="181" t="s">
        <v>73</v>
      </c>
      <c r="O119" s="181" t="s">
        <v>77</v>
      </c>
      <c r="P119" s="400">
        <f>'App 7-Household and Capita'!P119</f>
        <v>1.6704794585835478</v>
      </c>
      <c r="Q119" s="530"/>
      <c r="R119" s="530"/>
      <c r="S119" s="533">
        <f>'App 7-Household and Capita'!S119</f>
        <v>0</v>
      </c>
      <c r="T119" s="178"/>
      <c r="U119" s="239">
        <f t="shared" si="3"/>
        <v>14.356593442355225</v>
      </c>
      <c r="V119" s="604">
        <v>3</v>
      </c>
      <c r="W119" s="383">
        <f>'App 3-Recycling Rate'!S120</f>
        <v>0.87361132975566136</v>
      </c>
    </row>
    <row r="120" spans="1:23" x14ac:dyDescent="0.2">
      <c r="A120" s="347">
        <v>17900</v>
      </c>
      <c r="B120" s="347" t="s">
        <v>248</v>
      </c>
      <c r="C120" s="347" t="s">
        <v>289</v>
      </c>
      <c r="D120" s="375" t="s">
        <v>1</v>
      </c>
      <c r="E120" s="178"/>
      <c r="F120" s="182" t="s">
        <v>73</v>
      </c>
      <c r="G120" s="183" t="s">
        <v>71</v>
      </c>
      <c r="H120" s="396">
        <f>'App 7-Household and Capita'!G120</f>
        <v>18.816799638717448</v>
      </c>
      <c r="I120" s="178"/>
      <c r="J120" s="179"/>
      <c r="K120" s="180"/>
      <c r="L120" s="399">
        <f>'App 7-Household and Capita'!L120</f>
        <v>0</v>
      </c>
      <c r="M120" s="178"/>
      <c r="N120" s="181"/>
      <c r="O120" s="181"/>
      <c r="P120" s="400">
        <f>'App 7-Household and Capita'!P120</f>
        <v>0</v>
      </c>
      <c r="Q120" s="530"/>
      <c r="R120" s="530"/>
      <c r="S120" s="533">
        <f>'App 7-Household and Capita'!S120</f>
        <v>0</v>
      </c>
      <c r="T120" s="178"/>
      <c r="U120" s="239">
        <f t="shared" si="3"/>
        <v>18.816799638717448</v>
      </c>
      <c r="V120" s="604">
        <v>1</v>
      </c>
      <c r="W120" s="383">
        <f>'App 3-Recycling Rate'!S121</f>
        <v>8.1922736314083866E-2</v>
      </c>
    </row>
    <row r="121" spans="1:23" x14ac:dyDescent="0.2">
      <c r="A121" s="347">
        <v>17950</v>
      </c>
      <c r="B121" s="347" t="s">
        <v>249</v>
      </c>
      <c r="C121" s="347" t="s">
        <v>289</v>
      </c>
      <c r="D121" s="375" t="s">
        <v>1</v>
      </c>
      <c r="E121" s="178"/>
      <c r="F121" s="182" t="s">
        <v>73</v>
      </c>
      <c r="G121" s="183" t="s">
        <v>71</v>
      </c>
      <c r="H121" s="396">
        <f>'App 7-Household and Capita'!G121</f>
        <v>14.979757085020243</v>
      </c>
      <c r="I121" s="178"/>
      <c r="J121" s="179"/>
      <c r="K121" s="180"/>
      <c r="L121" s="399">
        <f>'App 7-Household and Capita'!L121</f>
        <v>0</v>
      </c>
      <c r="M121" s="178"/>
      <c r="N121" s="181"/>
      <c r="O121" s="181"/>
      <c r="P121" s="400">
        <f>'App 7-Household and Capita'!P121</f>
        <v>0</v>
      </c>
      <c r="Q121" s="530"/>
      <c r="R121" s="530"/>
      <c r="S121" s="533">
        <f>'App 7-Household and Capita'!S121</f>
        <v>0</v>
      </c>
      <c r="T121" s="178"/>
      <c r="U121" s="239">
        <f t="shared" si="3"/>
        <v>14.979757085020243</v>
      </c>
      <c r="V121" s="604">
        <v>1</v>
      </c>
      <c r="W121" s="383">
        <f>'App 3-Recycling Rate'!S122</f>
        <v>2.6667502163923523E-2</v>
      </c>
    </row>
    <row r="122" spans="1:23" x14ac:dyDescent="0.2">
      <c r="A122" s="347">
        <v>18020</v>
      </c>
      <c r="B122" s="347" t="s">
        <v>250</v>
      </c>
      <c r="C122" s="347" t="s">
        <v>289</v>
      </c>
      <c r="D122" s="375" t="s">
        <v>1</v>
      </c>
      <c r="E122" s="178"/>
      <c r="F122" s="182" t="s">
        <v>73</v>
      </c>
      <c r="G122" s="183" t="s">
        <v>71</v>
      </c>
      <c r="H122" s="396">
        <f>'App 7-Household and Capita'!G122</f>
        <v>10.134792743488397</v>
      </c>
      <c r="I122" s="178"/>
      <c r="J122" s="179" t="s">
        <v>76</v>
      </c>
      <c r="K122" s="180" t="s">
        <v>71</v>
      </c>
      <c r="L122" s="399">
        <f>'App 7-Household and Capita'!L122</f>
        <v>8.8679436505523466</v>
      </c>
      <c r="M122" s="178"/>
      <c r="N122" s="181"/>
      <c r="O122" s="181"/>
      <c r="P122" s="400">
        <f>'App 7-Household and Capita'!P122</f>
        <v>0</v>
      </c>
      <c r="Q122" s="530"/>
      <c r="R122" s="530"/>
      <c r="S122" s="533">
        <f>'App 7-Household and Capita'!S122</f>
        <v>0</v>
      </c>
      <c r="T122" s="178"/>
      <c r="U122" s="239">
        <f t="shared" si="3"/>
        <v>19.002736394040745</v>
      </c>
      <c r="V122" s="604">
        <v>2</v>
      </c>
      <c r="W122" s="383">
        <f>'App 3-Recycling Rate'!S123</f>
        <v>0.32393304052734073</v>
      </c>
    </row>
    <row r="123" spans="1:23" x14ac:dyDescent="0.2">
      <c r="A123" s="347">
        <v>18050</v>
      </c>
      <c r="B123" s="347" t="s">
        <v>251</v>
      </c>
      <c r="C123" s="347" t="s">
        <v>126</v>
      </c>
      <c r="D123" s="375" t="s">
        <v>3</v>
      </c>
      <c r="E123" s="178"/>
      <c r="F123" s="182" t="s">
        <v>73</v>
      </c>
      <c r="G123" s="183" t="s">
        <v>71</v>
      </c>
      <c r="H123" s="396">
        <f>'App 7-Household and Capita'!G123</f>
        <v>9.2354004714969378</v>
      </c>
      <c r="I123" s="178"/>
      <c r="J123" s="179" t="s">
        <v>73</v>
      </c>
      <c r="K123" s="180" t="s">
        <v>71</v>
      </c>
      <c r="L123" s="399">
        <f>'App 7-Household and Capita'!L123</f>
        <v>3.5470594237899249</v>
      </c>
      <c r="M123" s="178"/>
      <c r="N123" s="181" t="s">
        <v>73</v>
      </c>
      <c r="O123" s="181" t="s">
        <v>299</v>
      </c>
      <c r="P123" s="400">
        <f>'App 7-Household and Capita'!P123</f>
        <v>4.1792828685258963</v>
      </c>
      <c r="Q123" s="530"/>
      <c r="R123" s="530"/>
      <c r="S123" s="533">
        <f>'App 7-Household and Capita'!S123</f>
        <v>0</v>
      </c>
      <c r="T123" s="178"/>
      <c r="U123" s="239">
        <f t="shared" si="3"/>
        <v>16.961742763812758</v>
      </c>
      <c r="V123" s="604">
        <v>3</v>
      </c>
      <c r="W123" s="383">
        <f>'App 3-Recycling Rate'!S124</f>
        <v>0.63243842434819098</v>
      </c>
    </row>
    <row r="124" spans="1:23" x14ac:dyDescent="0.2">
      <c r="A124" s="347">
        <v>18100</v>
      </c>
      <c r="B124" s="347" t="s">
        <v>252</v>
      </c>
      <c r="C124" s="347" t="s">
        <v>289</v>
      </c>
      <c r="D124" s="375" t="s">
        <v>1</v>
      </c>
      <c r="E124" s="178"/>
      <c r="F124" s="182" t="s">
        <v>73</v>
      </c>
      <c r="G124" s="183" t="s">
        <v>71</v>
      </c>
      <c r="H124" s="396">
        <f>'App 7-Household and Capita'!G124</f>
        <v>10.002017213555677</v>
      </c>
      <c r="I124" s="178"/>
      <c r="J124" s="179" t="s">
        <v>73</v>
      </c>
      <c r="K124" s="180" t="s">
        <v>299</v>
      </c>
      <c r="L124" s="399">
        <f>'App 7-Household and Capita'!L124</f>
        <v>2.1769096288327057</v>
      </c>
      <c r="M124" s="178"/>
      <c r="N124" s="181"/>
      <c r="O124" s="181"/>
      <c r="P124" s="400">
        <f>'App 7-Household and Capita'!P124</f>
        <v>0</v>
      </c>
      <c r="Q124" s="530"/>
      <c r="R124" s="530"/>
      <c r="S124" s="533">
        <f>'App 7-Household and Capita'!S124</f>
        <v>0</v>
      </c>
      <c r="T124" s="178"/>
      <c r="U124" s="239">
        <f t="shared" si="3"/>
        <v>12.178926842388382</v>
      </c>
      <c r="V124" s="604">
        <v>2</v>
      </c>
      <c r="W124" s="383">
        <f>'App 3-Recycling Rate'!S125</f>
        <v>9.5608565420265995E-2</v>
      </c>
    </row>
    <row r="125" spans="1:23" x14ac:dyDescent="0.2">
      <c r="A125" s="347">
        <v>18200</v>
      </c>
      <c r="B125" s="347" t="s">
        <v>253</v>
      </c>
      <c r="C125" s="347" t="s">
        <v>711</v>
      </c>
      <c r="D125" s="375" t="s">
        <v>1</v>
      </c>
      <c r="E125" s="178"/>
      <c r="F125" s="182" t="s">
        <v>73</v>
      </c>
      <c r="G125" s="183" t="s">
        <v>71</v>
      </c>
      <c r="H125" s="396">
        <f>'App 7-Household and Capita'!G125</f>
        <v>14.69017094017094</v>
      </c>
      <c r="I125" s="178"/>
      <c r="J125" s="179"/>
      <c r="K125" s="180"/>
      <c r="L125" s="399">
        <f>'App 7-Household and Capita'!L125</f>
        <v>0</v>
      </c>
      <c r="M125" s="178"/>
      <c r="N125" s="181"/>
      <c r="O125" s="181"/>
      <c r="P125" s="400">
        <f>'App 7-Household and Capita'!P125</f>
        <v>0</v>
      </c>
      <c r="Q125" s="530"/>
      <c r="R125" s="531"/>
      <c r="S125" s="533">
        <f>'App 7-Household and Capita'!S125</f>
        <v>0</v>
      </c>
      <c r="T125" s="178"/>
      <c r="U125" s="239">
        <f t="shared" si="3"/>
        <v>14.69017094017094</v>
      </c>
      <c r="V125" s="604">
        <v>1</v>
      </c>
      <c r="W125" s="383">
        <f>'App 3-Recycling Rate'!S126</f>
        <v>0</v>
      </c>
    </row>
    <row r="126" spans="1:23" x14ac:dyDescent="0.2">
      <c r="A126" s="347">
        <v>18230</v>
      </c>
      <c r="B126" s="347" t="s">
        <v>286</v>
      </c>
      <c r="C126" s="347" t="s">
        <v>289</v>
      </c>
      <c r="D126" s="375" t="s">
        <v>1</v>
      </c>
      <c r="E126" s="178"/>
      <c r="F126" s="182" t="s">
        <v>73</v>
      </c>
      <c r="G126" s="183" t="s">
        <v>71</v>
      </c>
      <c r="H126" s="396">
        <f>'App 7-Household and Capita'!G126</f>
        <v>8.8544765917753576</v>
      </c>
      <c r="I126" s="178"/>
      <c r="J126" s="179" t="s">
        <v>73</v>
      </c>
      <c r="K126" s="180" t="s">
        <v>299</v>
      </c>
      <c r="L126" s="399">
        <f>'App 7-Household and Capita'!L126</f>
        <v>3.7593078048858937</v>
      </c>
      <c r="M126" s="178"/>
      <c r="N126" s="181"/>
      <c r="O126" s="181"/>
      <c r="P126" s="400">
        <f>'App 7-Household and Capita'!P126</f>
        <v>0</v>
      </c>
      <c r="Q126" s="530" t="s">
        <v>73</v>
      </c>
      <c r="R126" s="530" t="s">
        <v>71</v>
      </c>
      <c r="S126" s="533">
        <f>'App 7-Household and Capita'!S126</f>
        <v>6.8061864482590675</v>
      </c>
      <c r="T126" s="178"/>
      <c r="U126" s="239">
        <f t="shared" si="3"/>
        <v>19.419970844920321</v>
      </c>
      <c r="V126" s="604">
        <v>4</v>
      </c>
      <c r="W126" s="383">
        <f>'App 3-Recycling Rate'!S127</f>
        <v>0.46072612365776883</v>
      </c>
    </row>
    <row r="127" spans="1:23" x14ac:dyDescent="0.2">
      <c r="A127" s="347">
        <v>18250</v>
      </c>
      <c r="B127" s="347" t="s">
        <v>254</v>
      </c>
      <c r="C127" s="347" t="s">
        <v>189</v>
      </c>
      <c r="D127" s="375" t="s">
        <v>3</v>
      </c>
      <c r="E127" s="178"/>
      <c r="F127" s="182" t="s">
        <v>70</v>
      </c>
      <c r="G127" s="183" t="s">
        <v>71</v>
      </c>
      <c r="H127" s="396">
        <f>'App 7-Household and Capita'!G127</f>
        <v>9.2255147686912728</v>
      </c>
      <c r="I127" s="178"/>
      <c r="J127" s="179" t="s">
        <v>73</v>
      </c>
      <c r="K127" s="180" t="s">
        <v>71</v>
      </c>
      <c r="L127" s="399">
        <f>'App 7-Household and Capita'!L127</f>
        <v>5.1231005260081828</v>
      </c>
      <c r="M127" s="178"/>
      <c r="N127" s="181" t="s">
        <v>73</v>
      </c>
      <c r="O127" s="181" t="s">
        <v>71</v>
      </c>
      <c r="P127" s="400">
        <f>'App 7-Household and Capita'!P127</f>
        <v>7.5751466884228806</v>
      </c>
      <c r="Q127" s="530"/>
      <c r="R127" s="530"/>
      <c r="S127" s="533">
        <f>'App 7-Household and Capita'!S127</f>
        <v>0</v>
      </c>
      <c r="T127" s="178"/>
      <c r="U127" s="239">
        <f t="shared" si="3"/>
        <v>21.923761983122336</v>
      </c>
      <c r="V127" s="604">
        <v>3</v>
      </c>
      <c r="W127" s="383">
        <f>'App 3-Recycling Rate'!S128</f>
        <v>0.48459825732454637</v>
      </c>
    </row>
    <row r="128" spans="1:23" x14ac:dyDescent="0.2">
      <c r="A128" s="347">
        <v>18350</v>
      </c>
      <c r="B128" s="347" t="s">
        <v>255</v>
      </c>
      <c r="C128" s="347" t="s">
        <v>287</v>
      </c>
      <c r="D128" s="375" t="s">
        <v>2</v>
      </c>
      <c r="E128" s="178"/>
      <c r="F128" s="182" t="s">
        <v>74</v>
      </c>
      <c r="G128" s="183" t="s">
        <v>71</v>
      </c>
      <c r="H128" s="396">
        <f>'App 7-Household and Capita'!G128</f>
        <v>7.4740938380990736</v>
      </c>
      <c r="I128" s="178"/>
      <c r="J128" s="179" t="s">
        <v>73</v>
      </c>
      <c r="K128" s="180" t="s">
        <v>299</v>
      </c>
      <c r="L128" s="399">
        <f>'App 7-Household and Capita'!L128</f>
        <v>4.5739126057188884</v>
      </c>
      <c r="M128" s="178"/>
      <c r="N128" s="181" t="s">
        <v>73</v>
      </c>
      <c r="O128" s="181" t="s">
        <v>299</v>
      </c>
      <c r="P128" s="400">
        <f>'App 7-Household and Capita'!P128</f>
        <v>5.242904620025775</v>
      </c>
      <c r="Q128" s="530"/>
      <c r="R128" s="530"/>
      <c r="S128" s="533">
        <f>'App 7-Household and Capita'!S128</f>
        <v>0</v>
      </c>
      <c r="T128" s="178"/>
      <c r="U128" s="239">
        <f t="shared" si="3"/>
        <v>17.290911063843737</v>
      </c>
      <c r="V128" s="604">
        <v>3</v>
      </c>
      <c r="W128" s="383">
        <f>'App 3-Recycling Rate'!S129</f>
        <v>0.61746139824817992</v>
      </c>
    </row>
    <row r="129" spans="1:25" x14ac:dyDescent="0.2">
      <c r="A129" s="347">
        <v>18400</v>
      </c>
      <c r="B129" s="347" t="s">
        <v>256</v>
      </c>
      <c r="C129" s="347" t="s">
        <v>155</v>
      </c>
      <c r="D129" s="375" t="s">
        <v>4</v>
      </c>
      <c r="E129" s="178"/>
      <c r="F129" s="182" t="s">
        <v>72</v>
      </c>
      <c r="G129" s="183" t="s">
        <v>71</v>
      </c>
      <c r="H129" s="396">
        <f>'App 7-Household and Capita'!G129</f>
        <v>11.601152562936003</v>
      </c>
      <c r="I129" s="178"/>
      <c r="J129" s="179" t="s">
        <v>73</v>
      </c>
      <c r="K129" s="180" t="s">
        <v>299</v>
      </c>
      <c r="L129" s="399">
        <f>'App 7-Household and Capita'!L129</f>
        <v>4.3290930942832153</v>
      </c>
      <c r="M129" s="178"/>
      <c r="N129" s="181" t="s">
        <v>73</v>
      </c>
      <c r="O129" s="181" t="s">
        <v>299</v>
      </c>
      <c r="P129" s="400">
        <f>'App 7-Household and Capita'!P129</f>
        <v>6.4521659393403832</v>
      </c>
      <c r="Q129" s="530"/>
      <c r="R129" s="530"/>
      <c r="S129" s="533">
        <f>'App 7-Household and Capita'!S129</f>
        <v>0</v>
      </c>
      <c r="T129" s="178"/>
      <c r="U129" s="239">
        <f t="shared" si="3"/>
        <v>22.382411596559599</v>
      </c>
      <c r="V129" s="604">
        <v>3</v>
      </c>
      <c r="W129" s="383">
        <f>'App 3-Recycling Rate'!S130</f>
        <v>0.40370499670047866</v>
      </c>
    </row>
    <row r="130" spans="1:25" x14ac:dyDescent="0.2">
      <c r="A130" s="347">
        <v>18450</v>
      </c>
      <c r="B130" s="347" t="s">
        <v>257</v>
      </c>
      <c r="C130" s="347" t="s">
        <v>287</v>
      </c>
      <c r="D130" s="375" t="s">
        <v>2</v>
      </c>
      <c r="E130" s="178"/>
      <c r="F130" s="182" t="s">
        <v>72</v>
      </c>
      <c r="G130" s="183" t="s">
        <v>71</v>
      </c>
      <c r="H130" s="396">
        <f>'App 7-Household and Capita'!G130</f>
        <v>9.4280845430701028</v>
      </c>
      <c r="I130" s="178"/>
      <c r="J130" s="179" t="s">
        <v>73</v>
      </c>
      <c r="K130" s="180" t="s">
        <v>299</v>
      </c>
      <c r="L130" s="399">
        <f>'App 7-Household and Capita'!L130</f>
        <v>3.6973870043677</v>
      </c>
      <c r="M130" s="178"/>
      <c r="N130" s="181" t="s">
        <v>73</v>
      </c>
      <c r="O130" s="181" t="s">
        <v>299</v>
      </c>
      <c r="P130" s="400">
        <f>'App 7-Household and Capita'!P130</f>
        <v>5.1644059673747682</v>
      </c>
      <c r="Q130" s="530"/>
      <c r="R130" s="530"/>
      <c r="S130" s="533">
        <f>'App 7-Household and Capita'!S130</f>
        <v>0</v>
      </c>
      <c r="T130" s="178"/>
      <c r="U130" s="239">
        <f t="shared" si="3"/>
        <v>18.28987751481257</v>
      </c>
      <c r="V130" s="604">
        <v>3</v>
      </c>
      <c r="W130" s="383">
        <f>'App 3-Recycling Rate'!S131</f>
        <v>0.47770923816738198</v>
      </c>
    </row>
    <row r="131" spans="1:25" x14ac:dyDescent="0.2">
      <c r="A131" s="347">
        <v>18500</v>
      </c>
      <c r="B131" s="347" t="s">
        <v>258</v>
      </c>
      <c r="C131" s="347" t="s">
        <v>126</v>
      </c>
      <c r="D131" s="375" t="s">
        <v>3</v>
      </c>
      <c r="E131" s="178"/>
      <c r="F131" s="182" t="s">
        <v>72</v>
      </c>
      <c r="G131" s="183" t="s">
        <v>71</v>
      </c>
      <c r="H131" s="396">
        <f>'App 7-Household and Capita'!G131</f>
        <v>8.4715166544830929</v>
      </c>
      <c r="I131" s="178"/>
      <c r="J131" s="179" t="s">
        <v>72</v>
      </c>
      <c r="K131" s="180" t="s">
        <v>71</v>
      </c>
      <c r="L131" s="399">
        <f>'App 7-Household and Capita'!L131</f>
        <v>4.5971863655010532</v>
      </c>
      <c r="M131" s="178"/>
      <c r="N131" s="181"/>
      <c r="O131" s="181"/>
      <c r="P131" s="400">
        <f>'App 7-Household and Capita'!P131</f>
        <v>0</v>
      </c>
      <c r="Q131" s="530" t="s">
        <v>73</v>
      </c>
      <c r="R131" s="530" t="s">
        <v>71</v>
      </c>
      <c r="S131" s="533">
        <f>'App 7-Household and Capita'!S131</f>
        <v>2.9729462966561488</v>
      </c>
      <c r="T131" s="178"/>
      <c r="U131" s="239">
        <f t="shared" si="3"/>
        <v>16.041649316640296</v>
      </c>
      <c r="V131" s="604">
        <v>4</v>
      </c>
      <c r="W131" s="383">
        <f>'App 3-Recycling Rate'!S132</f>
        <v>0.70449046372811386</v>
      </c>
    </row>
    <row r="132" spans="1:25" x14ac:dyDescent="0.2">
      <c r="A132" s="347">
        <v>18710</v>
      </c>
      <c r="B132" s="347" t="s">
        <v>259</v>
      </c>
      <c r="C132" s="347" t="s">
        <v>713</v>
      </c>
      <c r="D132" s="375" t="s">
        <v>1</v>
      </c>
      <c r="E132" s="178"/>
      <c r="F132" s="182" t="s">
        <v>70</v>
      </c>
      <c r="G132" s="183" t="s">
        <v>71</v>
      </c>
      <c r="H132" s="396">
        <f>'App 7-Household and Capita'!G132</f>
        <v>8.0487804878048781</v>
      </c>
      <c r="I132" s="178"/>
      <c r="J132" s="179" t="s">
        <v>73</v>
      </c>
      <c r="K132" s="180" t="s">
        <v>299</v>
      </c>
      <c r="L132" s="399">
        <f>'App 7-Household and Capita'!L132</f>
        <v>3.9868667917448404</v>
      </c>
      <c r="M132" s="178"/>
      <c r="N132" s="181"/>
      <c r="O132" s="181"/>
      <c r="P132" s="400">
        <f>'App 7-Household and Capita'!P132</f>
        <v>0</v>
      </c>
      <c r="Q132" s="530"/>
      <c r="R132" s="530"/>
      <c r="S132" s="533">
        <f>'App 7-Household and Capita'!S132</f>
        <v>0</v>
      </c>
      <c r="T132" s="178"/>
      <c r="U132" s="239">
        <f t="shared" si="3"/>
        <v>12.035647279549718</v>
      </c>
      <c r="V132" s="604">
        <v>2</v>
      </c>
      <c r="W132" s="383">
        <f>'App 3-Recycling Rate'!S133</f>
        <v>0.35571130143612306</v>
      </c>
    </row>
    <row r="133" spans="1:25" x14ac:dyDescent="0.2">
      <c r="O133" s="405"/>
      <c r="Q133" s="405"/>
      <c r="R133" s="405"/>
    </row>
    <row r="134" spans="1:25" s="20" customFormat="1" ht="11.25" x14ac:dyDescent="0.2">
      <c r="B134" s="20" t="s">
        <v>279</v>
      </c>
      <c r="E134" s="76"/>
      <c r="F134" s="78"/>
      <c r="G134" s="78"/>
      <c r="H134" s="401">
        <f>'App 7-Household and Capita'!G136</f>
        <v>10.883156757887406</v>
      </c>
      <c r="I134" s="76"/>
      <c r="J134" s="78"/>
      <c r="K134" s="78"/>
      <c r="L134" s="401">
        <f>'App 7-Household and Capita'!L136</f>
        <v>3.9692129238039615</v>
      </c>
      <c r="M134" s="76"/>
      <c r="N134" s="78"/>
      <c r="O134" s="78"/>
      <c r="P134" s="401">
        <f>'App 7-Household and Capita'!P136</f>
        <v>5.2451547252490247</v>
      </c>
      <c r="Q134" s="78"/>
      <c r="R134" s="78"/>
      <c r="S134" s="401">
        <f>'App 7-Household and Capita'!S136</f>
        <v>7.4617446059008534</v>
      </c>
      <c r="T134" s="76"/>
      <c r="U134" s="401">
        <f>AVERAGE(U5:U132)</f>
        <v>18.428126785019948</v>
      </c>
    </row>
    <row r="135" spans="1:25" s="20" customFormat="1" x14ac:dyDescent="0.2">
      <c r="E135" s="76"/>
      <c r="F135" s="78"/>
      <c r="G135" s="78" t="s">
        <v>343</v>
      </c>
      <c r="H135" s="404" t="s">
        <v>342</v>
      </c>
      <c r="I135" s="76"/>
      <c r="J135" s="78"/>
      <c r="K135" s="78" t="s">
        <v>348</v>
      </c>
      <c r="L135" s="404" t="s">
        <v>342</v>
      </c>
      <c r="M135" s="76"/>
      <c r="N135" s="78"/>
      <c r="O135" s="78" t="s">
        <v>340</v>
      </c>
      <c r="P135" s="404" t="s">
        <v>342</v>
      </c>
      <c r="R135" s="78" t="s">
        <v>99</v>
      </c>
      <c r="S135" s="404" t="s">
        <v>342</v>
      </c>
      <c r="T135" s="76"/>
      <c r="U135" s="404" t="s">
        <v>280</v>
      </c>
      <c r="V135" s="404" t="s">
        <v>341</v>
      </c>
      <c r="W135" s="404" t="s">
        <v>342</v>
      </c>
      <c r="X135" s="72"/>
      <c r="Y135" s="20" t="s">
        <v>349</v>
      </c>
    </row>
    <row r="136" spans="1:25" x14ac:dyDescent="0.2">
      <c r="F136" s="403" t="s">
        <v>71</v>
      </c>
      <c r="G136" s="404">
        <f>COUNTIF($G$5:$G$132, "Weekly")</f>
        <v>111</v>
      </c>
      <c r="H136" s="528">
        <f>SUMIF($G$5:$G$132, "Weekly", $H$5:$H$132) /G136</f>
        <v>11.755388513992026</v>
      </c>
      <c r="J136" s="403" t="s">
        <v>71</v>
      </c>
      <c r="K136" s="404">
        <f>COUNTIF($K$5:$K$132, "Weekly")</f>
        <v>16</v>
      </c>
      <c r="L136" s="528">
        <f>SUMIF($K$5:$K$132, "Weekly", $L$5:$L$132) /K136</f>
        <v>4.5702565123497951</v>
      </c>
      <c r="N136" s="403" t="s">
        <v>71</v>
      </c>
      <c r="O136" s="404">
        <f>COUNTIF($O$5:$O$132, "Weekly")</f>
        <v>2</v>
      </c>
      <c r="P136" s="528">
        <f>SUMIF($O$5:$O$132, "Weekly", $P$5:$P$132) /O136</f>
        <v>7.1084140444629531</v>
      </c>
      <c r="Q136" s="403" t="s">
        <v>71</v>
      </c>
      <c r="R136" s="404">
        <f>COUNTIF($R$5:$R$132, "Weekly")</f>
        <v>26</v>
      </c>
      <c r="S136" s="528">
        <f>SUMIF($R$5:$R$132, "Weekly", $S$5:$S$132) /R136</f>
        <v>6.872933930419884</v>
      </c>
      <c r="U136" s="534">
        <v>1</v>
      </c>
      <c r="V136" s="404">
        <f>COUNTIF($V$5:$V$132, "1")</f>
        <v>15</v>
      </c>
      <c r="W136" s="528">
        <f>SUMIF($V$5:$V$132, "1", $U$5:$U$132) /V136</f>
        <v>15.43862151228082</v>
      </c>
      <c r="X136" s="403" t="s">
        <v>343</v>
      </c>
      <c r="Y136" s="536">
        <f>SUMIF($V$5:$V$132, "1", $W$5:$W$132) /$V136</f>
        <v>9.0160280050831279E-2</v>
      </c>
    </row>
    <row r="137" spans="1:25" x14ac:dyDescent="0.2">
      <c r="F137" s="403" t="s">
        <v>282</v>
      </c>
      <c r="G137" s="404">
        <f>COUNTIF($G$5:$G$132, "F/N")</f>
        <v>17</v>
      </c>
      <c r="H137" s="528">
        <f>SUMIF($G$5:$G$132, "F/N", $H$5:$H$132) /G137</f>
        <v>7.4221625841907333</v>
      </c>
      <c r="J137" s="403" t="s">
        <v>282</v>
      </c>
      <c r="K137" s="404">
        <f>COUNTIF($K$5:$K$132, "F/N")</f>
        <v>96</v>
      </c>
      <c r="L137" s="528">
        <f>SUMIF($K$5:$K$132, "F/N", $L$5:$L$132) /K137</f>
        <v>3.9358019180599157</v>
      </c>
      <c r="N137" s="403" t="s">
        <v>282</v>
      </c>
      <c r="O137" s="404">
        <f>COUNTIF($O$5:$O$132, "F/N")</f>
        <v>44</v>
      </c>
      <c r="P137" s="528">
        <f>SUMIF($O$5:$O$132, "F/N", $P$5:$P$132) /O137</f>
        <v>4.9632673498612085</v>
      </c>
      <c r="Q137" s="403" t="s">
        <v>282</v>
      </c>
      <c r="R137" s="404">
        <f>COUNTIF($R$5:$R$132, "F/N")</f>
        <v>12</v>
      </c>
      <c r="S137" s="528">
        <f>SUMIF($R$5:$R$132, "F/N", $S$5:$S$132) /R137</f>
        <v>4.3448331505483999</v>
      </c>
      <c r="U137" s="534">
        <v>2</v>
      </c>
      <c r="V137" s="404">
        <f>COUNTIF($V$5:$V$132, "2")</f>
        <v>28</v>
      </c>
      <c r="W137" s="528">
        <f>SUMIF($V$5:$V$132, "2", $U$5:$U$132) /V137</f>
        <v>16.217527327790116</v>
      </c>
      <c r="X137" s="403" t="s">
        <v>344</v>
      </c>
      <c r="Y137" s="536">
        <f>SUMIF($V$5:$V$132, "2", $W$5:$W$132) /$V137</f>
        <v>0.30642513101285396</v>
      </c>
    </row>
    <row r="138" spans="1:25" x14ac:dyDescent="0.2">
      <c r="G138" s="404">
        <f>SUM(G136:G137)</f>
        <v>128</v>
      </c>
      <c r="K138" s="404">
        <f>SUM(K136:K137)</f>
        <v>112</v>
      </c>
      <c r="N138" s="403" t="s">
        <v>77</v>
      </c>
      <c r="O138" s="404">
        <f>COUNTIF($O$5:$O$132, "Month")</f>
        <v>3</v>
      </c>
      <c r="P138" s="528">
        <f>SUMIF($O$5:$O$132, "Month", $P$5:$P$132) /O138</f>
        <v>2.2950968950511932</v>
      </c>
      <c r="R138" s="404">
        <f>SUM(R136:R137)</f>
        <v>38</v>
      </c>
      <c r="U138" s="534">
        <v>3</v>
      </c>
      <c r="V138" s="404">
        <f>COUNTIF($V$5:$V$132, "3")</f>
        <v>47</v>
      </c>
      <c r="W138" s="528">
        <f>SUMIF($V$5:$V$132, "3", $U$5:$U$132) /V138</f>
        <v>20.477316561169321</v>
      </c>
      <c r="X138" s="403" t="s">
        <v>345</v>
      </c>
      <c r="Y138" s="536">
        <f>SUMIF($V$5:$V$132, "3", $W$5:$W$132) /$V138</f>
        <v>0.4708145190850902</v>
      </c>
    </row>
    <row r="139" spans="1:25" x14ac:dyDescent="0.2">
      <c r="M139" s="90"/>
      <c r="O139" s="404">
        <f>SUM(O136:O138)</f>
        <v>49</v>
      </c>
      <c r="U139" s="534">
        <v>4</v>
      </c>
      <c r="V139" s="404">
        <f>COUNTIF($V$5:$V$132, "4")</f>
        <v>34</v>
      </c>
      <c r="W139" s="528">
        <f>SUMIF($V$5:$V$132, "4", $U$5:$U$132) /V139</f>
        <v>18.747760744520718</v>
      </c>
      <c r="X139" s="403" t="s">
        <v>346</v>
      </c>
      <c r="Y139" s="536">
        <f>SUMIF($V$5:$V$132, "4", $W$5:$W$132) /$V139</f>
        <v>0.53627246606514956</v>
      </c>
    </row>
    <row r="140" spans="1:25" x14ac:dyDescent="0.2">
      <c r="U140" s="535">
        <v>5</v>
      </c>
      <c r="V140" s="404">
        <f>COUNTIF($V$5:$V$132, "5")</f>
        <v>4</v>
      </c>
      <c r="W140" s="528">
        <f>SUMIF($V$5:$V$132, "5", $U$5:$U$132) /V140</f>
        <v>18.318099232888954</v>
      </c>
      <c r="X140" s="403" t="s">
        <v>347</v>
      </c>
      <c r="Y140" s="536">
        <f>SUMIF($V$5:$V$132, "5", $W$5:$W$132) /$V140</f>
        <v>0.4883382009735473</v>
      </c>
    </row>
    <row r="141" spans="1:25" x14ac:dyDescent="0.2">
      <c r="V141" s="404">
        <f>SUM(V136:V140)</f>
        <v>128</v>
      </c>
    </row>
  </sheetData>
  <sortState xmlns:xlrd2="http://schemas.microsoft.com/office/spreadsheetml/2017/richdata2" ref="A5:Y132">
    <sortCondition ref="A5:A132"/>
  </sortState>
  <mergeCells count="4">
    <mergeCell ref="N3:P3"/>
    <mergeCell ref="Q3:S3"/>
    <mergeCell ref="J3:L3"/>
    <mergeCell ref="F3:H3"/>
  </mergeCells>
  <hyperlinks>
    <hyperlink ref="D62" location="'2009-10'!A160" display="Bottom" xr:uid="{00000000-0004-0000-0700-000000000000}"/>
  </hyperlinks>
  <printOptions horizontalCentered="1"/>
  <pageMargins left="0.25" right="0.25" top="0.75" bottom="0.75" header="0.3" footer="0.3"/>
  <pageSetup paperSize="9" scale="73" fitToHeight="0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V145"/>
  <sheetViews>
    <sheetView workbookViewId="0">
      <pane xSplit="4" ySplit="3" topLeftCell="E4" activePane="bottomRight" state="frozen"/>
      <selection pane="topRight" activeCell="E1" sqref="E1"/>
      <selection pane="bottomLeft" activeCell="A4" sqref="A4"/>
      <selection pane="bottomRight" activeCell="E132" sqref="E132:V132"/>
    </sheetView>
  </sheetViews>
  <sheetFormatPr defaultColWidth="9.140625" defaultRowHeight="11.25" x14ac:dyDescent="0.2"/>
  <cols>
    <col min="1" max="1" width="5.28515625" style="517" bestFit="1" customWidth="1"/>
    <col min="2" max="2" width="26" style="517" bestFit="1" customWidth="1"/>
    <col min="3" max="3" width="15.42578125" style="517" bestFit="1" customWidth="1"/>
    <col min="4" max="4" width="3" style="517" bestFit="1" customWidth="1"/>
    <col min="5" max="6" width="5.140625" style="517" bestFit="1" customWidth="1"/>
    <col min="7" max="7" width="6.140625" style="517" bestFit="1" customWidth="1"/>
    <col min="8" max="10" width="5.140625" style="517" bestFit="1" customWidth="1"/>
    <col min="11" max="11" width="6.140625" style="517" bestFit="1" customWidth="1"/>
    <col min="12" max="13" width="6.28515625" style="517" bestFit="1" customWidth="1"/>
    <col min="14" max="16" width="6" style="517" bestFit="1" customWidth="1"/>
    <col min="17" max="17" width="9.140625" style="517" bestFit="1"/>
    <col min="18" max="18" width="7.28515625" style="517" customWidth="1"/>
    <col min="19" max="19" width="7.28515625" style="517" bestFit="1" customWidth="1"/>
    <col min="20" max="21" width="6" style="517" bestFit="1" customWidth="1"/>
    <col min="22" max="22" width="36.5703125" style="517" bestFit="1" customWidth="1"/>
    <col min="23" max="16384" width="9.140625" style="517"/>
  </cols>
  <sheetData>
    <row r="1" spans="1:22" s="515" customFormat="1" ht="12.75" x14ac:dyDescent="0.2">
      <c r="B1" s="516" t="s">
        <v>743</v>
      </c>
      <c r="E1" s="813" t="s">
        <v>742</v>
      </c>
      <c r="F1" s="813"/>
      <c r="G1" s="813"/>
      <c r="H1" s="813"/>
      <c r="I1" s="813"/>
      <c r="J1" s="813"/>
      <c r="K1" s="813"/>
      <c r="L1" s="813"/>
      <c r="M1" s="813"/>
      <c r="N1" s="813"/>
      <c r="O1" s="813"/>
      <c r="P1" s="813"/>
      <c r="Q1" s="813"/>
      <c r="R1" s="813"/>
      <c r="S1" s="813"/>
      <c r="T1" s="813"/>
      <c r="U1" s="813"/>
    </row>
    <row r="2" spans="1:22" x14ac:dyDescent="0.2">
      <c r="E2" s="517" t="s">
        <v>302</v>
      </c>
      <c r="F2" s="517" t="s">
        <v>303</v>
      </c>
      <c r="G2" s="517" t="s">
        <v>304</v>
      </c>
      <c r="H2" s="517" t="s">
        <v>305</v>
      </c>
      <c r="I2" s="517" t="s">
        <v>306</v>
      </c>
      <c r="J2" s="517" t="s">
        <v>307</v>
      </c>
      <c r="K2" s="517" t="s">
        <v>308</v>
      </c>
      <c r="L2" s="517" t="s">
        <v>309</v>
      </c>
      <c r="M2" s="517" t="s">
        <v>310</v>
      </c>
      <c r="N2" s="517" t="s">
        <v>311</v>
      </c>
      <c r="O2" s="517" t="s">
        <v>312</v>
      </c>
      <c r="P2" s="517" t="s">
        <v>313</v>
      </c>
      <c r="Q2" s="517" t="s">
        <v>314</v>
      </c>
      <c r="R2" s="517" t="s">
        <v>315</v>
      </c>
      <c r="S2" s="517" t="s">
        <v>316</v>
      </c>
      <c r="T2" s="517" t="s">
        <v>317</v>
      </c>
      <c r="U2" s="517" t="s">
        <v>318</v>
      </c>
      <c r="V2" s="517" t="s">
        <v>319</v>
      </c>
    </row>
    <row r="3" spans="1:22" ht="45" x14ac:dyDescent="0.2">
      <c r="A3" s="412" t="s">
        <v>320</v>
      </c>
      <c r="B3" s="413" t="s">
        <v>10</v>
      </c>
      <c r="C3" s="412" t="s">
        <v>106</v>
      </c>
      <c r="D3" s="414" t="s">
        <v>9</v>
      </c>
      <c r="E3" s="518" t="s">
        <v>321</v>
      </c>
      <c r="F3" s="518" t="s">
        <v>322</v>
      </c>
      <c r="G3" s="518" t="s">
        <v>323</v>
      </c>
      <c r="H3" s="518" t="s">
        <v>324</v>
      </c>
      <c r="I3" s="518" t="s">
        <v>325</v>
      </c>
      <c r="J3" s="518" t="s">
        <v>326</v>
      </c>
      <c r="K3" s="518" t="s">
        <v>327</v>
      </c>
      <c r="L3" s="518" t="s">
        <v>328</v>
      </c>
      <c r="M3" s="518" t="s">
        <v>329</v>
      </c>
      <c r="N3" s="518" t="s">
        <v>330</v>
      </c>
      <c r="O3" s="518" t="s">
        <v>331</v>
      </c>
      <c r="P3" s="518" t="s">
        <v>332</v>
      </c>
      <c r="Q3" s="518" t="s">
        <v>333</v>
      </c>
      <c r="R3" s="518" t="s">
        <v>334</v>
      </c>
      <c r="S3" s="518" t="s">
        <v>335</v>
      </c>
      <c r="T3" s="518" t="s">
        <v>336</v>
      </c>
      <c r="U3" s="518" t="s">
        <v>113</v>
      </c>
      <c r="V3" s="518" t="s">
        <v>708</v>
      </c>
    </row>
    <row r="4" spans="1:22" x14ac:dyDescent="0.2">
      <c r="A4" s="348">
        <v>10050</v>
      </c>
      <c r="B4" s="519" t="s">
        <v>123</v>
      </c>
      <c r="C4" s="279" t="s">
        <v>711</v>
      </c>
      <c r="D4" s="471" t="s">
        <v>1</v>
      </c>
      <c r="E4" s="520">
        <v>1</v>
      </c>
      <c r="F4" s="520">
        <v>1</v>
      </c>
      <c r="G4" s="520">
        <v>1</v>
      </c>
      <c r="H4" s="520">
        <v>1</v>
      </c>
      <c r="I4" s="520">
        <v>1</v>
      </c>
      <c r="J4" s="520">
        <v>1</v>
      </c>
      <c r="K4" s="520">
        <v>1</v>
      </c>
      <c r="L4" s="520">
        <v>1</v>
      </c>
      <c r="M4" s="520">
        <v>1</v>
      </c>
      <c r="N4" s="520">
        <v>1</v>
      </c>
      <c r="O4" s="520">
        <v>1</v>
      </c>
      <c r="P4" s="520">
        <v>1</v>
      </c>
    </row>
    <row r="5" spans="1:22" x14ac:dyDescent="0.2">
      <c r="A5" s="348">
        <v>10130</v>
      </c>
      <c r="B5" s="519" t="s">
        <v>125</v>
      </c>
      <c r="C5" s="279" t="s">
        <v>124</v>
      </c>
      <c r="D5" s="471" t="s">
        <v>1</v>
      </c>
      <c r="E5" s="520">
        <v>1</v>
      </c>
      <c r="F5" s="520">
        <v>1</v>
      </c>
      <c r="G5" s="520">
        <v>1</v>
      </c>
      <c r="H5" s="520">
        <v>1</v>
      </c>
      <c r="I5" s="520">
        <v>1</v>
      </c>
      <c r="J5" s="520">
        <v>1</v>
      </c>
      <c r="K5" s="520">
        <v>1</v>
      </c>
      <c r="L5" s="520">
        <v>1</v>
      </c>
      <c r="M5" s="520">
        <v>1</v>
      </c>
      <c r="N5" s="520">
        <v>1</v>
      </c>
      <c r="O5" s="520">
        <v>1</v>
      </c>
      <c r="P5" s="520">
        <v>1</v>
      </c>
      <c r="Q5" s="520">
        <v>1</v>
      </c>
    </row>
    <row r="6" spans="1:22" x14ac:dyDescent="0.2">
      <c r="A6" s="348">
        <v>10250</v>
      </c>
      <c r="B6" s="519" t="s">
        <v>131</v>
      </c>
      <c r="C6" s="279" t="s">
        <v>130</v>
      </c>
      <c r="D6" s="471" t="s">
        <v>4</v>
      </c>
      <c r="E6" s="520">
        <v>1</v>
      </c>
      <c r="F6" s="520">
        <v>1</v>
      </c>
      <c r="G6" s="520">
        <v>1</v>
      </c>
      <c r="H6" s="520">
        <v>1</v>
      </c>
      <c r="I6" s="520">
        <v>1</v>
      </c>
      <c r="J6" s="520">
        <v>1</v>
      </c>
      <c r="K6" s="520">
        <v>1</v>
      </c>
      <c r="L6" s="520">
        <v>1</v>
      </c>
      <c r="M6" s="520">
        <v>1</v>
      </c>
      <c r="N6" s="520">
        <v>1</v>
      </c>
      <c r="O6" s="520">
        <v>1</v>
      </c>
      <c r="P6" s="520">
        <v>1</v>
      </c>
      <c r="Q6" s="520"/>
      <c r="R6" s="520">
        <v>1</v>
      </c>
      <c r="S6" s="517">
        <v>1</v>
      </c>
      <c r="U6" s="520"/>
    </row>
    <row r="7" spans="1:22" x14ac:dyDescent="0.2">
      <c r="A7" s="348">
        <v>10300</v>
      </c>
      <c r="B7" s="519" t="s">
        <v>132</v>
      </c>
      <c r="C7" s="279" t="s">
        <v>711</v>
      </c>
      <c r="D7" s="471" t="s">
        <v>1</v>
      </c>
    </row>
    <row r="8" spans="1:22" x14ac:dyDescent="0.2">
      <c r="A8" s="348">
        <v>10470</v>
      </c>
      <c r="B8" s="519" t="s">
        <v>134</v>
      </c>
      <c r="C8" s="279" t="s">
        <v>289</v>
      </c>
      <c r="D8" s="471" t="s">
        <v>1</v>
      </c>
      <c r="E8" s="520">
        <v>1</v>
      </c>
      <c r="F8" s="520">
        <v>1</v>
      </c>
      <c r="G8" s="520">
        <v>1</v>
      </c>
      <c r="H8" s="520">
        <v>1</v>
      </c>
      <c r="I8" s="520">
        <v>1</v>
      </c>
      <c r="J8" s="520">
        <v>1</v>
      </c>
      <c r="K8" s="520">
        <v>1</v>
      </c>
      <c r="L8" s="520">
        <v>1</v>
      </c>
      <c r="M8" s="520">
        <v>1</v>
      </c>
      <c r="N8" s="517">
        <v>1</v>
      </c>
      <c r="O8" s="520">
        <v>1</v>
      </c>
    </row>
    <row r="9" spans="1:22" x14ac:dyDescent="0.2">
      <c r="A9" s="348">
        <v>10500</v>
      </c>
      <c r="B9" s="519" t="s">
        <v>148</v>
      </c>
      <c r="C9" s="279" t="s">
        <v>126</v>
      </c>
      <c r="D9" s="471" t="s">
        <v>3</v>
      </c>
      <c r="E9" s="520">
        <v>1</v>
      </c>
      <c r="F9" s="520">
        <v>1</v>
      </c>
      <c r="G9" s="520">
        <v>1</v>
      </c>
      <c r="H9" s="520">
        <v>1</v>
      </c>
      <c r="I9" s="520">
        <v>1</v>
      </c>
      <c r="J9" s="520">
        <v>1</v>
      </c>
      <c r="K9" s="520"/>
      <c r="L9" s="520">
        <v>1</v>
      </c>
      <c r="M9" s="520">
        <v>1</v>
      </c>
      <c r="N9" s="520">
        <v>1</v>
      </c>
      <c r="O9" s="520">
        <v>1</v>
      </c>
      <c r="U9" s="520">
        <v>1</v>
      </c>
      <c r="V9" s="517" t="s">
        <v>757</v>
      </c>
    </row>
    <row r="10" spans="1:22" x14ac:dyDescent="0.2">
      <c r="A10" s="348">
        <v>10550</v>
      </c>
      <c r="B10" s="519" t="s">
        <v>137</v>
      </c>
      <c r="C10" s="279" t="s">
        <v>713</v>
      </c>
      <c r="D10" s="471" t="s">
        <v>1</v>
      </c>
      <c r="E10" s="520">
        <v>1</v>
      </c>
      <c r="F10" s="520">
        <v>1</v>
      </c>
      <c r="G10" s="520">
        <v>1</v>
      </c>
      <c r="H10" s="520">
        <v>1</v>
      </c>
      <c r="I10" s="520">
        <v>1</v>
      </c>
      <c r="J10" s="520">
        <v>1</v>
      </c>
      <c r="K10" s="520">
        <v>1</v>
      </c>
      <c r="L10" s="520">
        <v>1</v>
      </c>
      <c r="M10" s="520">
        <v>1</v>
      </c>
      <c r="O10" s="520">
        <v>1</v>
      </c>
      <c r="P10" s="520">
        <v>1</v>
      </c>
    </row>
    <row r="11" spans="1:22" x14ac:dyDescent="0.2">
      <c r="A11" s="348">
        <v>10600</v>
      </c>
      <c r="B11" s="519" t="s">
        <v>138</v>
      </c>
      <c r="C11" s="279" t="s">
        <v>290</v>
      </c>
      <c r="D11" s="471" t="s">
        <v>4</v>
      </c>
      <c r="E11" s="520">
        <v>1</v>
      </c>
      <c r="F11" s="520">
        <v>1</v>
      </c>
      <c r="G11" s="520"/>
      <c r="H11" s="520">
        <v>1</v>
      </c>
      <c r="I11" s="520">
        <v>1</v>
      </c>
      <c r="J11" s="520">
        <v>1</v>
      </c>
      <c r="K11" s="520">
        <v>1</v>
      </c>
      <c r="L11" s="520">
        <v>1</v>
      </c>
      <c r="M11" s="520">
        <v>1</v>
      </c>
      <c r="P11" s="520"/>
      <c r="T11" s="520">
        <v>1</v>
      </c>
    </row>
    <row r="12" spans="1:22" x14ac:dyDescent="0.2">
      <c r="A12" s="348">
        <v>10650</v>
      </c>
      <c r="B12" s="519" t="s">
        <v>139</v>
      </c>
      <c r="C12" s="279" t="s">
        <v>711</v>
      </c>
      <c r="D12" s="471" t="s">
        <v>1</v>
      </c>
      <c r="E12" s="520">
        <v>1</v>
      </c>
      <c r="F12" s="520">
        <v>1</v>
      </c>
      <c r="H12" s="520">
        <v>1</v>
      </c>
      <c r="I12" s="520">
        <v>1</v>
      </c>
      <c r="J12" s="520">
        <v>1</v>
      </c>
      <c r="K12" s="520">
        <v>1</v>
      </c>
      <c r="L12" s="520">
        <v>1</v>
      </c>
      <c r="M12" s="520">
        <v>1</v>
      </c>
      <c r="N12" s="520">
        <v>1</v>
      </c>
      <c r="O12" s="520">
        <v>1</v>
      </c>
      <c r="P12" s="520">
        <v>1</v>
      </c>
    </row>
    <row r="13" spans="1:22" x14ac:dyDescent="0.2">
      <c r="A13" s="348">
        <v>10750</v>
      </c>
      <c r="B13" s="519" t="s">
        <v>140</v>
      </c>
      <c r="C13" s="279" t="s">
        <v>128</v>
      </c>
      <c r="D13" s="471" t="s">
        <v>3</v>
      </c>
      <c r="E13" s="520">
        <v>1</v>
      </c>
      <c r="F13" s="520">
        <v>1</v>
      </c>
      <c r="G13" s="520">
        <v>1</v>
      </c>
      <c r="H13" s="520">
        <v>1</v>
      </c>
      <c r="I13" s="520">
        <v>1</v>
      </c>
      <c r="J13" s="520">
        <v>1</v>
      </c>
      <c r="K13" s="520">
        <v>1</v>
      </c>
      <c r="L13" s="520">
        <v>1</v>
      </c>
      <c r="M13" s="520">
        <v>1</v>
      </c>
      <c r="N13" s="520">
        <v>1</v>
      </c>
      <c r="P13" s="520">
        <v>1</v>
      </c>
      <c r="Q13" s="520">
        <v>1</v>
      </c>
    </row>
    <row r="14" spans="1:22" x14ac:dyDescent="0.2">
      <c r="A14" s="348">
        <v>10800</v>
      </c>
      <c r="B14" s="519" t="s">
        <v>142</v>
      </c>
      <c r="C14" s="279" t="s">
        <v>141</v>
      </c>
      <c r="D14" s="471" t="s">
        <v>1</v>
      </c>
    </row>
    <row r="15" spans="1:22" x14ac:dyDescent="0.2">
      <c r="A15" s="348">
        <v>10850</v>
      </c>
      <c r="B15" s="519" t="s">
        <v>143</v>
      </c>
      <c r="C15" s="279" t="s">
        <v>289</v>
      </c>
      <c r="D15" s="471" t="s">
        <v>1</v>
      </c>
      <c r="E15" s="520">
        <v>1</v>
      </c>
      <c r="F15" s="520">
        <v>1</v>
      </c>
      <c r="H15" s="520">
        <v>1</v>
      </c>
      <c r="I15" s="520">
        <v>1</v>
      </c>
      <c r="J15" s="520">
        <v>1</v>
      </c>
      <c r="K15" s="520">
        <v>1</v>
      </c>
      <c r="O15" s="520">
        <v>1</v>
      </c>
    </row>
    <row r="16" spans="1:22" x14ac:dyDescent="0.2">
      <c r="A16" s="348">
        <v>10900</v>
      </c>
      <c r="B16" s="519" t="s">
        <v>144</v>
      </c>
      <c r="C16" s="279" t="s">
        <v>128</v>
      </c>
      <c r="D16" s="471" t="s">
        <v>4</v>
      </c>
      <c r="E16" s="520">
        <v>1</v>
      </c>
      <c r="F16" s="520">
        <v>1</v>
      </c>
      <c r="G16" s="520">
        <v>1</v>
      </c>
      <c r="H16" s="520">
        <v>1</v>
      </c>
      <c r="I16" s="520">
        <v>1</v>
      </c>
      <c r="J16" s="520">
        <v>1</v>
      </c>
      <c r="K16" s="520">
        <v>1</v>
      </c>
      <c r="L16" s="520">
        <v>1</v>
      </c>
      <c r="M16" s="520">
        <v>1</v>
      </c>
      <c r="N16" s="520">
        <v>1</v>
      </c>
      <c r="O16" s="520">
        <v>1</v>
      </c>
      <c r="P16" s="520">
        <v>1</v>
      </c>
    </row>
    <row r="17" spans="1:19" x14ac:dyDescent="0.2">
      <c r="A17" s="348">
        <v>10950</v>
      </c>
      <c r="B17" s="519" t="s">
        <v>145</v>
      </c>
      <c r="C17" s="279" t="s">
        <v>289</v>
      </c>
      <c r="D17" s="471" t="s">
        <v>1</v>
      </c>
      <c r="E17" s="520">
        <v>1</v>
      </c>
      <c r="F17" s="520">
        <v>1</v>
      </c>
      <c r="H17" s="520">
        <v>1</v>
      </c>
      <c r="I17" s="520">
        <v>1</v>
      </c>
      <c r="J17" s="520">
        <v>1</v>
      </c>
      <c r="K17" s="520">
        <v>1</v>
      </c>
      <c r="L17" s="520">
        <v>1</v>
      </c>
      <c r="M17" s="520">
        <v>1</v>
      </c>
      <c r="N17" s="520">
        <v>1</v>
      </c>
      <c r="O17" s="520">
        <v>1</v>
      </c>
    </row>
    <row r="18" spans="1:19" x14ac:dyDescent="0.2">
      <c r="A18" s="348">
        <v>11150</v>
      </c>
      <c r="B18" s="519" t="s">
        <v>149</v>
      </c>
      <c r="C18" s="279" t="s">
        <v>289</v>
      </c>
      <c r="D18" s="471" t="s">
        <v>1</v>
      </c>
    </row>
    <row r="19" spans="1:19" x14ac:dyDescent="0.2">
      <c r="A19" s="348">
        <v>11200</v>
      </c>
      <c r="B19" s="519" t="s">
        <v>150</v>
      </c>
      <c r="C19" s="279" t="s">
        <v>289</v>
      </c>
      <c r="D19" s="471" t="s">
        <v>1</v>
      </c>
    </row>
    <row r="20" spans="1:19" x14ac:dyDescent="0.2">
      <c r="A20" s="348">
        <v>11250</v>
      </c>
      <c r="B20" s="519" t="s">
        <v>151</v>
      </c>
      <c r="C20" s="279" t="s">
        <v>289</v>
      </c>
      <c r="D20" s="471" t="s">
        <v>1</v>
      </c>
    </row>
    <row r="21" spans="1:19" x14ac:dyDescent="0.2">
      <c r="A21" s="348">
        <v>11300</v>
      </c>
      <c r="B21" s="519" t="s">
        <v>152</v>
      </c>
      <c r="C21" s="279" t="s">
        <v>126</v>
      </c>
      <c r="D21" s="471" t="s">
        <v>3</v>
      </c>
      <c r="E21" s="520">
        <v>1</v>
      </c>
      <c r="F21" s="520">
        <v>1</v>
      </c>
      <c r="G21" s="520">
        <v>1</v>
      </c>
      <c r="H21" s="520">
        <v>1</v>
      </c>
      <c r="I21" s="520">
        <v>1</v>
      </c>
      <c r="J21" s="520">
        <v>1</v>
      </c>
      <c r="K21" s="520">
        <v>1</v>
      </c>
      <c r="L21" s="520">
        <v>1</v>
      </c>
      <c r="M21" s="520">
        <v>1</v>
      </c>
      <c r="N21" s="520">
        <v>1</v>
      </c>
      <c r="O21" s="517">
        <v>1</v>
      </c>
    </row>
    <row r="22" spans="1:19" x14ac:dyDescent="0.2">
      <c r="A22" s="348">
        <v>11350</v>
      </c>
      <c r="B22" s="519" t="s">
        <v>153</v>
      </c>
      <c r="C22" s="279" t="s">
        <v>130</v>
      </c>
      <c r="D22" s="471" t="s">
        <v>4</v>
      </c>
      <c r="E22" s="520">
        <v>1</v>
      </c>
      <c r="F22" s="520">
        <v>1</v>
      </c>
      <c r="G22" s="520">
        <v>1</v>
      </c>
      <c r="H22" s="520">
        <v>1</v>
      </c>
      <c r="I22" s="520">
        <v>1</v>
      </c>
      <c r="J22" s="520">
        <v>1</v>
      </c>
      <c r="K22" s="520">
        <v>1</v>
      </c>
      <c r="L22" s="520">
        <v>1</v>
      </c>
      <c r="M22" s="520">
        <v>1</v>
      </c>
      <c r="N22" s="520">
        <v>1</v>
      </c>
      <c r="O22" s="520">
        <v>1</v>
      </c>
      <c r="P22" s="520">
        <v>1</v>
      </c>
      <c r="Q22" s="520">
        <v>1</v>
      </c>
      <c r="R22" s="520">
        <v>1</v>
      </c>
      <c r="S22" s="520">
        <v>1</v>
      </c>
    </row>
    <row r="23" spans="1:19" x14ac:dyDescent="0.2">
      <c r="A23" s="348">
        <v>11400</v>
      </c>
      <c r="B23" s="519" t="s">
        <v>154</v>
      </c>
      <c r="C23" s="279" t="s">
        <v>289</v>
      </c>
      <c r="D23" s="471" t="s">
        <v>1</v>
      </c>
      <c r="E23" s="520">
        <v>1</v>
      </c>
      <c r="F23" s="520">
        <v>1</v>
      </c>
      <c r="G23" s="520">
        <v>1</v>
      </c>
      <c r="H23" s="520">
        <v>1</v>
      </c>
      <c r="I23" s="520">
        <v>1</v>
      </c>
      <c r="J23" s="520">
        <v>1</v>
      </c>
      <c r="K23" s="520">
        <v>1</v>
      </c>
      <c r="L23" s="520">
        <v>1</v>
      </c>
      <c r="M23" s="520">
        <v>1</v>
      </c>
      <c r="N23" s="520">
        <v>1</v>
      </c>
      <c r="O23" s="520">
        <v>1</v>
      </c>
      <c r="P23" s="517">
        <v>1</v>
      </c>
    </row>
    <row r="24" spans="1:19" x14ac:dyDescent="0.2">
      <c r="A24" s="348">
        <v>11450</v>
      </c>
      <c r="B24" s="519" t="s">
        <v>156</v>
      </c>
      <c r="C24" s="279" t="s">
        <v>155</v>
      </c>
      <c r="D24" s="471" t="s">
        <v>3</v>
      </c>
      <c r="E24" s="520">
        <v>1</v>
      </c>
      <c r="F24" s="520">
        <v>1</v>
      </c>
      <c r="G24" s="520">
        <v>1</v>
      </c>
      <c r="H24" s="520">
        <v>1</v>
      </c>
      <c r="I24" s="520">
        <v>1</v>
      </c>
      <c r="J24" s="520">
        <v>1</v>
      </c>
      <c r="K24" s="520">
        <v>1</v>
      </c>
      <c r="L24" s="520">
        <v>1</v>
      </c>
      <c r="M24" s="520">
        <v>1</v>
      </c>
      <c r="N24" s="520">
        <v>1</v>
      </c>
      <c r="O24" s="517">
        <v>1</v>
      </c>
    </row>
    <row r="25" spans="1:19" x14ac:dyDescent="0.2">
      <c r="A25" s="348">
        <v>11500</v>
      </c>
      <c r="B25" s="519" t="s">
        <v>157</v>
      </c>
      <c r="C25" s="279" t="s">
        <v>155</v>
      </c>
      <c r="D25" s="471" t="s">
        <v>3</v>
      </c>
      <c r="E25" s="520">
        <v>1</v>
      </c>
      <c r="F25" s="520">
        <v>1</v>
      </c>
      <c r="G25" s="520">
        <v>1</v>
      </c>
      <c r="H25" s="520">
        <v>1</v>
      </c>
      <c r="I25" s="520">
        <v>1</v>
      </c>
      <c r="J25" s="520">
        <v>1</v>
      </c>
      <c r="K25" s="520">
        <v>1</v>
      </c>
      <c r="L25" s="520">
        <v>1</v>
      </c>
      <c r="M25" s="520">
        <v>1</v>
      </c>
      <c r="N25" s="520">
        <v>1</v>
      </c>
      <c r="O25" s="520">
        <v>1</v>
      </c>
    </row>
    <row r="26" spans="1:19" x14ac:dyDescent="0.2">
      <c r="A26" s="348">
        <v>11520</v>
      </c>
      <c r="B26" s="519" t="s">
        <v>158</v>
      </c>
      <c r="C26" s="279" t="s">
        <v>126</v>
      </c>
      <c r="D26" s="471" t="s">
        <v>3</v>
      </c>
      <c r="E26" s="520">
        <v>1</v>
      </c>
      <c r="F26" s="520">
        <v>1</v>
      </c>
      <c r="G26" s="520">
        <v>1</v>
      </c>
      <c r="H26" s="520">
        <v>1</v>
      </c>
      <c r="I26" s="520">
        <v>1</v>
      </c>
      <c r="J26" s="520">
        <v>1</v>
      </c>
      <c r="K26" s="520">
        <v>1</v>
      </c>
      <c r="L26" s="520">
        <v>1</v>
      </c>
      <c r="M26" s="520">
        <v>1</v>
      </c>
      <c r="N26" s="520">
        <v>1</v>
      </c>
      <c r="O26" s="520">
        <v>1</v>
      </c>
    </row>
    <row r="27" spans="1:19" x14ac:dyDescent="0.2">
      <c r="A27" s="348">
        <v>11570</v>
      </c>
      <c r="B27" s="519" t="s">
        <v>133</v>
      </c>
      <c r="C27" s="279" t="s">
        <v>126</v>
      </c>
      <c r="D27" s="471" t="s">
        <v>3</v>
      </c>
      <c r="E27" s="520">
        <v>1</v>
      </c>
      <c r="F27" s="520">
        <v>1</v>
      </c>
      <c r="G27" s="520">
        <v>1</v>
      </c>
      <c r="H27" s="520">
        <v>1</v>
      </c>
      <c r="I27" s="520">
        <v>1</v>
      </c>
      <c r="J27" s="520">
        <v>1</v>
      </c>
      <c r="K27" s="520">
        <v>1</v>
      </c>
      <c r="L27" s="520">
        <v>1</v>
      </c>
      <c r="M27" s="520">
        <v>1</v>
      </c>
      <c r="N27" s="520">
        <v>1</v>
      </c>
      <c r="O27" s="520">
        <v>1</v>
      </c>
    </row>
    <row r="28" spans="1:19" x14ac:dyDescent="0.2">
      <c r="A28" s="348">
        <v>11600</v>
      </c>
      <c r="B28" s="519" t="s">
        <v>160</v>
      </c>
      <c r="C28" s="279" t="s">
        <v>716</v>
      </c>
      <c r="D28" s="471" t="s">
        <v>1</v>
      </c>
    </row>
    <row r="29" spans="1:19" x14ac:dyDescent="0.2">
      <c r="A29" s="348">
        <v>11650</v>
      </c>
      <c r="B29" s="519" t="s">
        <v>180</v>
      </c>
      <c r="C29" s="279" t="s">
        <v>162</v>
      </c>
      <c r="D29" s="471" t="s">
        <v>2</v>
      </c>
      <c r="E29" s="520">
        <v>1</v>
      </c>
      <c r="F29" s="520">
        <v>1</v>
      </c>
      <c r="G29" s="520">
        <v>1</v>
      </c>
      <c r="H29" s="520">
        <v>1</v>
      </c>
      <c r="I29" s="520">
        <v>1</v>
      </c>
      <c r="J29" s="520">
        <v>1</v>
      </c>
      <c r="K29" s="520">
        <v>1</v>
      </c>
      <c r="L29" s="520">
        <v>1</v>
      </c>
      <c r="M29" s="520">
        <v>1</v>
      </c>
      <c r="N29" s="520">
        <v>1</v>
      </c>
      <c r="O29" s="520">
        <v>1</v>
      </c>
    </row>
    <row r="30" spans="1:19" x14ac:dyDescent="0.2">
      <c r="A30" s="348">
        <v>11700</v>
      </c>
      <c r="B30" s="519" t="s">
        <v>161</v>
      </c>
      <c r="C30" s="279" t="s">
        <v>289</v>
      </c>
      <c r="D30" s="471" t="s">
        <v>1</v>
      </c>
    </row>
    <row r="31" spans="1:19" x14ac:dyDescent="0.2">
      <c r="A31" s="348">
        <v>11720</v>
      </c>
      <c r="B31" s="519" t="s">
        <v>163</v>
      </c>
      <c r="C31" s="279" t="s">
        <v>162</v>
      </c>
      <c r="D31" s="471" t="s">
        <v>2</v>
      </c>
      <c r="E31" s="520">
        <v>1</v>
      </c>
      <c r="F31" s="520">
        <v>1</v>
      </c>
      <c r="G31" s="520">
        <v>1</v>
      </c>
      <c r="H31" s="520">
        <v>1</v>
      </c>
      <c r="I31" s="520">
        <v>1</v>
      </c>
      <c r="J31" s="520">
        <v>1</v>
      </c>
      <c r="K31" s="520">
        <v>1</v>
      </c>
      <c r="L31" s="520">
        <v>1</v>
      </c>
      <c r="M31" s="520">
        <v>1</v>
      </c>
      <c r="N31" s="520">
        <v>1</v>
      </c>
      <c r="O31" s="520">
        <v>1</v>
      </c>
      <c r="P31" s="520">
        <v>1</v>
      </c>
    </row>
    <row r="32" spans="1:19" x14ac:dyDescent="0.2">
      <c r="A32" s="348">
        <v>11730</v>
      </c>
      <c r="B32" s="519" t="s">
        <v>164</v>
      </c>
      <c r="C32" s="279" t="s">
        <v>130</v>
      </c>
      <c r="D32" s="471" t="s">
        <v>4</v>
      </c>
      <c r="E32" s="520">
        <v>1</v>
      </c>
      <c r="F32" s="520">
        <v>1</v>
      </c>
      <c r="G32" s="520">
        <v>1</v>
      </c>
      <c r="H32" s="520">
        <v>1</v>
      </c>
      <c r="I32" s="520">
        <v>1</v>
      </c>
      <c r="J32" s="520">
        <v>1</v>
      </c>
      <c r="K32" s="520">
        <v>1</v>
      </c>
      <c r="L32" s="520">
        <v>1</v>
      </c>
      <c r="M32" s="520">
        <v>1</v>
      </c>
      <c r="N32" s="520">
        <v>1</v>
      </c>
      <c r="O32" s="520">
        <v>1</v>
      </c>
      <c r="P32" s="520">
        <v>1</v>
      </c>
    </row>
    <row r="33" spans="1:20" x14ac:dyDescent="0.2">
      <c r="A33" s="348">
        <v>11750</v>
      </c>
      <c r="B33" s="519" t="s">
        <v>165</v>
      </c>
      <c r="C33" s="279" t="s">
        <v>289</v>
      </c>
      <c r="D33" s="471" t="s">
        <v>1</v>
      </c>
    </row>
    <row r="34" spans="1:20" x14ac:dyDescent="0.2">
      <c r="A34" s="348">
        <v>11800</v>
      </c>
      <c r="B34" s="519" t="s">
        <v>166</v>
      </c>
      <c r="C34" s="279" t="s">
        <v>290</v>
      </c>
      <c r="D34" s="471" t="s">
        <v>4</v>
      </c>
      <c r="E34" s="520">
        <v>1</v>
      </c>
      <c r="F34" s="520">
        <v>1</v>
      </c>
      <c r="G34" s="520">
        <v>1</v>
      </c>
      <c r="H34" s="520">
        <v>1</v>
      </c>
      <c r="I34" s="520">
        <v>1</v>
      </c>
      <c r="J34" s="520">
        <v>1</v>
      </c>
      <c r="K34" s="520">
        <v>1</v>
      </c>
      <c r="L34" s="520">
        <v>1</v>
      </c>
      <c r="M34" s="520">
        <v>1</v>
      </c>
      <c r="N34" s="517">
        <v>1</v>
      </c>
      <c r="O34" s="517">
        <v>1</v>
      </c>
      <c r="T34" s="517">
        <v>1</v>
      </c>
    </row>
    <row r="35" spans="1:20" x14ac:dyDescent="0.2">
      <c r="A35" s="348">
        <v>12000</v>
      </c>
      <c r="B35" s="519" t="s">
        <v>168</v>
      </c>
      <c r="C35" s="279" t="s">
        <v>141</v>
      </c>
      <c r="D35" s="471" t="s">
        <v>1</v>
      </c>
      <c r="E35" s="520">
        <v>1</v>
      </c>
      <c r="F35" s="520">
        <v>1</v>
      </c>
      <c r="G35" s="520">
        <v>1</v>
      </c>
      <c r="H35" s="520">
        <v>1</v>
      </c>
      <c r="I35" s="520">
        <v>1</v>
      </c>
      <c r="J35" s="520">
        <v>1</v>
      </c>
      <c r="K35" s="520"/>
      <c r="L35" s="520"/>
      <c r="M35" s="520"/>
      <c r="N35" s="520"/>
      <c r="O35" s="520"/>
    </row>
    <row r="36" spans="1:20" x14ac:dyDescent="0.2">
      <c r="A36" s="348">
        <v>12150</v>
      </c>
      <c r="B36" s="519" t="s">
        <v>169</v>
      </c>
      <c r="C36" s="279" t="s">
        <v>289</v>
      </c>
      <c r="D36" s="471" t="s">
        <v>1</v>
      </c>
    </row>
    <row r="37" spans="1:20" x14ac:dyDescent="0.2">
      <c r="A37" s="348">
        <v>12350</v>
      </c>
      <c r="B37" s="519" t="s">
        <v>171</v>
      </c>
      <c r="C37" s="279" t="s">
        <v>289</v>
      </c>
      <c r="D37" s="471" t="s">
        <v>1</v>
      </c>
      <c r="E37" s="520">
        <v>1</v>
      </c>
      <c r="F37" s="520">
        <v>1</v>
      </c>
      <c r="G37" s="520"/>
      <c r="H37" s="520">
        <v>1</v>
      </c>
      <c r="I37" s="520">
        <v>1</v>
      </c>
      <c r="J37" s="520">
        <v>1</v>
      </c>
      <c r="K37" s="520">
        <v>1</v>
      </c>
      <c r="L37" s="520">
        <v>1</v>
      </c>
      <c r="M37" s="520">
        <v>1</v>
      </c>
      <c r="N37" s="520">
        <v>1</v>
      </c>
      <c r="O37" s="520">
        <v>1</v>
      </c>
      <c r="P37" s="520">
        <v>1</v>
      </c>
      <c r="Q37" s="520">
        <v>1</v>
      </c>
    </row>
    <row r="38" spans="1:20" x14ac:dyDescent="0.2">
      <c r="A38" s="348">
        <v>12380</v>
      </c>
      <c r="B38" s="519" t="s">
        <v>129</v>
      </c>
      <c r="C38" s="279" t="s">
        <v>128</v>
      </c>
      <c r="D38" s="471" t="s">
        <v>3</v>
      </c>
      <c r="E38" s="520">
        <v>1</v>
      </c>
      <c r="F38" s="520">
        <v>1</v>
      </c>
      <c r="G38" s="520">
        <v>1</v>
      </c>
      <c r="H38" s="520">
        <v>1</v>
      </c>
      <c r="I38" s="520">
        <v>1</v>
      </c>
      <c r="J38" s="520">
        <v>1</v>
      </c>
      <c r="K38" s="520">
        <v>1</v>
      </c>
      <c r="L38" s="520">
        <v>1</v>
      </c>
      <c r="M38" s="520">
        <v>1</v>
      </c>
      <c r="N38" s="520">
        <v>1</v>
      </c>
      <c r="O38" s="520">
        <v>1</v>
      </c>
    </row>
    <row r="39" spans="1:20" x14ac:dyDescent="0.2">
      <c r="A39" s="348">
        <v>12700</v>
      </c>
      <c r="B39" s="519" t="s">
        <v>173</v>
      </c>
      <c r="C39" s="279" t="s">
        <v>162</v>
      </c>
      <c r="D39" s="471" t="s">
        <v>4</v>
      </c>
      <c r="E39" s="520">
        <v>1</v>
      </c>
      <c r="F39" s="520">
        <v>1</v>
      </c>
      <c r="G39" s="520">
        <v>1</v>
      </c>
      <c r="H39" s="520">
        <v>1</v>
      </c>
      <c r="I39" s="520">
        <v>1</v>
      </c>
      <c r="J39" s="520">
        <v>1</v>
      </c>
      <c r="K39" s="520">
        <v>1</v>
      </c>
      <c r="L39" s="520">
        <v>1</v>
      </c>
      <c r="M39" s="520">
        <v>1</v>
      </c>
      <c r="N39" s="520">
        <v>1</v>
      </c>
      <c r="O39" s="520">
        <v>1</v>
      </c>
      <c r="P39" s="520">
        <v>1</v>
      </c>
    </row>
    <row r="40" spans="1:20" x14ac:dyDescent="0.2">
      <c r="A40" s="348">
        <v>12730</v>
      </c>
      <c r="B40" s="519" t="s">
        <v>167</v>
      </c>
      <c r="C40" s="279" t="s">
        <v>711</v>
      </c>
      <c r="D40" s="471" t="s">
        <v>1</v>
      </c>
    </row>
    <row r="41" spans="1:20" x14ac:dyDescent="0.2">
      <c r="A41" s="348">
        <v>12750</v>
      </c>
      <c r="B41" s="519" t="s">
        <v>174</v>
      </c>
      <c r="C41" s="279" t="s">
        <v>713</v>
      </c>
      <c r="D41" s="471" t="s">
        <v>1</v>
      </c>
      <c r="E41" s="520">
        <v>1</v>
      </c>
      <c r="F41" s="520">
        <v>1</v>
      </c>
      <c r="G41" s="520">
        <v>1</v>
      </c>
      <c r="H41" s="520">
        <v>1</v>
      </c>
      <c r="I41" s="520">
        <v>1</v>
      </c>
      <c r="J41" s="520">
        <v>1</v>
      </c>
      <c r="K41" s="520">
        <v>1</v>
      </c>
      <c r="L41" s="520">
        <v>1</v>
      </c>
      <c r="M41" s="520">
        <v>1</v>
      </c>
      <c r="N41" s="520">
        <v>1</v>
      </c>
      <c r="O41" s="520">
        <v>1</v>
      </c>
      <c r="Q41" s="520">
        <v>1</v>
      </c>
    </row>
    <row r="42" spans="1:20" x14ac:dyDescent="0.2">
      <c r="A42" s="348">
        <v>12850</v>
      </c>
      <c r="B42" s="519" t="s">
        <v>175</v>
      </c>
      <c r="C42" s="279" t="s">
        <v>128</v>
      </c>
      <c r="D42" s="471" t="s">
        <v>3</v>
      </c>
      <c r="E42" s="520">
        <v>1</v>
      </c>
      <c r="F42" s="520">
        <v>1</v>
      </c>
      <c r="G42" s="520">
        <v>1</v>
      </c>
      <c r="H42" s="520">
        <v>1</v>
      </c>
      <c r="I42" s="520">
        <v>1</v>
      </c>
      <c r="J42" s="520">
        <v>1</v>
      </c>
      <c r="K42" s="520">
        <v>1</v>
      </c>
      <c r="L42" s="520">
        <v>1</v>
      </c>
      <c r="M42" s="520">
        <v>1</v>
      </c>
      <c r="N42" s="520">
        <v>1</v>
      </c>
      <c r="O42" s="520">
        <v>1</v>
      </c>
      <c r="P42" s="520"/>
      <c r="Q42" s="520"/>
    </row>
    <row r="43" spans="1:20" x14ac:dyDescent="0.2">
      <c r="A43" s="348">
        <v>12870</v>
      </c>
      <c r="B43" s="519" t="s">
        <v>170</v>
      </c>
      <c r="C43" s="279" t="s">
        <v>711</v>
      </c>
      <c r="D43" s="471" t="s">
        <v>1</v>
      </c>
      <c r="E43" s="520">
        <v>1</v>
      </c>
      <c r="F43" s="520">
        <v>1</v>
      </c>
      <c r="G43" s="520">
        <v>1</v>
      </c>
      <c r="H43" s="520">
        <v>1</v>
      </c>
      <c r="I43" s="520">
        <v>1</v>
      </c>
      <c r="J43" s="520">
        <v>1</v>
      </c>
      <c r="K43" s="520">
        <v>1</v>
      </c>
    </row>
    <row r="44" spans="1:20" x14ac:dyDescent="0.2">
      <c r="A44" s="348">
        <v>12900</v>
      </c>
      <c r="B44" s="519" t="s">
        <v>176</v>
      </c>
      <c r="C44" s="279" t="s">
        <v>289</v>
      </c>
      <c r="D44" s="471" t="s">
        <v>1</v>
      </c>
      <c r="E44" s="520">
        <v>1</v>
      </c>
      <c r="F44" s="520">
        <v>1</v>
      </c>
      <c r="G44" s="520">
        <v>1</v>
      </c>
      <c r="H44" s="520">
        <v>1</v>
      </c>
      <c r="I44" s="520">
        <v>1</v>
      </c>
      <c r="J44" s="520">
        <v>1</v>
      </c>
      <c r="K44" s="520">
        <v>1</v>
      </c>
      <c r="L44" s="520">
        <v>1</v>
      </c>
      <c r="M44" s="520">
        <v>1</v>
      </c>
      <c r="N44" s="520">
        <v>1</v>
      </c>
      <c r="O44" s="520">
        <v>1</v>
      </c>
    </row>
    <row r="45" spans="1:20" x14ac:dyDescent="0.2">
      <c r="A45" s="348">
        <v>12930</v>
      </c>
      <c r="B45" s="519" t="s">
        <v>192</v>
      </c>
      <c r="C45" s="279" t="s">
        <v>126</v>
      </c>
      <c r="D45" s="471" t="s">
        <v>3</v>
      </c>
      <c r="E45" s="520">
        <v>1</v>
      </c>
      <c r="F45" s="520">
        <v>1</v>
      </c>
      <c r="G45" s="520">
        <v>1</v>
      </c>
      <c r="H45" s="520">
        <v>1</v>
      </c>
      <c r="I45" s="520">
        <v>1</v>
      </c>
      <c r="J45" s="520">
        <v>1</v>
      </c>
      <c r="K45" s="520">
        <v>1</v>
      </c>
      <c r="L45" s="520">
        <v>1</v>
      </c>
      <c r="M45" s="520"/>
      <c r="N45" s="520"/>
    </row>
    <row r="46" spans="1:20" x14ac:dyDescent="0.2">
      <c r="A46" s="348">
        <v>12950</v>
      </c>
      <c r="B46" s="519" t="s">
        <v>177</v>
      </c>
      <c r="C46" s="279" t="s">
        <v>289</v>
      </c>
      <c r="D46" s="471" t="s">
        <v>1</v>
      </c>
      <c r="E46" s="520">
        <v>1</v>
      </c>
      <c r="F46" s="520">
        <v>1</v>
      </c>
      <c r="G46" s="520">
        <v>1</v>
      </c>
      <c r="H46" s="520">
        <v>1</v>
      </c>
      <c r="I46" s="520">
        <v>1</v>
      </c>
      <c r="J46" s="520">
        <v>1</v>
      </c>
      <c r="K46" s="520">
        <v>1</v>
      </c>
      <c r="L46" s="520">
        <v>1</v>
      </c>
      <c r="M46" s="520">
        <v>1</v>
      </c>
      <c r="N46" s="520">
        <v>1</v>
      </c>
      <c r="O46" s="520">
        <v>1</v>
      </c>
      <c r="P46" s="517">
        <v>1</v>
      </c>
      <c r="Q46" s="520">
        <v>1</v>
      </c>
    </row>
    <row r="47" spans="1:20" x14ac:dyDescent="0.2">
      <c r="A47" s="348">
        <v>13010</v>
      </c>
      <c r="B47" s="519" t="s">
        <v>178</v>
      </c>
      <c r="C47" s="279" t="s">
        <v>124</v>
      </c>
      <c r="D47" s="471" t="s">
        <v>1</v>
      </c>
      <c r="E47" s="520">
        <v>1</v>
      </c>
      <c r="F47" s="520">
        <v>1</v>
      </c>
      <c r="G47" s="517">
        <v>1</v>
      </c>
      <c r="H47" s="520">
        <v>1</v>
      </c>
      <c r="I47" s="520">
        <v>1</v>
      </c>
      <c r="J47" s="520">
        <v>1</v>
      </c>
      <c r="K47" s="520">
        <v>1</v>
      </c>
      <c r="P47" s="517">
        <v>1</v>
      </c>
    </row>
    <row r="48" spans="1:20" x14ac:dyDescent="0.2">
      <c r="A48" s="348">
        <v>13310</v>
      </c>
      <c r="B48" s="519" t="s">
        <v>181</v>
      </c>
      <c r="C48" s="279" t="s">
        <v>713</v>
      </c>
      <c r="D48" s="471" t="s">
        <v>1</v>
      </c>
      <c r="E48" s="520">
        <v>1</v>
      </c>
      <c r="F48" s="520">
        <v>1</v>
      </c>
      <c r="G48" s="520">
        <v>1</v>
      </c>
      <c r="H48" s="520">
        <v>1</v>
      </c>
      <c r="I48" s="520">
        <v>1</v>
      </c>
      <c r="J48" s="520">
        <v>1</v>
      </c>
      <c r="K48" s="520">
        <v>1</v>
      </c>
      <c r="L48" s="520">
        <v>1</v>
      </c>
      <c r="M48" s="520">
        <v>1</v>
      </c>
    </row>
    <row r="49" spans="1:18" x14ac:dyDescent="0.2">
      <c r="A49" s="348">
        <v>13340</v>
      </c>
      <c r="B49" s="519" t="s">
        <v>182</v>
      </c>
      <c r="C49" s="455" t="s">
        <v>711</v>
      </c>
      <c r="D49" s="471" t="s">
        <v>1</v>
      </c>
      <c r="E49" s="520">
        <v>1</v>
      </c>
      <c r="F49" s="520">
        <v>1</v>
      </c>
      <c r="G49" s="520">
        <v>1</v>
      </c>
      <c r="H49" s="520">
        <v>1</v>
      </c>
      <c r="I49" s="520">
        <v>1</v>
      </c>
      <c r="J49" s="520">
        <v>1</v>
      </c>
      <c r="K49" s="520">
        <v>1</v>
      </c>
      <c r="L49" s="520">
        <v>1</v>
      </c>
      <c r="M49" s="520">
        <v>1</v>
      </c>
      <c r="N49" s="520">
        <v>1</v>
      </c>
      <c r="O49" s="520">
        <v>1</v>
      </c>
      <c r="Q49" s="520"/>
    </row>
    <row r="50" spans="1:18" x14ac:dyDescent="0.2">
      <c r="A50" s="348">
        <v>13450</v>
      </c>
      <c r="B50" s="519" t="s">
        <v>183</v>
      </c>
      <c r="C50" s="279" t="s">
        <v>716</v>
      </c>
      <c r="D50" s="471" t="s">
        <v>1</v>
      </c>
      <c r="E50" s="520">
        <v>1</v>
      </c>
      <c r="F50" s="520">
        <v>1</v>
      </c>
      <c r="G50" s="520"/>
      <c r="H50" s="520">
        <v>1</v>
      </c>
      <c r="I50" s="520">
        <v>1</v>
      </c>
      <c r="J50" s="520">
        <v>1</v>
      </c>
      <c r="K50" s="520">
        <v>1</v>
      </c>
      <c r="L50" s="520">
        <v>1</v>
      </c>
      <c r="M50" s="520">
        <v>1</v>
      </c>
      <c r="N50" s="520">
        <v>1</v>
      </c>
      <c r="O50" s="520">
        <v>1</v>
      </c>
    </row>
    <row r="51" spans="1:18" x14ac:dyDescent="0.2">
      <c r="A51" s="348">
        <v>13510</v>
      </c>
      <c r="B51" s="519" t="s">
        <v>337</v>
      </c>
      <c r="C51" s="279" t="s">
        <v>141</v>
      </c>
      <c r="D51" s="471" t="s">
        <v>1</v>
      </c>
      <c r="E51" s="520">
        <v>1</v>
      </c>
      <c r="F51" s="520">
        <v>1</v>
      </c>
      <c r="H51" s="520">
        <v>1</v>
      </c>
      <c r="I51" s="520">
        <v>1</v>
      </c>
      <c r="J51" s="520">
        <v>1</v>
      </c>
      <c r="K51" s="520">
        <v>1</v>
      </c>
      <c r="L51" s="520">
        <v>1</v>
      </c>
      <c r="M51" s="520">
        <v>1</v>
      </c>
      <c r="O51" s="520">
        <v>1</v>
      </c>
      <c r="P51" s="520">
        <v>1</v>
      </c>
    </row>
    <row r="52" spans="1:18" x14ac:dyDescent="0.2">
      <c r="A52" s="348">
        <v>13550</v>
      </c>
      <c r="B52" s="519" t="s">
        <v>184</v>
      </c>
      <c r="C52" s="279" t="s">
        <v>124</v>
      </c>
      <c r="D52" s="471" t="s">
        <v>1</v>
      </c>
      <c r="E52" s="520">
        <v>1</v>
      </c>
      <c r="F52" s="520">
        <v>1</v>
      </c>
      <c r="H52" s="520">
        <v>1</v>
      </c>
      <c r="I52" s="520">
        <v>1</v>
      </c>
      <c r="J52" s="520">
        <v>1</v>
      </c>
      <c r="K52" s="520">
        <v>1</v>
      </c>
      <c r="L52" s="520">
        <v>1</v>
      </c>
      <c r="M52" s="520">
        <v>1</v>
      </c>
      <c r="N52" s="520">
        <v>1</v>
      </c>
      <c r="O52" s="520">
        <v>1</v>
      </c>
      <c r="P52" s="520">
        <v>1</v>
      </c>
      <c r="Q52" s="520"/>
      <c r="R52" s="520">
        <v>1</v>
      </c>
    </row>
    <row r="53" spans="1:18" x14ac:dyDescent="0.2">
      <c r="A53" s="348">
        <v>13660</v>
      </c>
      <c r="B53" s="519" t="s">
        <v>185</v>
      </c>
      <c r="C53" s="279" t="s">
        <v>124</v>
      </c>
      <c r="D53" s="471" t="s">
        <v>1</v>
      </c>
      <c r="E53" s="520">
        <v>1</v>
      </c>
      <c r="F53" s="520">
        <v>1</v>
      </c>
      <c r="G53" s="520">
        <v>1</v>
      </c>
      <c r="H53" s="520">
        <v>1</v>
      </c>
      <c r="I53" s="520">
        <v>1</v>
      </c>
      <c r="J53" s="520">
        <v>1</v>
      </c>
      <c r="K53" s="520">
        <v>1</v>
      </c>
      <c r="L53" s="520">
        <v>1</v>
      </c>
      <c r="M53" s="520">
        <v>1</v>
      </c>
      <c r="O53" s="520">
        <v>1</v>
      </c>
    </row>
    <row r="54" spans="1:18" x14ac:dyDescent="0.2">
      <c r="A54" s="348">
        <v>13800</v>
      </c>
      <c r="B54" s="519" t="s">
        <v>187</v>
      </c>
      <c r="C54" s="279" t="s">
        <v>128</v>
      </c>
      <c r="D54" s="471" t="s">
        <v>2</v>
      </c>
      <c r="E54" s="520">
        <v>1</v>
      </c>
      <c r="F54" s="520">
        <v>1</v>
      </c>
      <c r="G54" s="520">
        <v>1</v>
      </c>
      <c r="H54" s="520">
        <v>1</v>
      </c>
      <c r="I54" s="520">
        <v>1</v>
      </c>
      <c r="J54" s="520">
        <v>1</v>
      </c>
      <c r="K54" s="520">
        <v>1</v>
      </c>
      <c r="L54" s="520">
        <v>1</v>
      </c>
      <c r="M54" s="520"/>
      <c r="N54" s="520"/>
      <c r="O54" s="520"/>
    </row>
    <row r="55" spans="1:18" x14ac:dyDescent="0.2">
      <c r="A55" s="348">
        <v>13850</v>
      </c>
      <c r="B55" s="519" t="s">
        <v>188</v>
      </c>
      <c r="C55" s="279" t="s">
        <v>716</v>
      </c>
      <c r="D55" s="471" t="s">
        <v>1</v>
      </c>
    </row>
    <row r="56" spans="1:18" x14ac:dyDescent="0.2">
      <c r="A56" s="348">
        <v>13910</v>
      </c>
      <c r="B56" s="519" t="s">
        <v>147</v>
      </c>
      <c r="C56" s="279" t="s">
        <v>713</v>
      </c>
      <c r="D56" s="471" t="s">
        <v>1</v>
      </c>
      <c r="E56" s="520">
        <v>1</v>
      </c>
      <c r="F56" s="520">
        <v>1</v>
      </c>
      <c r="G56" s="520">
        <v>1</v>
      </c>
      <c r="H56" s="520">
        <v>1</v>
      </c>
      <c r="I56" s="520">
        <v>1</v>
      </c>
      <c r="J56" s="520">
        <v>1</v>
      </c>
      <c r="K56" s="520">
        <v>1</v>
      </c>
      <c r="M56" s="520">
        <v>1</v>
      </c>
    </row>
    <row r="57" spans="1:18" x14ac:dyDescent="0.2">
      <c r="A57" s="348">
        <v>14000</v>
      </c>
      <c r="B57" s="519" t="s">
        <v>190</v>
      </c>
      <c r="C57" s="279" t="s">
        <v>189</v>
      </c>
      <c r="D57" s="471" t="s">
        <v>3</v>
      </c>
      <c r="E57" s="520">
        <v>1</v>
      </c>
      <c r="F57" s="520">
        <v>1</v>
      </c>
      <c r="G57" s="520">
        <v>1</v>
      </c>
      <c r="H57" s="520">
        <v>1</v>
      </c>
      <c r="I57" s="520">
        <v>1</v>
      </c>
      <c r="J57" s="520">
        <v>1</v>
      </c>
      <c r="K57" s="520">
        <v>1</v>
      </c>
      <c r="L57" s="520">
        <v>1</v>
      </c>
      <c r="M57" s="520">
        <v>1</v>
      </c>
      <c r="N57" s="520">
        <v>1</v>
      </c>
      <c r="O57" s="520">
        <v>1</v>
      </c>
    </row>
    <row r="58" spans="1:18" x14ac:dyDescent="0.2">
      <c r="A58" s="348">
        <v>14100</v>
      </c>
      <c r="B58" s="519" t="s">
        <v>191</v>
      </c>
      <c r="C58" s="279" t="s">
        <v>189</v>
      </c>
      <c r="D58" s="471" t="s">
        <v>3</v>
      </c>
      <c r="E58" s="520">
        <v>1</v>
      </c>
      <c r="F58" s="520">
        <v>1</v>
      </c>
      <c r="G58" s="520">
        <v>1</v>
      </c>
      <c r="H58" s="520">
        <v>1</v>
      </c>
      <c r="I58" s="520">
        <v>1</v>
      </c>
      <c r="J58" s="520">
        <v>1</v>
      </c>
      <c r="K58" s="520">
        <v>1</v>
      </c>
      <c r="L58" s="520">
        <v>1</v>
      </c>
      <c r="M58" s="520">
        <v>1</v>
      </c>
      <c r="N58" s="517">
        <v>1</v>
      </c>
      <c r="O58" s="517">
        <v>1</v>
      </c>
    </row>
    <row r="59" spans="1:18" x14ac:dyDescent="0.2">
      <c r="A59" s="348">
        <v>14170</v>
      </c>
      <c r="B59" s="519" t="s">
        <v>127</v>
      </c>
      <c r="C59" s="279" t="s">
        <v>126</v>
      </c>
      <c r="D59" s="471" t="s">
        <v>3</v>
      </c>
      <c r="E59" s="520">
        <v>1</v>
      </c>
      <c r="F59" s="520">
        <v>1</v>
      </c>
      <c r="G59" s="520">
        <v>1</v>
      </c>
      <c r="H59" s="520">
        <v>1</v>
      </c>
      <c r="I59" s="520">
        <v>1</v>
      </c>
      <c r="J59" s="520">
        <v>1</v>
      </c>
      <c r="K59" s="520">
        <v>1</v>
      </c>
      <c r="L59" s="520">
        <v>1</v>
      </c>
      <c r="M59" s="520">
        <v>1</v>
      </c>
      <c r="N59" s="520">
        <v>1</v>
      </c>
      <c r="O59" s="520">
        <v>1</v>
      </c>
      <c r="P59" s="520"/>
    </row>
    <row r="60" spans="1:18" x14ac:dyDescent="0.2">
      <c r="A60" s="348">
        <v>14200</v>
      </c>
      <c r="B60" s="519" t="s">
        <v>193</v>
      </c>
      <c r="C60" s="279" t="s">
        <v>124</v>
      </c>
      <c r="D60" s="471" t="s">
        <v>1</v>
      </c>
      <c r="E60" s="520">
        <v>1</v>
      </c>
      <c r="F60" s="520">
        <v>1</v>
      </c>
      <c r="G60" s="520">
        <v>1</v>
      </c>
      <c r="H60" s="520">
        <v>1</v>
      </c>
      <c r="I60" s="520">
        <v>1</v>
      </c>
      <c r="J60" s="520">
        <v>1</v>
      </c>
      <c r="K60" s="520">
        <v>1</v>
      </c>
      <c r="L60" s="520">
        <v>1</v>
      </c>
      <c r="M60" s="520">
        <v>1</v>
      </c>
      <c r="N60" s="520">
        <v>1</v>
      </c>
      <c r="O60" s="520">
        <v>1</v>
      </c>
      <c r="P60" s="520">
        <v>1</v>
      </c>
      <c r="Q60" s="520">
        <v>1</v>
      </c>
    </row>
    <row r="61" spans="1:18" x14ac:dyDescent="0.2">
      <c r="A61" s="348">
        <v>14300</v>
      </c>
      <c r="B61" s="519" t="s">
        <v>195</v>
      </c>
      <c r="C61" s="279" t="s">
        <v>141</v>
      </c>
      <c r="D61" s="471" t="s">
        <v>1</v>
      </c>
      <c r="E61" s="520">
        <v>1</v>
      </c>
      <c r="F61" s="520">
        <v>1</v>
      </c>
      <c r="G61" s="520">
        <v>1</v>
      </c>
      <c r="H61" s="520">
        <v>1</v>
      </c>
      <c r="I61" s="520">
        <v>1</v>
      </c>
      <c r="J61" s="520">
        <v>1</v>
      </c>
      <c r="K61" s="520">
        <v>1</v>
      </c>
      <c r="L61" s="520">
        <v>1</v>
      </c>
      <c r="M61" s="520">
        <v>1</v>
      </c>
      <c r="N61" s="520">
        <v>1</v>
      </c>
      <c r="O61" s="520">
        <v>1</v>
      </c>
      <c r="Q61" s="520">
        <v>1</v>
      </c>
    </row>
    <row r="62" spans="1:18" x14ac:dyDescent="0.2">
      <c r="A62" s="348">
        <v>14350</v>
      </c>
      <c r="B62" s="519" t="s">
        <v>196</v>
      </c>
      <c r="C62" s="279" t="s">
        <v>290</v>
      </c>
      <c r="D62" s="471" t="s">
        <v>4</v>
      </c>
      <c r="E62" s="520">
        <v>1</v>
      </c>
      <c r="F62" s="520">
        <v>1</v>
      </c>
      <c r="G62" s="520"/>
      <c r="H62" s="520">
        <v>1</v>
      </c>
      <c r="I62" s="520">
        <v>1</v>
      </c>
      <c r="J62" s="520">
        <v>1</v>
      </c>
      <c r="K62" s="520">
        <v>1</v>
      </c>
      <c r="L62" s="520">
        <v>1</v>
      </c>
      <c r="M62" s="520">
        <v>1</v>
      </c>
      <c r="N62" s="520">
        <v>1</v>
      </c>
      <c r="O62" s="520">
        <v>1</v>
      </c>
    </row>
    <row r="63" spans="1:18" x14ac:dyDescent="0.2">
      <c r="A63" s="348">
        <v>14400</v>
      </c>
      <c r="B63" s="519" t="s">
        <v>197</v>
      </c>
      <c r="C63" s="279" t="s">
        <v>287</v>
      </c>
      <c r="D63" s="471" t="s">
        <v>2</v>
      </c>
      <c r="E63" s="520">
        <v>1</v>
      </c>
      <c r="F63" s="520">
        <v>1</v>
      </c>
      <c r="G63" s="520">
        <v>1</v>
      </c>
      <c r="H63" s="520">
        <v>1</v>
      </c>
      <c r="I63" s="520">
        <v>1</v>
      </c>
      <c r="J63" s="520">
        <v>1</v>
      </c>
      <c r="K63" s="520">
        <v>1</v>
      </c>
      <c r="L63" s="520">
        <v>1</v>
      </c>
      <c r="M63" s="520">
        <v>1</v>
      </c>
    </row>
    <row r="64" spans="1:18" x14ac:dyDescent="0.2">
      <c r="A64" s="348">
        <v>14500</v>
      </c>
      <c r="B64" s="519" t="s">
        <v>198</v>
      </c>
      <c r="C64" s="279" t="s">
        <v>189</v>
      </c>
      <c r="D64" s="471" t="s">
        <v>3</v>
      </c>
      <c r="E64" s="520">
        <v>1</v>
      </c>
      <c r="F64" s="520">
        <v>1</v>
      </c>
      <c r="G64" s="520">
        <v>1</v>
      </c>
      <c r="H64" s="520">
        <v>1</v>
      </c>
      <c r="I64" s="520">
        <v>1</v>
      </c>
      <c r="J64" s="520">
        <v>1</v>
      </c>
      <c r="K64" s="520">
        <v>1</v>
      </c>
      <c r="L64" s="520">
        <v>1</v>
      </c>
      <c r="M64" s="520">
        <v>1</v>
      </c>
      <c r="N64" s="520">
        <v>1</v>
      </c>
      <c r="O64" s="520">
        <v>1</v>
      </c>
    </row>
    <row r="65" spans="1:19" x14ac:dyDescent="0.2">
      <c r="A65" s="348">
        <v>14550</v>
      </c>
      <c r="B65" s="519" t="s">
        <v>199</v>
      </c>
      <c r="C65" s="279" t="s">
        <v>130</v>
      </c>
      <c r="D65" s="471" t="s">
        <v>4</v>
      </c>
      <c r="E65" s="520">
        <v>1</v>
      </c>
      <c r="F65" s="520">
        <v>1</v>
      </c>
      <c r="G65" s="520">
        <v>1</v>
      </c>
      <c r="H65" s="520">
        <v>1</v>
      </c>
      <c r="I65" s="520">
        <v>1</v>
      </c>
      <c r="J65" s="520">
        <v>1</v>
      </c>
      <c r="K65" s="520">
        <v>1</v>
      </c>
      <c r="L65" s="520">
        <v>1</v>
      </c>
      <c r="M65" s="520">
        <v>1</v>
      </c>
      <c r="N65" s="520">
        <v>1</v>
      </c>
      <c r="O65" s="520">
        <v>1</v>
      </c>
      <c r="P65" s="520">
        <v>1</v>
      </c>
    </row>
    <row r="66" spans="1:19" x14ac:dyDescent="0.2">
      <c r="A66" s="348">
        <v>14600</v>
      </c>
      <c r="B66" s="519" t="s">
        <v>200</v>
      </c>
      <c r="C66" s="279" t="s">
        <v>289</v>
      </c>
      <c r="D66" s="471" t="s">
        <v>1</v>
      </c>
      <c r="E66" s="520">
        <v>1</v>
      </c>
      <c r="F66" s="520">
        <v>1</v>
      </c>
      <c r="G66" s="520">
        <v>1</v>
      </c>
      <c r="H66" s="520">
        <v>1</v>
      </c>
      <c r="I66" s="520">
        <v>1</v>
      </c>
      <c r="J66" s="520">
        <v>1</v>
      </c>
      <c r="K66" s="520">
        <v>1</v>
      </c>
      <c r="L66" s="520">
        <v>1</v>
      </c>
      <c r="M66" s="520">
        <v>1</v>
      </c>
      <c r="N66" s="520"/>
      <c r="O66" s="520">
        <v>1</v>
      </c>
    </row>
    <row r="67" spans="1:19" x14ac:dyDescent="0.2">
      <c r="A67" s="348">
        <v>14650</v>
      </c>
      <c r="B67" s="519" t="s">
        <v>201</v>
      </c>
      <c r="C67" s="279" t="s">
        <v>162</v>
      </c>
      <c r="D67" s="471" t="s">
        <v>2</v>
      </c>
      <c r="E67" s="520">
        <v>1</v>
      </c>
      <c r="F67" s="520">
        <v>1</v>
      </c>
      <c r="G67" s="520">
        <v>1</v>
      </c>
      <c r="H67" s="520">
        <v>1</v>
      </c>
      <c r="I67" s="520">
        <v>1</v>
      </c>
      <c r="J67" s="520">
        <v>1</v>
      </c>
      <c r="K67" s="520">
        <v>1</v>
      </c>
      <c r="L67" s="520">
        <v>1</v>
      </c>
      <c r="M67" s="520">
        <v>1</v>
      </c>
      <c r="N67" s="520">
        <v>1</v>
      </c>
      <c r="O67" s="520">
        <v>1</v>
      </c>
      <c r="P67" s="520">
        <v>1</v>
      </c>
    </row>
    <row r="68" spans="1:19" x14ac:dyDescent="0.2">
      <c r="A68" s="348">
        <v>14700</v>
      </c>
      <c r="B68" s="519" t="s">
        <v>202</v>
      </c>
      <c r="C68" s="279" t="s">
        <v>189</v>
      </c>
      <c r="D68" s="471" t="s">
        <v>3</v>
      </c>
      <c r="E68" s="520">
        <v>1</v>
      </c>
      <c r="F68" s="520">
        <v>1</v>
      </c>
      <c r="G68" s="520">
        <v>1</v>
      </c>
      <c r="H68" s="520">
        <v>1</v>
      </c>
      <c r="I68" s="520">
        <v>1</v>
      </c>
      <c r="J68" s="520">
        <v>1</v>
      </c>
      <c r="K68" s="520">
        <v>1</v>
      </c>
      <c r="L68" s="520">
        <v>1</v>
      </c>
      <c r="M68" s="520">
        <v>1</v>
      </c>
      <c r="N68" s="520">
        <v>1</v>
      </c>
      <c r="O68" s="520">
        <v>1</v>
      </c>
    </row>
    <row r="69" spans="1:19" x14ac:dyDescent="0.2">
      <c r="A69" s="348">
        <v>14750</v>
      </c>
      <c r="B69" s="519" t="s">
        <v>203</v>
      </c>
      <c r="C69" s="279" t="s">
        <v>716</v>
      </c>
      <c r="D69" s="471" t="s">
        <v>1</v>
      </c>
      <c r="E69" s="520">
        <v>1</v>
      </c>
      <c r="F69" s="520">
        <v>1</v>
      </c>
      <c r="G69" s="520">
        <v>1</v>
      </c>
      <c r="H69" s="520">
        <v>1</v>
      </c>
      <c r="I69" s="520">
        <v>1</v>
      </c>
      <c r="J69" s="520">
        <v>1</v>
      </c>
      <c r="K69" s="517">
        <v>1</v>
      </c>
      <c r="L69" s="517">
        <v>1</v>
      </c>
      <c r="M69" s="517">
        <v>1</v>
      </c>
      <c r="N69" s="517">
        <v>1</v>
      </c>
      <c r="O69" s="517">
        <v>1</v>
      </c>
      <c r="P69" s="520">
        <v>1</v>
      </c>
    </row>
    <row r="70" spans="1:19" x14ac:dyDescent="0.2">
      <c r="A70" s="348">
        <v>14850</v>
      </c>
      <c r="B70" s="519" t="s">
        <v>204</v>
      </c>
      <c r="C70" s="279" t="s">
        <v>130</v>
      </c>
      <c r="D70" s="471" t="s">
        <v>4</v>
      </c>
      <c r="E70" s="520">
        <v>1</v>
      </c>
      <c r="F70" s="520">
        <v>1</v>
      </c>
      <c r="G70" s="520">
        <v>1</v>
      </c>
      <c r="H70" s="520">
        <v>1</v>
      </c>
      <c r="I70" s="520">
        <v>1</v>
      </c>
      <c r="J70" s="520">
        <v>1</v>
      </c>
      <c r="K70" s="520">
        <v>1</v>
      </c>
      <c r="L70" s="520">
        <v>1</v>
      </c>
      <c r="M70" s="520">
        <v>1</v>
      </c>
      <c r="N70" s="520">
        <v>1</v>
      </c>
      <c r="O70" s="520">
        <v>1</v>
      </c>
      <c r="P70" s="520">
        <v>1</v>
      </c>
      <c r="Q70" s="520"/>
      <c r="R70" s="520">
        <v>1</v>
      </c>
      <c r="S70" s="520">
        <v>1</v>
      </c>
    </row>
    <row r="71" spans="1:19" x14ac:dyDescent="0.2">
      <c r="A71" s="348">
        <v>14870</v>
      </c>
      <c r="B71" s="519" t="s">
        <v>205</v>
      </c>
      <c r="C71" s="279" t="s">
        <v>289</v>
      </c>
      <c r="D71" s="471" t="s">
        <v>1</v>
      </c>
      <c r="E71" s="520">
        <v>1</v>
      </c>
      <c r="F71" s="520">
        <v>1</v>
      </c>
      <c r="H71" s="520">
        <v>1</v>
      </c>
      <c r="I71" s="520">
        <v>1</v>
      </c>
      <c r="J71" s="520">
        <v>1</v>
      </c>
      <c r="K71" s="520">
        <v>1</v>
      </c>
    </row>
    <row r="72" spans="1:19" x14ac:dyDescent="0.2">
      <c r="A72" s="348">
        <v>14900</v>
      </c>
      <c r="B72" s="519" t="s">
        <v>206</v>
      </c>
      <c r="C72" s="279" t="s">
        <v>128</v>
      </c>
      <c r="D72" s="471" t="s">
        <v>3</v>
      </c>
      <c r="E72" s="520">
        <v>1</v>
      </c>
      <c r="F72" s="520">
        <v>1</v>
      </c>
      <c r="G72" s="520">
        <v>1</v>
      </c>
      <c r="H72" s="520">
        <v>1</v>
      </c>
      <c r="I72" s="520">
        <v>1</v>
      </c>
      <c r="J72" s="520">
        <v>1</v>
      </c>
      <c r="K72" s="520">
        <v>1</v>
      </c>
      <c r="L72" s="520">
        <v>1</v>
      </c>
      <c r="M72" s="520">
        <v>1</v>
      </c>
      <c r="N72" s="520">
        <v>1</v>
      </c>
      <c r="O72" s="520">
        <v>1</v>
      </c>
    </row>
    <row r="73" spans="1:19" x14ac:dyDescent="0.2">
      <c r="A73" s="348">
        <v>14920</v>
      </c>
      <c r="B73" s="519" t="s">
        <v>207</v>
      </c>
      <c r="C73" s="279" t="s">
        <v>124</v>
      </c>
      <c r="D73" s="471" t="s">
        <v>1</v>
      </c>
      <c r="E73" s="520">
        <v>1</v>
      </c>
      <c r="F73" s="520">
        <v>1</v>
      </c>
      <c r="G73" s="520"/>
      <c r="H73" s="520">
        <v>1</v>
      </c>
      <c r="I73" s="520">
        <v>1</v>
      </c>
      <c r="J73" s="520">
        <v>1</v>
      </c>
      <c r="K73" s="520">
        <v>1</v>
      </c>
      <c r="L73" s="520">
        <v>1</v>
      </c>
      <c r="M73" s="520">
        <v>1</v>
      </c>
      <c r="N73" s="520">
        <v>1</v>
      </c>
      <c r="O73" s="520"/>
    </row>
    <row r="74" spans="1:19" x14ac:dyDescent="0.2">
      <c r="A74" s="348">
        <v>14950</v>
      </c>
      <c r="B74" s="519" t="s">
        <v>208</v>
      </c>
      <c r="C74" s="279" t="s">
        <v>141</v>
      </c>
      <c r="D74" s="471" t="s">
        <v>1</v>
      </c>
      <c r="E74" s="520">
        <v>1</v>
      </c>
      <c r="F74" s="520">
        <v>1</v>
      </c>
      <c r="G74" s="520">
        <v>1</v>
      </c>
      <c r="H74" s="520">
        <v>1</v>
      </c>
      <c r="I74" s="520">
        <v>1</v>
      </c>
      <c r="J74" s="520">
        <v>1</v>
      </c>
      <c r="K74" s="520">
        <v>1</v>
      </c>
      <c r="L74" s="520">
        <v>1</v>
      </c>
      <c r="M74" s="520">
        <v>1</v>
      </c>
      <c r="N74" s="520">
        <v>1</v>
      </c>
      <c r="O74" s="520"/>
    </row>
    <row r="75" spans="1:19" x14ac:dyDescent="0.2">
      <c r="A75" s="348">
        <v>15050</v>
      </c>
      <c r="B75" s="519" t="s">
        <v>209</v>
      </c>
      <c r="C75" s="279" t="s">
        <v>162</v>
      </c>
      <c r="D75" s="471" t="s">
        <v>2</v>
      </c>
      <c r="E75" s="520">
        <v>1</v>
      </c>
      <c r="F75" s="520">
        <v>1</v>
      </c>
      <c r="G75" s="520">
        <v>1</v>
      </c>
      <c r="H75" s="520">
        <v>1</v>
      </c>
      <c r="I75" s="520">
        <v>1</v>
      </c>
      <c r="J75" s="520">
        <v>1</v>
      </c>
      <c r="K75" s="520">
        <v>1</v>
      </c>
      <c r="L75" s="520">
        <v>1</v>
      </c>
      <c r="M75" s="520">
        <v>1</v>
      </c>
      <c r="N75" s="520">
        <v>1</v>
      </c>
      <c r="O75" s="520">
        <v>1</v>
      </c>
      <c r="P75" s="520">
        <v>1</v>
      </c>
    </row>
    <row r="76" spans="1:19" x14ac:dyDescent="0.2">
      <c r="A76" s="348">
        <v>15240</v>
      </c>
      <c r="B76" s="519" t="s">
        <v>179</v>
      </c>
      <c r="C76" s="279" t="s">
        <v>290</v>
      </c>
      <c r="D76" s="471" t="s">
        <v>4</v>
      </c>
      <c r="E76" s="520">
        <v>1</v>
      </c>
      <c r="F76" s="520">
        <v>1</v>
      </c>
      <c r="G76" s="520">
        <v>1</v>
      </c>
      <c r="H76" s="520">
        <v>1</v>
      </c>
      <c r="I76" s="520">
        <v>1</v>
      </c>
      <c r="J76" s="520">
        <v>1</v>
      </c>
      <c r="K76" s="520">
        <v>1</v>
      </c>
      <c r="L76" s="520">
        <v>1</v>
      </c>
      <c r="M76" s="520">
        <v>1</v>
      </c>
      <c r="N76" s="520">
        <v>1</v>
      </c>
      <c r="O76" s="520">
        <v>1</v>
      </c>
    </row>
    <row r="77" spans="1:19" x14ac:dyDescent="0.2">
      <c r="A77" s="348">
        <v>15270</v>
      </c>
      <c r="B77" s="519" t="s">
        <v>211</v>
      </c>
      <c r="C77" s="279" t="s">
        <v>289</v>
      </c>
      <c r="D77" s="471" t="s">
        <v>1</v>
      </c>
      <c r="E77" s="520">
        <v>1</v>
      </c>
      <c r="F77" s="520">
        <v>1</v>
      </c>
      <c r="G77" s="520">
        <v>1</v>
      </c>
      <c r="H77" s="520">
        <v>1</v>
      </c>
      <c r="I77" s="520">
        <v>1</v>
      </c>
      <c r="J77" s="520">
        <v>1</v>
      </c>
      <c r="K77" s="520">
        <v>1</v>
      </c>
    </row>
    <row r="78" spans="1:19" x14ac:dyDescent="0.2">
      <c r="A78" s="348">
        <v>15300</v>
      </c>
      <c r="B78" s="519" t="s">
        <v>212</v>
      </c>
      <c r="C78" s="279" t="s">
        <v>124</v>
      </c>
      <c r="D78" s="471" t="s">
        <v>1</v>
      </c>
      <c r="E78" s="520">
        <v>1</v>
      </c>
      <c r="F78" s="520">
        <v>1</v>
      </c>
      <c r="H78" s="520">
        <v>1</v>
      </c>
      <c r="I78" s="520">
        <v>1</v>
      </c>
      <c r="J78" s="520">
        <v>1</v>
      </c>
      <c r="K78" s="520">
        <v>1</v>
      </c>
      <c r="L78" s="520">
        <v>1</v>
      </c>
      <c r="M78" s="520">
        <v>1</v>
      </c>
      <c r="N78" s="520">
        <v>1</v>
      </c>
      <c r="O78" s="520">
        <v>1</v>
      </c>
    </row>
    <row r="79" spans="1:19" x14ac:dyDescent="0.2">
      <c r="A79" s="348">
        <v>15350</v>
      </c>
      <c r="B79" s="519" t="s">
        <v>213</v>
      </c>
      <c r="C79" s="279" t="s">
        <v>189</v>
      </c>
      <c r="D79" s="471" t="s">
        <v>3</v>
      </c>
      <c r="E79" s="520">
        <v>1</v>
      </c>
      <c r="F79" s="520">
        <v>1</v>
      </c>
      <c r="G79" s="520">
        <v>1</v>
      </c>
      <c r="H79" s="520">
        <v>1</v>
      </c>
      <c r="I79" s="520">
        <v>1</v>
      </c>
      <c r="J79" s="520">
        <v>1</v>
      </c>
      <c r="K79" s="520">
        <v>1</v>
      </c>
      <c r="L79" s="520">
        <v>1</v>
      </c>
      <c r="M79" s="520">
        <v>1</v>
      </c>
      <c r="N79" s="520">
        <v>1</v>
      </c>
      <c r="O79" s="520">
        <v>1</v>
      </c>
    </row>
    <row r="80" spans="1:19" x14ac:dyDescent="0.2">
      <c r="A80" s="348">
        <v>15520</v>
      </c>
      <c r="B80" s="519" t="s">
        <v>214</v>
      </c>
      <c r="C80" s="279" t="s">
        <v>711</v>
      </c>
      <c r="D80" s="471" t="s">
        <v>1</v>
      </c>
      <c r="E80" s="520">
        <v>1</v>
      </c>
      <c r="F80" s="520">
        <v>1</v>
      </c>
      <c r="G80" s="520">
        <v>1</v>
      </c>
      <c r="H80" s="520">
        <v>1</v>
      </c>
      <c r="I80" s="520">
        <v>1</v>
      </c>
      <c r="J80" s="520">
        <v>1</v>
      </c>
      <c r="K80" s="520">
        <v>1</v>
      </c>
      <c r="L80" s="520">
        <v>1</v>
      </c>
      <c r="M80" s="520">
        <v>1</v>
      </c>
      <c r="N80" s="520">
        <v>1</v>
      </c>
      <c r="O80" s="520">
        <v>1</v>
      </c>
      <c r="P80" s="520">
        <v>1</v>
      </c>
      <c r="Q80" s="520">
        <v>1</v>
      </c>
      <c r="R80" s="520"/>
    </row>
    <row r="81" spans="1:17" x14ac:dyDescent="0.2">
      <c r="A81" s="348">
        <v>15560</v>
      </c>
      <c r="B81" s="519" t="s">
        <v>194</v>
      </c>
      <c r="C81" s="279" t="s">
        <v>716</v>
      </c>
      <c r="D81" s="471" t="s">
        <v>1</v>
      </c>
      <c r="E81" s="520"/>
      <c r="F81" s="520"/>
      <c r="G81" s="520"/>
      <c r="H81" s="520"/>
      <c r="I81" s="520"/>
      <c r="J81" s="520"/>
      <c r="K81" s="520"/>
    </row>
    <row r="82" spans="1:17" x14ac:dyDescent="0.2">
      <c r="A82" s="348">
        <v>15650</v>
      </c>
      <c r="B82" s="519" t="s">
        <v>215</v>
      </c>
      <c r="C82" s="279" t="s">
        <v>162</v>
      </c>
      <c r="D82" s="471" t="s">
        <v>4</v>
      </c>
      <c r="E82" s="520">
        <v>1</v>
      </c>
      <c r="F82" s="520">
        <v>1</v>
      </c>
      <c r="G82" s="517">
        <v>1</v>
      </c>
      <c r="H82" s="520">
        <v>1</v>
      </c>
      <c r="I82" s="520">
        <v>1</v>
      </c>
      <c r="J82" s="520">
        <v>1</v>
      </c>
      <c r="K82" s="520">
        <v>1</v>
      </c>
      <c r="M82" s="520">
        <v>1</v>
      </c>
      <c r="N82" s="520">
        <v>1</v>
      </c>
      <c r="P82" s="520">
        <v>1</v>
      </c>
    </row>
    <row r="83" spans="1:17" x14ac:dyDescent="0.2">
      <c r="A83" s="348">
        <v>15700</v>
      </c>
      <c r="B83" s="519" t="s">
        <v>216</v>
      </c>
      <c r="C83" s="279" t="s">
        <v>290</v>
      </c>
      <c r="D83" s="471" t="s">
        <v>4</v>
      </c>
      <c r="E83" s="520">
        <v>1</v>
      </c>
      <c r="F83" s="520">
        <v>1</v>
      </c>
      <c r="H83" s="520">
        <v>1</v>
      </c>
      <c r="I83" s="520">
        <v>1</v>
      </c>
      <c r="J83" s="520">
        <v>1</v>
      </c>
      <c r="K83" s="520">
        <v>1</v>
      </c>
      <c r="L83" s="520">
        <v>1</v>
      </c>
      <c r="M83" s="520">
        <v>1</v>
      </c>
      <c r="N83" s="517">
        <v>1</v>
      </c>
      <c r="O83" s="517">
        <v>1</v>
      </c>
    </row>
    <row r="84" spans="1:17" x14ac:dyDescent="0.2">
      <c r="A84" s="348">
        <v>15750</v>
      </c>
      <c r="B84" s="519" t="s">
        <v>217</v>
      </c>
      <c r="C84" s="279" t="s">
        <v>124</v>
      </c>
      <c r="D84" s="471" t="s">
        <v>1</v>
      </c>
      <c r="E84" s="520">
        <v>1</v>
      </c>
      <c r="F84" s="520">
        <v>1</v>
      </c>
      <c r="G84" s="520">
        <v>1</v>
      </c>
      <c r="H84" s="520">
        <v>1</v>
      </c>
      <c r="I84" s="520">
        <v>1</v>
      </c>
      <c r="J84" s="520">
        <v>1</v>
      </c>
      <c r="K84" s="520">
        <v>1</v>
      </c>
      <c r="L84" s="520">
        <v>1</v>
      </c>
      <c r="M84" s="520">
        <v>1</v>
      </c>
      <c r="N84" s="520">
        <v>1</v>
      </c>
      <c r="O84" s="520">
        <v>1</v>
      </c>
      <c r="P84" s="520"/>
    </row>
    <row r="85" spans="1:17" x14ac:dyDescent="0.2">
      <c r="A85" s="348">
        <v>15800</v>
      </c>
      <c r="B85" s="519" t="s">
        <v>218</v>
      </c>
      <c r="C85" s="279" t="s">
        <v>716</v>
      </c>
      <c r="D85" s="471" t="s">
        <v>1</v>
      </c>
      <c r="E85" s="520">
        <v>1</v>
      </c>
      <c r="F85" s="520"/>
      <c r="H85" s="520">
        <v>1</v>
      </c>
      <c r="I85" s="520">
        <v>1</v>
      </c>
      <c r="J85" s="520">
        <v>1</v>
      </c>
      <c r="K85" s="520">
        <v>1</v>
      </c>
      <c r="L85" s="520">
        <v>1</v>
      </c>
      <c r="M85" s="520">
        <v>1</v>
      </c>
      <c r="N85" s="520">
        <v>1</v>
      </c>
      <c r="O85" s="520">
        <v>1</v>
      </c>
    </row>
    <row r="86" spans="1:17" x14ac:dyDescent="0.2">
      <c r="A86" s="348">
        <v>15850</v>
      </c>
      <c r="B86" s="519" t="s">
        <v>219</v>
      </c>
      <c r="C86" s="279" t="s">
        <v>289</v>
      </c>
      <c r="D86" s="471" t="s">
        <v>1</v>
      </c>
      <c r="E86" s="520">
        <v>1</v>
      </c>
      <c r="F86" s="520">
        <v>1</v>
      </c>
      <c r="G86" s="520">
        <v>1</v>
      </c>
      <c r="H86" s="520">
        <v>1</v>
      </c>
      <c r="I86" s="520">
        <v>1</v>
      </c>
      <c r="J86" s="520">
        <v>1</v>
      </c>
      <c r="K86" s="520">
        <v>1</v>
      </c>
      <c r="L86" s="520">
        <v>1</v>
      </c>
      <c r="M86" s="520">
        <v>1</v>
      </c>
      <c r="N86" s="520">
        <v>1</v>
      </c>
      <c r="O86" s="520">
        <v>1</v>
      </c>
      <c r="P86" s="520">
        <v>1</v>
      </c>
      <c r="Q86" s="520">
        <v>1</v>
      </c>
    </row>
    <row r="87" spans="1:17" x14ac:dyDescent="0.2">
      <c r="A87" s="348">
        <v>15900</v>
      </c>
      <c r="B87" s="519" t="s">
        <v>220</v>
      </c>
      <c r="C87" s="279" t="s">
        <v>162</v>
      </c>
      <c r="D87" s="471" t="s">
        <v>2</v>
      </c>
      <c r="E87" s="520">
        <v>1</v>
      </c>
      <c r="F87" s="520">
        <v>1</v>
      </c>
      <c r="G87" s="520">
        <v>1</v>
      </c>
      <c r="H87" s="520">
        <v>1</v>
      </c>
      <c r="I87" s="520">
        <v>1</v>
      </c>
      <c r="J87" s="520">
        <v>1</v>
      </c>
      <c r="K87" s="520">
        <v>1</v>
      </c>
      <c r="L87" s="520">
        <v>1</v>
      </c>
      <c r="M87" s="520">
        <v>1</v>
      </c>
      <c r="N87" s="520"/>
      <c r="O87" s="520">
        <v>1</v>
      </c>
      <c r="P87" s="520"/>
    </row>
    <row r="88" spans="1:17" x14ac:dyDescent="0.2">
      <c r="A88" s="348">
        <v>15950</v>
      </c>
      <c r="B88" s="519" t="s">
        <v>221</v>
      </c>
      <c r="C88" s="279" t="s">
        <v>189</v>
      </c>
      <c r="D88" s="471" t="s">
        <v>3</v>
      </c>
      <c r="E88" s="520">
        <v>1</v>
      </c>
      <c r="F88" s="520">
        <v>1</v>
      </c>
      <c r="G88" s="520">
        <v>1</v>
      </c>
      <c r="H88" s="520">
        <v>1</v>
      </c>
      <c r="I88" s="520">
        <v>1</v>
      </c>
      <c r="J88" s="520">
        <v>1</v>
      </c>
      <c r="K88" s="520">
        <v>1</v>
      </c>
      <c r="L88" s="520">
        <v>1</v>
      </c>
      <c r="M88" s="520">
        <v>1</v>
      </c>
      <c r="N88" s="520">
        <v>1</v>
      </c>
      <c r="O88" s="520">
        <v>1</v>
      </c>
    </row>
    <row r="89" spans="1:17" x14ac:dyDescent="0.2">
      <c r="A89" s="348">
        <v>15990</v>
      </c>
      <c r="B89" s="519" t="s">
        <v>210</v>
      </c>
      <c r="C89" s="279"/>
      <c r="D89" s="471" t="s">
        <v>3</v>
      </c>
      <c r="E89" s="520">
        <v>1</v>
      </c>
      <c r="F89" s="520">
        <v>1</v>
      </c>
      <c r="G89" s="520">
        <v>1</v>
      </c>
      <c r="H89" s="520">
        <v>1</v>
      </c>
      <c r="I89" s="520">
        <v>1</v>
      </c>
      <c r="J89" s="520">
        <v>1</v>
      </c>
      <c r="K89" s="520">
        <v>1</v>
      </c>
      <c r="L89" s="520">
        <v>1</v>
      </c>
      <c r="M89" s="520">
        <v>1</v>
      </c>
      <c r="N89" s="520">
        <v>1</v>
      </c>
      <c r="O89" s="520">
        <v>1</v>
      </c>
      <c r="P89" s="520"/>
      <c r="Q89" s="520"/>
    </row>
    <row r="90" spans="1:17" x14ac:dyDescent="0.2">
      <c r="A90" s="348">
        <v>16100</v>
      </c>
      <c r="B90" s="519" t="s">
        <v>222</v>
      </c>
      <c r="C90" s="279" t="s">
        <v>289</v>
      </c>
      <c r="D90" s="471" t="s">
        <v>1</v>
      </c>
    </row>
    <row r="91" spans="1:17" x14ac:dyDescent="0.2">
      <c r="A91" s="348">
        <v>16150</v>
      </c>
      <c r="B91" s="519" t="s">
        <v>223</v>
      </c>
      <c r="C91" s="279" t="s">
        <v>289</v>
      </c>
      <c r="D91" s="471" t="s">
        <v>1</v>
      </c>
      <c r="E91" s="520">
        <v>1</v>
      </c>
      <c r="F91" s="520">
        <v>1</v>
      </c>
      <c r="G91" s="520">
        <v>1</v>
      </c>
      <c r="H91" s="520">
        <v>1</v>
      </c>
      <c r="I91" s="520">
        <v>1</v>
      </c>
      <c r="J91" s="520">
        <v>1</v>
      </c>
      <c r="K91" s="520">
        <v>1</v>
      </c>
      <c r="L91" s="520">
        <v>1</v>
      </c>
      <c r="M91" s="520">
        <v>1</v>
      </c>
      <c r="N91" s="520"/>
      <c r="O91" s="520"/>
    </row>
    <row r="92" spans="1:17" x14ac:dyDescent="0.2">
      <c r="A92" s="348">
        <v>16200</v>
      </c>
      <c r="B92" s="519" t="s">
        <v>225</v>
      </c>
      <c r="C92" s="279" t="s">
        <v>289</v>
      </c>
      <c r="D92" s="471" t="s">
        <v>1</v>
      </c>
      <c r="E92" s="520">
        <v>1</v>
      </c>
      <c r="F92" s="520">
        <v>1</v>
      </c>
      <c r="G92" s="520">
        <v>1</v>
      </c>
      <c r="H92" s="520">
        <v>1</v>
      </c>
      <c r="I92" s="520">
        <v>1</v>
      </c>
      <c r="J92" s="520">
        <v>1</v>
      </c>
      <c r="K92" s="520">
        <v>1</v>
      </c>
      <c r="L92" s="520">
        <v>1</v>
      </c>
      <c r="M92" s="520">
        <v>1</v>
      </c>
      <c r="N92" s="520"/>
      <c r="O92" s="520"/>
      <c r="P92" s="520"/>
    </row>
    <row r="93" spans="1:17" x14ac:dyDescent="0.2">
      <c r="A93" s="348">
        <v>16260</v>
      </c>
      <c r="B93" s="519" t="s">
        <v>226</v>
      </c>
      <c r="C93" s="279" t="s">
        <v>128</v>
      </c>
      <c r="D93" s="471" t="s">
        <v>3</v>
      </c>
      <c r="E93" s="520">
        <v>1</v>
      </c>
      <c r="F93" s="520">
        <v>1</v>
      </c>
      <c r="G93" s="520">
        <v>1</v>
      </c>
      <c r="H93" s="520">
        <v>1</v>
      </c>
      <c r="I93" s="520">
        <v>1</v>
      </c>
      <c r="J93" s="520">
        <v>1</v>
      </c>
      <c r="K93" s="520">
        <v>1</v>
      </c>
      <c r="L93" s="520"/>
      <c r="M93" s="520">
        <v>1</v>
      </c>
      <c r="N93" s="520">
        <v>1</v>
      </c>
      <c r="O93" s="520">
        <v>1</v>
      </c>
    </row>
    <row r="94" spans="1:17" x14ac:dyDescent="0.2">
      <c r="A94" s="348">
        <v>16350</v>
      </c>
      <c r="B94" s="519" t="s">
        <v>227</v>
      </c>
      <c r="C94" s="279" t="s">
        <v>128</v>
      </c>
      <c r="D94" s="471" t="s">
        <v>3</v>
      </c>
      <c r="E94" s="520">
        <v>1</v>
      </c>
      <c r="F94" s="520">
        <v>1</v>
      </c>
      <c r="G94" s="520">
        <v>1</v>
      </c>
      <c r="H94" s="520">
        <v>1</v>
      </c>
      <c r="I94" s="520">
        <v>1</v>
      </c>
      <c r="J94" s="520">
        <v>1</v>
      </c>
      <c r="K94" s="520">
        <v>1</v>
      </c>
      <c r="L94" s="520">
        <v>1</v>
      </c>
      <c r="M94" s="520">
        <v>1</v>
      </c>
      <c r="N94" s="520">
        <v>1</v>
      </c>
      <c r="O94" s="520">
        <v>1</v>
      </c>
    </row>
    <row r="95" spans="1:17" x14ac:dyDescent="0.2">
      <c r="A95" s="348">
        <v>16380</v>
      </c>
      <c r="B95" s="519" t="s">
        <v>186</v>
      </c>
      <c r="C95" s="279" t="s">
        <v>290</v>
      </c>
      <c r="D95" s="471" t="s">
        <v>4</v>
      </c>
      <c r="E95" s="520">
        <v>1</v>
      </c>
      <c r="F95" s="520">
        <v>1</v>
      </c>
      <c r="G95" s="520">
        <v>1</v>
      </c>
      <c r="H95" s="520">
        <v>1</v>
      </c>
      <c r="I95" s="520">
        <v>1</v>
      </c>
      <c r="J95" s="520">
        <v>1</v>
      </c>
      <c r="K95" s="520">
        <v>1</v>
      </c>
      <c r="L95" s="520">
        <v>1</v>
      </c>
      <c r="M95" s="520">
        <v>1</v>
      </c>
      <c r="N95" s="520">
        <v>1</v>
      </c>
      <c r="O95" s="520">
        <v>1</v>
      </c>
      <c r="P95" s="520">
        <v>1</v>
      </c>
    </row>
    <row r="96" spans="1:17" x14ac:dyDescent="0.2">
      <c r="A96" s="348">
        <v>16400</v>
      </c>
      <c r="B96" s="519" t="s">
        <v>228</v>
      </c>
      <c r="C96" s="279" t="s">
        <v>162</v>
      </c>
      <c r="D96" s="471" t="s">
        <v>2</v>
      </c>
      <c r="E96" s="520">
        <v>1</v>
      </c>
      <c r="F96" s="520">
        <v>1</v>
      </c>
      <c r="G96" s="520">
        <v>1</v>
      </c>
      <c r="H96" s="520">
        <v>1</v>
      </c>
      <c r="I96" s="520">
        <v>1</v>
      </c>
      <c r="J96" s="520">
        <v>1</v>
      </c>
      <c r="K96" s="520">
        <v>1</v>
      </c>
      <c r="L96" s="520">
        <v>1</v>
      </c>
      <c r="M96" s="520">
        <v>1</v>
      </c>
      <c r="N96" s="520">
        <v>1</v>
      </c>
      <c r="O96" s="520">
        <v>1</v>
      </c>
    </row>
    <row r="97" spans="1:22" x14ac:dyDescent="0.2">
      <c r="A97" s="348">
        <v>16490</v>
      </c>
      <c r="B97" s="519" t="s">
        <v>224</v>
      </c>
      <c r="C97" s="279" t="s">
        <v>713</v>
      </c>
      <c r="D97" s="471" t="s">
        <v>1</v>
      </c>
      <c r="E97" s="520"/>
      <c r="F97" s="520">
        <v>1</v>
      </c>
      <c r="G97" s="520">
        <v>1</v>
      </c>
      <c r="H97" s="520">
        <v>1</v>
      </c>
      <c r="I97" s="520">
        <v>1</v>
      </c>
      <c r="J97" s="520">
        <v>1</v>
      </c>
      <c r="K97" s="520"/>
      <c r="L97" s="520"/>
      <c r="M97" s="520"/>
      <c r="N97" s="520"/>
      <c r="O97" s="520"/>
      <c r="P97" s="520"/>
      <c r="U97" s="517">
        <v>1</v>
      </c>
      <c r="V97" s="517" t="s">
        <v>758</v>
      </c>
    </row>
    <row r="98" spans="1:22" x14ac:dyDescent="0.2">
      <c r="A98" s="348">
        <v>16550</v>
      </c>
      <c r="B98" s="519" t="s">
        <v>229</v>
      </c>
      <c r="C98" s="279" t="s">
        <v>126</v>
      </c>
      <c r="D98" s="471" t="s">
        <v>3</v>
      </c>
      <c r="E98" s="520">
        <v>1</v>
      </c>
      <c r="F98" s="520">
        <v>1</v>
      </c>
      <c r="G98" s="520">
        <v>1</v>
      </c>
      <c r="H98" s="520">
        <v>1</v>
      </c>
      <c r="I98" s="520">
        <v>1</v>
      </c>
      <c r="J98" s="520">
        <v>1</v>
      </c>
      <c r="K98" s="520">
        <v>1</v>
      </c>
      <c r="L98" s="520">
        <v>1</v>
      </c>
      <c r="M98" s="520">
        <v>1</v>
      </c>
      <c r="N98" s="520">
        <v>1</v>
      </c>
      <c r="O98" s="520"/>
    </row>
    <row r="99" spans="1:22" x14ac:dyDescent="0.2">
      <c r="A99" s="348">
        <v>16610</v>
      </c>
      <c r="B99" s="519" t="s">
        <v>230</v>
      </c>
      <c r="C99" s="279" t="s">
        <v>130</v>
      </c>
      <c r="D99" s="471" t="s">
        <v>4</v>
      </c>
      <c r="E99" s="520">
        <v>1</v>
      </c>
      <c r="F99" s="520">
        <v>1</v>
      </c>
      <c r="G99" s="520">
        <v>1</v>
      </c>
      <c r="H99" s="520">
        <v>1</v>
      </c>
      <c r="I99" s="520">
        <v>1</v>
      </c>
      <c r="J99" s="520">
        <v>1</v>
      </c>
      <c r="K99" s="520">
        <v>1</v>
      </c>
      <c r="L99" s="520">
        <v>1</v>
      </c>
      <c r="M99" s="520">
        <v>1</v>
      </c>
      <c r="N99" s="520">
        <v>1</v>
      </c>
      <c r="O99" s="520">
        <v>1</v>
      </c>
      <c r="P99" s="520">
        <v>1</v>
      </c>
      <c r="Q99" s="520">
        <v>1</v>
      </c>
      <c r="R99" s="520">
        <v>1</v>
      </c>
      <c r="S99" s="520">
        <v>1</v>
      </c>
      <c r="U99" s="520">
        <v>1</v>
      </c>
      <c r="V99" s="517" t="s">
        <v>759</v>
      </c>
    </row>
    <row r="100" spans="1:22" x14ac:dyDescent="0.2">
      <c r="A100" s="348">
        <v>16700</v>
      </c>
      <c r="B100" s="519" t="s">
        <v>231</v>
      </c>
      <c r="C100" s="279" t="s">
        <v>189</v>
      </c>
      <c r="D100" s="471" t="s">
        <v>3</v>
      </c>
      <c r="E100" s="520">
        <v>1</v>
      </c>
      <c r="F100" s="520">
        <v>1</v>
      </c>
      <c r="G100" s="520">
        <v>1</v>
      </c>
      <c r="H100" s="520">
        <v>1</v>
      </c>
      <c r="I100" s="520">
        <v>1</v>
      </c>
      <c r="J100" s="520">
        <v>1</v>
      </c>
      <c r="K100" s="520">
        <v>1</v>
      </c>
      <c r="L100" s="520">
        <v>1</v>
      </c>
      <c r="M100" s="520">
        <v>1</v>
      </c>
      <c r="N100" s="520">
        <v>1</v>
      </c>
      <c r="O100" s="520">
        <v>1</v>
      </c>
      <c r="P100" s="520">
        <v>1</v>
      </c>
    </row>
    <row r="101" spans="1:22" x14ac:dyDescent="0.2">
      <c r="A101" s="348">
        <v>16900</v>
      </c>
      <c r="B101" s="519" t="s">
        <v>232</v>
      </c>
      <c r="C101" s="279" t="s">
        <v>287</v>
      </c>
      <c r="D101" s="471" t="s">
        <v>2</v>
      </c>
      <c r="E101" s="520">
        <v>1</v>
      </c>
      <c r="F101" s="520">
        <v>1</v>
      </c>
      <c r="G101" s="520">
        <v>1</v>
      </c>
      <c r="H101" s="520">
        <v>1</v>
      </c>
      <c r="I101" s="520">
        <v>1</v>
      </c>
      <c r="J101" s="520">
        <v>1</v>
      </c>
      <c r="K101" s="520">
        <v>1</v>
      </c>
      <c r="L101" s="520">
        <v>1</v>
      </c>
      <c r="M101" s="520">
        <v>1</v>
      </c>
      <c r="N101" s="520">
        <v>1</v>
      </c>
      <c r="O101" s="520">
        <v>1</v>
      </c>
    </row>
    <row r="102" spans="1:22" x14ac:dyDescent="0.2">
      <c r="A102" s="348">
        <v>16950</v>
      </c>
      <c r="B102" s="519" t="s">
        <v>233</v>
      </c>
      <c r="C102" s="279" t="s">
        <v>287</v>
      </c>
      <c r="D102" s="471" t="s">
        <v>2</v>
      </c>
      <c r="E102" s="520">
        <v>1</v>
      </c>
      <c r="F102" s="520">
        <v>1</v>
      </c>
      <c r="G102" s="520">
        <v>1</v>
      </c>
      <c r="H102" s="520">
        <v>1</v>
      </c>
      <c r="I102" s="520">
        <v>1</v>
      </c>
      <c r="J102" s="520">
        <v>1</v>
      </c>
      <c r="K102" s="520">
        <v>1</v>
      </c>
      <c r="L102" s="520">
        <v>1</v>
      </c>
      <c r="M102" s="520">
        <v>1</v>
      </c>
      <c r="N102" s="520">
        <v>1</v>
      </c>
      <c r="O102" s="520">
        <v>1</v>
      </c>
      <c r="U102" s="520">
        <v>1</v>
      </c>
      <c r="V102" s="517" t="s">
        <v>760</v>
      </c>
    </row>
    <row r="103" spans="1:22" x14ac:dyDescent="0.2">
      <c r="A103" s="348">
        <v>17000</v>
      </c>
      <c r="B103" s="519" t="s">
        <v>234</v>
      </c>
      <c r="C103" s="279" t="s">
        <v>162</v>
      </c>
      <c r="D103" s="471" t="s">
        <v>4</v>
      </c>
      <c r="E103" s="520">
        <v>1</v>
      </c>
      <c r="F103" s="520">
        <v>1</v>
      </c>
      <c r="G103" s="520"/>
      <c r="H103" s="520">
        <v>1</v>
      </c>
      <c r="I103" s="520">
        <v>1</v>
      </c>
      <c r="J103" s="520">
        <v>1</v>
      </c>
      <c r="K103" s="520">
        <v>1</v>
      </c>
      <c r="M103" s="520">
        <v>1</v>
      </c>
      <c r="P103" s="520">
        <v>1</v>
      </c>
    </row>
    <row r="104" spans="1:22" x14ac:dyDescent="0.2">
      <c r="A104" s="348">
        <v>17040</v>
      </c>
      <c r="B104" s="519" t="s">
        <v>146</v>
      </c>
      <c r="C104" s="279" t="s">
        <v>713</v>
      </c>
      <c r="D104" s="471" t="s">
        <v>1</v>
      </c>
      <c r="E104" s="520">
        <v>1</v>
      </c>
      <c r="F104" s="520">
        <v>1</v>
      </c>
      <c r="G104" s="520">
        <v>1</v>
      </c>
      <c r="H104" s="520">
        <v>1</v>
      </c>
      <c r="I104" s="520">
        <v>1</v>
      </c>
      <c r="J104" s="520">
        <v>1</v>
      </c>
      <c r="K104" s="520">
        <v>1</v>
      </c>
      <c r="L104" s="520">
        <v>1</v>
      </c>
      <c r="M104" s="520">
        <v>1</v>
      </c>
      <c r="N104" s="520">
        <v>1</v>
      </c>
      <c r="O104" s="520">
        <v>1</v>
      </c>
      <c r="P104" s="520"/>
    </row>
    <row r="105" spans="1:22" x14ac:dyDescent="0.2">
      <c r="A105" s="348">
        <v>17080</v>
      </c>
      <c r="B105" s="519" t="s">
        <v>241</v>
      </c>
      <c r="C105" s="279" t="s">
        <v>141</v>
      </c>
      <c r="D105" s="471" t="s">
        <v>1</v>
      </c>
      <c r="E105" s="520">
        <v>1</v>
      </c>
      <c r="F105" s="520">
        <v>1</v>
      </c>
      <c r="G105" s="520">
        <v>1</v>
      </c>
      <c r="H105" s="520">
        <v>1</v>
      </c>
      <c r="I105" s="520">
        <v>1</v>
      </c>
      <c r="J105" s="520">
        <v>1</v>
      </c>
      <c r="K105" s="520">
        <v>1</v>
      </c>
      <c r="L105" s="520">
        <v>1</v>
      </c>
      <c r="M105" s="520">
        <v>1</v>
      </c>
      <c r="N105" s="520">
        <v>1</v>
      </c>
      <c r="O105" s="517">
        <v>1</v>
      </c>
      <c r="P105" s="520">
        <v>1</v>
      </c>
      <c r="Q105" s="520"/>
    </row>
    <row r="106" spans="1:22" x14ac:dyDescent="0.2">
      <c r="A106" s="348">
        <v>17100</v>
      </c>
      <c r="B106" s="519" t="s">
        <v>235</v>
      </c>
      <c r="C106" s="279"/>
      <c r="D106" s="471" t="s">
        <v>3</v>
      </c>
      <c r="E106" s="520">
        <v>1</v>
      </c>
      <c r="F106" s="520">
        <v>1</v>
      </c>
      <c r="G106" s="520">
        <v>1</v>
      </c>
      <c r="H106" s="520">
        <v>1</v>
      </c>
      <c r="I106" s="520">
        <v>1</v>
      </c>
      <c r="J106" s="520">
        <v>1</v>
      </c>
      <c r="K106" s="520">
        <v>1</v>
      </c>
      <c r="L106" s="520">
        <v>1</v>
      </c>
    </row>
    <row r="107" spans="1:22" x14ac:dyDescent="0.2">
      <c r="A107" s="348">
        <v>17150</v>
      </c>
      <c r="B107" s="519" t="s">
        <v>236</v>
      </c>
      <c r="C107" s="279" t="s">
        <v>126</v>
      </c>
      <c r="D107" s="471" t="s">
        <v>3</v>
      </c>
      <c r="E107" s="520">
        <v>1</v>
      </c>
      <c r="F107" s="520">
        <v>1</v>
      </c>
      <c r="G107" s="520">
        <v>1</v>
      </c>
      <c r="H107" s="520">
        <v>1</v>
      </c>
      <c r="I107" s="520">
        <v>1</v>
      </c>
      <c r="J107" s="520">
        <v>1</v>
      </c>
      <c r="K107" s="520">
        <v>1</v>
      </c>
      <c r="L107" s="520">
        <v>1</v>
      </c>
      <c r="M107" s="520">
        <v>1</v>
      </c>
      <c r="N107" s="520">
        <v>1</v>
      </c>
      <c r="O107" s="520">
        <v>1</v>
      </c>
      <c r="P107" s="520">
        <v>1</v>
      </c>
    </row>
    <row r="108" spans="1:22" x14ac:dyDescent="0.2">
      <c r="A108" s="348">
        <v>17200</v>
      </c>
      <c r="B108" s="519" t="s">
        <v>237</v>
      </c>
      <c r="C108" s="279" t="s">
        <v>126</v>
      </c>
      <c r="D108" s="471" t="s">
        <v>3</v>
      </c>
      <c r="E108" s="520">
        <v>1</v>
      </c>
      <c r="F108" s="520">
        <v>1</v>
      </c>
      <c r="G108" s="520"/>
      <c r="H108" s="520">
        <v>1</v>
      </c>
      <c r="I108" s="520">
        <v>1</v>
      </c>
      <c r="J108" s="520">
        <v>1</v>
      </c>
      <c r="K108" s="520">
        <v>1</v>
      </c>
      <c r="L108" s="520">
        <v>1</v>
      </c>
      <c r="M108" s="520">
        <v>1</v>
      </c>
      <c r="N108" s="520">
        <v>1</v>
      </c>
      <c r="O108" s="517">
        <v>1</v>
      </c>
    </row>
    <row r="109" spans="1:22" x14ac:dyDescent="0.2">
      <c r="A109" s="348">
        <v>17310</v>
      </c>
      <c r="B109" s="519" t="s">
        <v>238</v>
      </c>
      <c r="C109" s="279" t="s">
        <v>124</v>
      </c>
      <c r="D109" s="471" t="s">
        <v>1</v>
      </c>
      <c r="E109" s="520">
        <v>1</v>
      </c>
      <c r="F109" s="520">
        <v>1</v>
      </c>
      <c r="G109" s="520">
        <v>1</v>
      </c>
      <c r="H109" s="520">
        <v>1</v>
      </c>
      <c r="I109" s="520">
        <v>1</v>
      </c>
      <c r="J109" s="520">
        <v>1</v>
      </c>
      <c r="K109" s="520">
        <v>1</v>
      </c>
      <c r="L109" s="520">
        <v>1</v>
      </c>
      <c r="M109" s="520">
        <v>1</v>
      </c>
    </row>
    <row r="110" spans="1:22" x14ac:dyDescent="0.2">
      <c r="A110" s="348">
        <v>17350</v>
      </c>
      <c r="B110" s="519" t="s">
        <v>239</v>
      </c>
      <c r="C110" s="279" t="s">
        <v>141</v>
      </c>
      <c r="D110" s="471" t="s">
        <v>1</v>
      </c>
    </row>
    <row r="111" spans="1:22" x14ac:dyDescent="0.2">
      <c r="A111" s="348">
        <v>17400</v>
      </c>
      <c r="B111" s="519" t="s">
        <v>240</v>
      </c>
      <c r="C111" s="279" t="s">
        <v>124</v>
      </c>
      <c r="D111" s="471" t="s">
        <v>1</v>
      </c>
      <c r="E111" s="520">
        <v>1</v>
      </c>
      <c r="F111" s="520">
        <v>1</v>
      </c>
      <c r="G111" s="520">
        <v>1</v>
      </c>
      <c r="H111" s="520">
        <v>1</v>
      </c>
      <c r="I111" s="520">
        <v>1</v>
      </c>
      <c r="J111" s="520">
        <v>1</v>
      </c>
      <c r="K111" s="520">
        <v>1</v>
      </c>
      <c r="L111" s="520">
        <v>1</v>
      </c>
      <c r="M111" s="520">
        <v>1</v>
      </c>
      <c r="N111" s="520">
        <v>1</v>
      </c>
      <c r="O111" s="520">
        <v>1</v>
      </c>
      <c r="P111" s="520">
        <v>1</v>
      </c>
      <c r="Q111" s="520">
        <v>1</v>
      </c>
      <c r="R111" s="517">
        <v>1</v>
      </c>
    </row>
    <row r="112" spans="1:22" x14ac:dyDescent="0.2">
      <c r="A112" s="348">
        <v>17420</v>
      </c>
      <c r="B112" s="519" t="s">
        <v>135</v>
      </c>
      <c r="C112" s="279" t="s">
        <v>128</v>
      </c>
      <c r="D112" s="471" t="s">
        <v>3</v>
      </c>
      <c r="E112" s="520">
        <v>1</v>
      </c>
      <c r="F112" s="520">
        <v>1</v>
      </c>
      <c r="G112" s="520">
        <v>1</v>
      </c>
      <c r="H112" s="520">
        <v>1</v>
      </c>
      <c r="I112" s="520">
        <v>1</v>
      </c>
      <c r="J112" s="520">
        <v>1</v>
      </c>
      <c r="K112" s="520">
        <v>1</v>
      </c>
      <c r="L112" s="520">
        <v>1</v>
      </c>
      <c r="M112" s="520">
        <v>1</v>
      </c>
      <c r="N112" s="520">
        <v>1</v>
      </c>
      <c r="O112" s="520">
        <v>1</v>
      </c>
      <c r="P112" s="520"/>
    </row>
    <row r="113" spans="1:21" x14ac:dyDescent="0.2">
      <c r="A113" s="348">
        <v>17550</v>
      </c>
      <c r="B113" s="519" t="s">
        <v>242</v>
      </c>
      <c r="C113" s="279" t="s">
        <v>130</v>
      </c>
      <c r="D113" s="471" t="s">
        <v>4</v>
      </c>
      <c r="E113" s="520">
        <v>1</v>
      </c>
      <c r="F113" s="520">
        <v>1</v>
      </c>
      <c r="G113" s="520">
        <v>1</v>
      </c>
      <c r="H113" s="520">
        <v>1</v>
      </c>
      <c r="I113" s="520">
        <v>1</v>
      </c>
      <c r="J113" s="520">
        <v>1</v>
      </c>
      <c r="K113" s="520">
        <v>1</v>
      </c>
      <c r="L113" s="520">
        <v>1</v>
      </c>
      <c r="M113" s="520">
        <v>1</v>
      </c>
      <c r="N113" s="520">
        <v>1</v>
      </c>
      <c r="O113" s="520">
        <v>1</v>
      </c>
      <c r="P113" s="520">
        <v>1</v>
      </c>
    </row>
    <row r="114" spans="1:21" x14ac:dyDescent="0.2">
      <c r="A114" s="348">
        <v>17620</v>
      </c>
      <c r="B114" s="519" t="s">
        <v>243</v>
      </c>
      <c r="C114" s="279" t="s">
        <v>162</v>
      </c>
      <c r="D114" s="471" t="s">
        <v>4</v>
      </c>
      <c r="E114" s="520">
        <v>1</v>
      </c>
      <c r="F114" s="520">
        <v>1</v>
      </c>
      <c r="H114" s="520">
        <v>1</v>
      </c>
      <c r="I114" s="520">
        <v>1</v>
      </c>
      <c r="J114" s="520">
        <v>1</v>
      </c>
      <c r="K114" s="520">
        <v>1</v>
      </c>
      <c r="L114" s="517">
        <v>1</v>
      </c>
      <c r="M114" s="517">
        <v>1</v>
      </c>
      <c r="N114" s="517">
        <v>1</v>
      </c>
      <c r="O114" s="517">
        <v>1</v>
      </c>
    </row>
    <row r="115" spans="1:21" x14ac:dyDescent="0.2">
      <c r="A115" s="348">
        <v>17640</v>
      </c>
      <c r="B115" s="519" t="s">
        <v>244</v>
      </c>
      <c r="C115" s="279" t="s">
        <v>713</v>
      </c>
      <c r="D115" s="471" t="s">
        <v>1</v>
      </c>
      <c r="E115" s="520">
        <v>1</v>
      </c>
      <c r="F115" s="520">
        <v>1</v>
      </c>
      <c r="G115" s="520">
        <v>1</v>
      </c>
      <c r="H115" s="520">
        <v>1</v>
      </c>
      <c r="I115" s="520">
        <v>1</v>
      </c>
      <c r="J115" s="520">
        <v>1</v>
      </c>
      <c r="K115" s="520">
        <v>1</v>
      </c>
      <c r="L115" s="520">
        <v>1</v>
      </c>
      <c r="M115" s="520">
        <v>1</v>
      </c>
      <c r="N115" s="520">
        <v>1</v>
      </c>
      <c r="O115" s="520">
        <v>1</v>
      </c>
    </row>
    <row r="116" spans="1:21" x14ac:dyDescent="0.2">
      <c r="A116" s="348">
        <v>17650</v>
      </c>
      <c r="B116" s="519" t="s">
        <v>245</v>
      </c>
      <c r="C116" s="279" t="s">
        <v>124</v>
      </c>
      <c r="D116" s="471" t="s">
        <v>1</v>
      </c>
      <c r="E116" s="520">
        <v>1</v>
      </c>
      <c r="F116" s="520">
        <v>1</v>
      </c>
      <c r="H116" s="520">
        <v>1</v>
      </c>
      <c r="I116" s="520">
        <v>1</v>
      </c>
      <c r="J116" s="517">
        <v>1</v>
      </c>
      <c r="K116" s="520">
        <v>1</v>
      </c>
      <c r="L116" s="520">
        <v>1</v>
      </c>
      <c r="M116" s="520">
        <v>1</v>
      </c>
    </row>
    <row r="117" spans="1:21" x14ac:dyDescent="0.2">
      <c r="A117" s="348">
        <v>17750</v>
      </c>
      <c r="B117" s="519" t="s">
        <v>246</v>
      </c>
      <c r="C117" s="279" t="s">
        <v>141</v>
      </c>
      <c r="D117" s="471" t="s">
        <v>1</v>
      </c>
      <c r="E117" s="520">
        <v>1</v>
      </c>
      <c r="F117" s="520">
        <v>1</v>
      </c>
      <c r="G117" s="520">
        <v>1</v>
      </c>
      <c r="H117" s="520">
        <v>1</v>
      </c>
      <c r="I117" s="520">
        <v>1</v>
      </c>
      <c r="J117" s="520">
        <v>1</v>
      </c>
      <c r="K117" s="520">
        <v>1</v>
      </c>
      <c r="L117" s="520">
        <v>1</v>
      </c>
      <c r="M117" s="520">
        <v>1</v>
      </c>
      <c r="N117" s="520">
        <v>1</v>
      </c>
      <c r="O117" s="520">
        <v>1</v>
      </c>
      <c r="P117" s="520">
        <v>1</v>
      </c>
    </row>
    <row r="118" spans="1:21" x14ac:dyDescent="0.2">
      <c r="A118" s="348">
        <v>17850</v>
      </c>
      <c r="B118" s="519" t="s">
        <v>247</v>
      </c>
      <c r="C118" s="279" t="s">
        <v>124</v>
      </c>
      <c r="D118" s="471" t="s">
        <v>1</v>
      </c>
      <c r="E118" s="520">
        <v>1</v>
      </c>
      <c r="F118" s="520">
        <v>1</v>
      </c>
      <c r="H118" s="520">
        <v>1</v>
      </c>
      <c r="I118" s="520">
        <v>1</v>
      </c>
      <c r="J118" s="520">
        <v>1</v>
      </c>
      <c r="K118" s="520">
        <v>1</v>
      </c>
      <c r="L118" s="520">
        <v>1</v>
      </c>
      <c r="M118" s="520">
        <v>1</v>
      </c>
      <c r="N118" s="520">
        <v>1</v>
      </c>
      <c r="O118" s="520">
        <v>1</v>
      </c>
    </row>
    <row r="119" spans="1:21" x14ac:dyDescent="0.2">
      <c r="A119" s="348">
        <v>17900</v>
      </c>
      <c r="B119" s="519" t="s">
        <v>248</v>
      </c>
      <c r="C119" s="279" t="s">
        <v>289</v>
      </c>
      <c r="D119" s="471" t="s">
        <v>1</v>
      </c>
    </row>
    <row r="120" spans="1:21" x14ac:dyDescent="0.2">
      <c r="A120" s="348">
        <v>17950</v>
      </c>
      <c r="B120" s="519" t="s">
        <v>249</v>
      </c>
      <c r="C120" s="279" t="s">
        <v>289</v>
      </c>
      <c r="D120" s="471" t="s">
        <v>1</v>
      </c>
    </row>
    <row r="121" spans="1:21" x14ac:dyDescent="0.2">
      <c r="A121" s="348">
        <v>18020</v>
      </c>
      <c r="B121" s="519" t="s">
        <v>250</v>
      </c>
      <c r="C121" s="279" t="s">
        <v>289</v>
      </c>
      <c r="D121" s="471" t="s">
        <v>1</v>
      </c>
      <c r="E121" s="520">
        <v>1</v>
      </c>
      <c r="F121" s="520">
        <v>1</v>
      </c>
      <c r="G121" s="517">
        <v>1</v>
      </c>
      <c r="H121" s="520">
        <v>1</v>
      </c>
      <c r="I121" s="520">
        <v>1</v>
      </c>
      <c r="J121" s="520">
        <v>1</v>
      </c>
      <c r="K121" s="520">
        <v>1</v>
      </c>
      <c r="R121" s="520"/>
      <c r="S121" s="520"/>
    </row>
    <row r="122" spans="1:21" x14ac:dyDescent="0.2">
      <c r="A122" s="348">
        <v>18050</v>
      </c>
      <c r="B122" s="519" t="s">
        <v>251</v>
      </c>
      <c r="C122" s="279" t="s">
        <v>126</v>
      </c>
      <c r="D122" s="471" t="s">
        <v>3</v>
      </c>
      <c r="E122" s="520">
        <v>1</v>
      </c>
      <c r="F122" s="520">
        <v>1</v>
      </c>
      <c r="G122" s="520">
        <v>1</v>
      </c>
      <c r="H122" s="520">
        <v>1</v>
      </c>
      <c r="I122" s="520">
        <v>1</v>
      </c>
      <c r="J122" s="520">
        <v>1</v>
      </c>
      <c r="K122" s="520">
        <v>1</v>
      </c>
      <c r="M122" s="520">
        <v>1</v>
      </c>
      <c r="N122" s="520">
        <v>1</v>
      </c>
      <c r="O122" s="520">
        <v>1</v>
      </c>
      <c r="S122" s="520">
        <v>1</v>
      </c>
      <c r="T122" s="517">
        <v>1</v>
      </c>
    </row>
    <row r="123" spans="1:21" x14ac:dyDescent="0.2">
      <c r="A123" s="348">
        <v>18100</v>
      </c>
      <c r="B123" s="519" t="s">
        <v>252</v>
      </c>
      <c r="C123" s="279" t="s">
        <v>289</v>
      </c>
      <c r="D123" s="471" t="s">
        <v>1</v>
      </c>
      <c r="E123" s="520">
        <v>1</v>
      </c>
      <c r="F123" s="520">
        <v>1</v>
      </c>
      <c r="H123" s="520">
        <v>1</v>
      </c>
      <c r="I123" s="520">
        <v>1</v>
      </c>
      <c r="J123" s="520">
        <v>1</v>
      </c>
      <c r="K123" s="520">
        <v>1</v>
      </c>
      <c r="L123" s="520">
        <v>1</v>
      </c>
      <c r="M123" s="520">
        <v>1</v>
      </c>
      <c r="N123" s="520">
        <v>1</v>
      </c>
      <c r="O123" s="520">
        <v>1</v>
      </c>
    </row>
    <row r="124" spans="1:21" x14ac:dyDescent="0.2">
      <c r="A124" s="348">
        <v>18200</v>
      </c>
      <c r="B124" s="519" t="s">
        <v>253</v>
      </c>
      <c r="C124" s="279" t="s">
        <v>711</v>
      </c>
      <c r="D124" s="471" t="s">
        <v>1</v>
      </c>
    </row>
    <row r="125" spans="1:21" x14ac:dyDescent="0.2">
      <c r="A125" s="348">
        <v>18230</v>
      </c>
      <c r="B125" s="519" t="s">
        <v>172</v>
      </c>
      <c r="C125" s="279" t="s">
        <v>289</v>
      </c>
      <c r="D125" s="471" t="s">
        <v>1</v>
      </c>
      <c r="E125" s="520">
        <v>1</v>
      </c>
      <c r="F125" s="520">
        <v>1</v>
      </c>
      <c r="G125" s="520">
        <v>1</v>
      </c>
      <c r="H125" s="520">
        <v>1</v>
      </c>
      <c r="I125" s="520">
        <v>1</v>
      </c>
      <c r="J125" s="520">
        <v>1</v>
      </c>
      <c r="K125" s="520">
        <v>1</v>
      </c>
      <c r="L125" s="520">
        <v>1</v>
      </c>
      <c r="M125" s="520">
        <v>1</v>
      </c>
      <c r="N125" s="520">
        <v>1</v>
      </c>
      <c r="O125" s="520">
        <v>1</v>
      </c>
    </row>
    <row r="126" spans="1:21" x14ac:dyDescent="0.2">
      <c r="A126" s="348">
        <v>18250</v>
      </c>
      <c r="B126" s="519" t="s">
        <v>254</v>
      </c>
      <c r="C126" s="279" t="s">
        <v>189</v>
      </c>
      <c r="D126" s="471" t="s">
        <v>3</v>
      </c>
      <c r="E126" s="520">
        <v>1</v>
      </c>
      <c r="F126" s="520">
        <v>1</v>
      </c>
      <c r="G126" s="520">
        <v>1</v>
      </c>
      <c r="H126" s="520">
        <v>1</v>
      </c>
      <c r="I126" s="520">
        <v>1</v>
      </c>
      <c r="J126" s="520">
        <v>1</v>
      </c>
      <c r="K126" s="520">
        <v>1</v>
      </c>
      <c r="L126" s="520">
        <v>1</v>
      </c>
      <c r="M126" s="520">
        <v>1</v>
      </c>
      <c r="N126" s="520">
        <v>1</v>
      </c>
      <c r="O126" s="520">
        <v>1</v>
      </c>
    </row>
    <row r="127" spans="1:21" x14ac:dyDescent="0.2">
      <c r="A127" s="348">
        <v>18350</v>
      </c>
      <c r="B127" s="519" t="s">
        <v>255</v>
      </c>
      <c r="C127" s="279" t="s">
        <v>287</v>
      </c>
      <c r="D127" s="471" t="s">
        <v>2</v>
      </c>
      <c r="E127" s="520">
        <v>1</v>
      </c>
      <c r="F127" s="520">
        <v>1</v>
      </c>
      <c r="G127" s="520">
        <v>1</v>
      </c>
      <c r="H127" s="520">
        <v>1</v>
      </c>
      <c r="I127" s="520">
        <v>1</v>
      </c>
      <c r="J127" s="520">
        <v>1</v>
      </c>
      <c r="K127" s="517">
        <v>1</v>
      </c>
      <c r="L127" s="517">
        <v>1</v>
      </c>
      <c r="M127" s="517">
        <v>1</v>
      </c>
      <c r="U127" s="520"/>
    </row>
    <row r="128" spans="1:21" x14ac:dyDescent="0.2">
      <c r="A128" s="348">
        <v>18400</v>
      </c>
      <c r="B128" s="519" t="s">
        <v>256</v>
      </c>
      <c r="C128" s="279" t="s">
        <v>155</v>
      </c>
      <c r="D128" s="471" t="s">
        <v>4</v>
      </c>
      <c r="E128" s="520">
        <v>1</v>
      </c>
      <c r="F128" s="520">
        <v>1</v>
      </c>
      <c r="G128" s="520">
        <v>1</v>
      </c>
      <c r="H128" s="520">
        <v>1</v>
      </c>
      <c r="I128" s="520">
        <v>1</v>
      </c>
      <c r="J128" s="520">
        <v>1</v>
      </c>
      <c r="K128" s="520">
        <v>1</v>
      </c>
      <c r="L128" s="520">
        <v>1</v>
      </c>
      <c r="M128" s="520">
        <v>1</v>
      </c>
      <c r="N128" s="520">
        <v>1</v>
      </c>
      <c r="O128" s="520">
        <v>1</v>
      </c>
      <c r="P128" s="520">
        <v>1</v>
      </c>
      <c r="Q128" s="520">
        <v>1</v>
      </c>
    </row>
    <row r="129" spans="1:21" x14ac:dyDescent="0.2">
      <c r="A129" s="348">
        <v>18450</v>
      </c>
      <c r="B129" s="519" t="s">
        <v>257</v>
      </c>
      <c r="C129" s="279" t="s">
        <v>287</v>
      </c>
      <c r="D129" s="471" t="s">
        <v>2</v>
      </c>
      <c r="E129" s="520">
        <v>1</v>
      </c>
      <c r="F129" s="520">
        <v>1</v>
      </c>
      <c r="G129" s="520">
        <v>1</v>
      </c>
      <c r="H129" s="520">
        <v>1</v>
      </c>
      <c r="I129" s="520">
        <v>1</v>
      </c>
      <c r="J129" s="520">
        <v>1</v>
      </c>
      <c r="K129" s="520">
        <v>1</v>
      </c>
      <c r="P129" s="520">
        <v>1</v>
      </c>
    </row>
    <row r="130" spans="1:21" x14ac:dyDescent="0.2">
      <c r="A130" s="348">
        <v>18500</v>
      </c>
      <c r="B130" s="519" t="s">
        <v>258</v>
      </c>
      <c r="C130" s="279" t="s">
        <v>126</v>
      </c>
      <c r="D130" s="471" t="s">
        <v>3</v>
      </c>
      <c r="E130" s="520">
        <v>1</v>
      </c>
      <c r="F130" s="520">
        <v>1</v>
      </c>
      <c r="G130" s="520">
        <v>1</v>
      </c>
      <c r="H130" s="520">
        <v>1</v>
      </c>
      <c r="I130" s="520">
        <v>1</v>
      </c>
      <c r="J130" s="520">
        <v>1</v>
      </c>
      <c r="K130" s="520">
        <v>1</v>
      </c>
      <c r="L130" s="520">
        <v>1</v>
      </c>
      <c r="M130" s="520">
        <v>1</v>
      </c>
      <c r="N130" s="520">
        <v>1</v>
      </c>
      <c r="O130" s="520">
        <v>1</v>
      </c>
    </row>
    <row r="131" spans="1:21" x14ac:dyDescent="0.2">
      <c r="A131" s="375">
        <v>18710</v>
      </c>
      <c r="B131" s="279" t="s">
        <v>259</v>
      </c>
      <c r="C131" s="279" t="s">
        <v>713</v>
      </c>
      <c r="D131" s="521" t="s">
        <v>1</v>
      </c>
      <c r="E131" s="520">
        <v>1</v>
      </c>
      <c r="F131" s="520"/>
      <c r="G131" s="520">
        <v>1</v>
      </c>
      <c r="H131" s="520">
        <v>1</v>
      </c>
      <c r="I131" s="520">
        <v>1</v>
      </c>
      <c r="J131" s="520">
        <v>1</v>
      </c>
      <c r="K131" s="520">
        <v>1</v>
      </c>
      <c r="L131" s="520">
        <v>1</v>
      </c>
      <c r="M131" s="520">
        <v>1</v>
      </c>
      <c r="P131" s="520">
        <v>1</v>
      </c>
      <c r="Q131" s="520"/>
      <c r="R131" s="520"/>
    </row>
    <row r="133" spans="1:21" x14ac:dyDescent="0.2">
      <c r="B133" s="517" t="s">
        <v>338</v>
      </c>
      <c r="E133" s="517">
        <f>SUM(E4:E131)</f>
        <v>110</v>
      </c>
      <c r="F133" s="517">
        <f t="shared" ref="F133:U133" si="0">SUM(F4:F131)</f>
        <v>109</v>
      </c>
      <c r="G133" s="517">
        <f t="shared" si="0"/>
        <v>91</v>
      </c>
      <c r="H133" s="517">
        <f t="shared" si="0"/>
        <v>111</v>
      </c>
      <c r="I133" s="517">
        <f t="shared" si="0"/>
        <v>111</v>
      </c>
      <c r="J133" s="517">
        <f t="shared" si="0"/>
        <v>111</v>
      </c>
      <c r="K133" s="517">
        <f t="shared" si="0"/>
        <v>108</v>
      </c>
      <c r="L133" s="517">
        <f t="shared" si="0"/>
        <v>97</v>
      </c>
      <c r="M133" s="517">
        <f t="shared" si="0"/>
        <v>99</v>
      </c>
      <c r="N133" s="517">
        <f t="shared" si="0"/>
        <v>83</v>
      </c>
      <c r="O133" s="517">
        <f t="shared" si="0"/>
        <v>84</v>
      </c>
      <c r="P133" s="517">
        <f t="shared" si="0"/>
        <v>38</v>
      </c>
      <c r="Q133" s="517">
        <f t="shared" si="0"/>
        <v>13</v>
      </c>
      <c r="R133" s="517">
        <f t="shared" si="0"/>
        <v>6</v>
      </c>
      <c r="S133" s="517">
        <f t="shared" si="0"/>
        <v>5</v>
      </c>
      <c r="T133" s="517">
        <f t="shared" si="0"/>
        <v>3</v>
      </c>
      <c r="U133" s="517">
        <f t="shared" si="0"/>
        <v>4</v>
      </c>
    </row>
    <row r="135" spans="1:21" x14ac:dyDescent="0.2">
      <c r="A135" s="522">
        <v>30</v>
      </c>
      <c r="C135" s="252" t="s">
        <v>16</v>
      </c>
      <c r="D135" s="252"/>
      <c r="E135" s="500">
        <f>SUMIF($D$4:$D$131,"S",E$4:E$131)</f>
        <v>30</v>
      </c>
      <c r="F135" s="500">
        <f t="shared" ref="F135:U135" si="1">SUMIF($D$4:$D$131,"S",F$4:F$131)</f>
        <v>30</v>
      </c>
      <c r="G135" s="500">
        <f t="shared" si="1"/>
        <v>29</v>
      </c>
      <c r="H135" s="500">
        <f t="shared" si="1"/>
        <v>30</v>
      </c>
      <c r="I135" s="500">
        <f t="shared" si="1"/>
        <v>30</v>
      </c>
      <c r="J135" s="500">
        <f t="shared" si="1"/>
        <v>30</v>
      </c>
      <c r="K135" s="500">
        <f t="shared" si="1"/>
        <v>29</v>
      </c>
      <c r="L135" s="500">
        <f t="shared" si="1"/>
        <v>28</v>
      </c>
      <c r="M135" s="500">
        <f t="shared" si="1"/>
        <v>28</v>
      </c>
      <c r="N135" s="500">
        <f t="shared" si="1"/>
        <v>28</v>
      </c>
      <c r="O135" s="500">
        <f t="shared" si="1"/>
        <v>26</v>
      </c>
      <c r="P135" s="500">
        <f t="shared" si="1"/>
        <v>3</v>
      </c>
      <c r="Q135" s="500">
        <f t="shared" si="1"/>
        <v>1</v>
      </c>
      <c r="R135" s="500">
        <f t="shared" si="1"/>
        <v>0</v>
      </c>
      <c r="S135" s="500">
        <f t="shared" si="1"/>
        <v>1</v>
      </c>
      <c r="T135" s="500">
        <f t="shared" si="1"/>
        <v>1</v>
      </c>
      <c r="U135" s="500">
        <f t="shared" si="1"/>
        <v>1</v>
      </c>
    </row>
    <row r="136" spans="1:21" x14ac:dyDescent="0.2">
      <c r="A136" s="522">
        <v>12</v>
      </c>
      <c r="C136" s="252" t="s">
        <v>17</v>
      </c>
      <c r="D136" s="252"/>
      <c r="E136" s="500">
        <f>SUMIF($D$4:$D$131,"E",E$4:E$131)</f>
        <v>12</v>
      </c>
      <c r="F136" s="500">
        <f t="shared" ref="F136:U136" si="2">SUMIF($D$4:$D$131,"E",F$4:F$131)</f>
        <v>12</v>
      </c>
      <c r="G136" s="500">
        <f t="shared" si="2"/>
        <v>12</v>
      </c>
      <c r="H136" s="500">
        <f t="shared" si="2"/>
        <v>12</v>
      </c>
      <c r="I136" s="500">
        <f t="shared" si="2"/>
        <v>12</v>
      </c>
      <c r="J136" s="500">
        <f t="shared" si="2"/>
        <v>12</v>
      </c>
      <c r="K136" s="500">
        <f t="shared" si="2"/>
        <v>12</v>
      </c>
      <c r="L136" s="500">
        <f t="shared" si="2"/>
        <v>11</v>
      </c>
      <c r="M136" s="500">
        <f t="shared" si="2"/>
        <v>10</v>
      </c>
      <c r="N136" s="500">
        <f t="shared" si="2"/>
        <v>7</v>
      </c>
      <c r="O136" s="500">
        <f t="shared" si="2"/>
        <v>8</v>
      </c>
      <c r="P136" s="500">
        <f t="shared" si="2"/>
        <v>4</v>
      </c>
      <c r="Q136" s="500">
        <f t="shared" si="2"/>
        <v>0</v>
      </c>
      <c r="R136" s="500">
        <f t="shared" si="2"/>
        <v>0</v>
      </c>
      <c r="S136" s="500">
        <f t="shared" si="2"/>
        <v>0</v>
      </c>
      <c r="T136" s="500">
        <f t="shared" si="2"/>
        <v>0</v>
      </c>
      <c r="U136" s="500">
        <f t="shared" si="2"/>
        <v>1</v>
      </c>
    </row>
    <row r="137" spans="1:21" x14ac:dyDescent="0.2">
      <c r="A137" s="522">
        <v>19</v>
      </c>
      <c r="C137" s="252" t="s">
        <v>18</v>
      </c>
      <c r="D137" s="252"/>
      <c r="E137" s="500">
        <f>SUMIF($D$4:$D$131,"R",E$4:E$131)</f>
        <v>19</v>
      </c>
      <c r="F137" s="500">
        <f t="shared" ref="F137:U137" si="3">SUMIF($D$4:$D$131,"R",F$4:F$131)</f>
        <v>19</v>
      </c>
      <c r="G137" s="500">
        <f t="shared" si="3"/>
        <v>14</v>
      </c>
      <c r="H137" s="500">
        <f t="shared" si="3"/>
        <v>19</v>
      </c>
      <c r="I137" s="500">
        <f t="shared" si="3"/>
        <v>19</v>
      </c>
      <c r="J137" s="500">
        <f t="shared" si="3"/>
        <v>19</v>
      </c>
      <c r="K137" s="500">
        <f t="shared" si="3"/>
        <v>19</v>
      </c>
      <c r="L137" s="500">
        <f t="shared" si="3"/>
        <v>17</v>
      </c>
      <c r="M137" s="500">
        <f t="shared" si="3"/>
        <v>19</v>
      </c>
      <c r="N137" s="500">
        <f t="shared" si="3"/>
        <v>17</v>
      </c>
      <c r="O137" s="500">
        <f t="shared" si="3"/>
        <v>16</v>
      </c>
      <c r="P137" s="500">
        <f t="shared" si="3"/>
        <v>13</v>
      </c>
      <c r="Q137" s="500">
        <f t="shared" si="3"/>
        <v>3</v>
      </c>
      <c r="R137" s="500">
        <f t="shared" si="3"/>
        <v>4</v>
      </c>
      <c r="S137" s="500">
        <f t="shared" si="3"/>
        <v>4</v>
      </c>
      <c r="T137" s="500">
        <f t="shared" si="3"/>
        <v>2</v>
      </c>
      <c r="U137" s="500">
        <f t="shared" si="3"/>
        <v>1</v>
      </c>
    </row>
    <row r="138" spans="1:21" x14ac:dyDescent="0.2">
      <c r="A138" s="522">
        <v>67</v>
      </c>
      <c r="C138" s="252" t="s">
        <v>19</v>
      </c>
      <c r="D138" s="252"/>
      <c r="E138" s="500">
        <f>SUMIF($D$4:$D$131,"N",E$4:E$131)</f>
        <v>49</v>
      </c>
      <c r="F138" s="500">
        <f t="shared" ref="F138:U138" si="4">SUMIF($D$4:$D$131,"N",F$4:F$131)</f>
        <v>48</v>
      </c>
      <c r="G138" s="500">
        <f t="shared" si="4"/>
        <v>36</v>
      </c>
      <c r="H138" s="500">
        <f t="shared" si="4"/>
        <v>50</v>
      </c>
      <c r="I138" s="500">
        <f t="shared" si="4"/>
        <v>50</v>
      </c>
      <c r="J138" s="500">
        <f t="shared" si="4"/>
        <v>50</v>
      </c>
      <c r="K138" s="500">
        <f t="shared" si="4"/>
        <v>48</v>
      </c>
      <c r="L138" s="500">
        <f t="shared" si="4"/>
        <v>41</v>
      </c>
      <c r="M138" s="500">
        <f t="shared" si="4"/>
        <v>42</v>
      </c>
      <c r="N138" s="500">
        <f t="shared" si="4"/>
        <v>31</v>
      </c>
      <c r="O138" s="500">
        <f t="shared" si="4"/>
        <v>34</v>
      </c>
      <c r="P138" s="500">
        <f t="shared" si="4"/>
        <v>18</v>
      </c>
      <c r="Q138" s="500">
        <f t="shared" si="4"/>
        <v>9</v>
      </c>
      <c r="R138" s="500">
        <f t="shared" si="4"/>
        <v>2</v>
      </c>
      <c r="S138" s="500">
        <f t="shared" si="4"/>
        <v>0</v>
      </c>
      <c r="T138" s="500">
        <f t="shared" si="4"/>
        <v>0</v>
      </c>
      <c r="U138" s="500">
        <f t="shared" si="4"/>
        <v>1</v>
      </c>
    </row>
    <row r="139" spans="1:21" x14ac:dyDescent="0.2">
      <c r="A139" s="522">
        <v>128</v>
      </c>
      <c r="C139" s="252" t="s">
        <v>15</v>
      </c>
      <c r="D139" s="523"/>
      <c r="E139" s="524">
        <f t="shared" ref="E139:U139" si="5">SUM(E135:E138)</f>
        <v>110</v>
      </c>
      <c r="F139" s="524">
        <f t="shared" si="5"/>
        <v>109</v>
      </c>
      <c r="G139" s="524">
        <f t="shared" si="5"/>
        <v>91</v>
      </c>
      <c r="H139" s="524">
        <f t="shared" si="5"/>
        <v>111</v>
      </c>
      <c r="I139" s="524">
        <f t="shared" si="5"/>
        <v>111</v>
      </c>
      <c r="J139" s="524">
        <f t="shared" si="5"/>
        <v>111</v>
      </c>
      <c r="K139" s="524">
        <f t="shared" si="5"/>
        <v>108</v>
      </c>
      <c r="L139" s="524">
        <f t="shared" si="5"/>
        <v>97</v>
      </c>
      <c r="M139" s="524">
        <f t="shared" si="5"/>
        <v>99</v>
      </c>
      <c r="N139" s="524">
        <f t="shared" si="5"/>
        <v>83</v>
      </c>
      <c r="O139" s="524">
        <f t="shared" si="5"/>
        <v>84</v>
      </c>
      <c r="P139" s="524">
        <f t="shared" si="5"/>
        <v>38</v>
      </c>
      <c r="Q139" s="524">
        <f t="shared" si="5"/>
        <v>13</v>
      </c>
      <c r="R139" s="524">
        <f t="shared" si="5"/>
        <v>6</v>
      </c>
      <c r="S139" s="524">
        <f t="shared" si="5"/>
        <v>5</v>
      </c>
      <c r="T139" s="524">
        <f t="shared" si="5"/>
        <v>3</v>
      </c>
      <c r="U139" s="524">
        <f t="shared" si="5"/>
        <v>4</v>
      </c>
    </row>
    <row r="141" spans="1:21" x14ac:dyDescent="0.2">
      <c r="C141" s="252" t="s">
        <v>16</v>
      </c>
      <c r="E141" s="525">
        <f t="shared" ref="E141:U145" si="6">E135/$A135</f>
        <v>1</v>
      </c>
      <c r="F141" s="525">
        <f t="shared" si="6"/>
        <v>1</v>
      </c>
      <c r="G141" s="525">
        <f t="shared" si="6"/>
        <v>0.96666666666666667</v>
      </c>
      <c r="H141" s="525">
        <f t="shared" si="6"/>
        <v>1</v>
      </c>
      <c r="I141" s="525">
        <f t="shared" si="6"/>
        <v>1</v>
      </c>
      <c r="J141" s="525">
        <f t="shared" si="6"/>
        <v>1</v>
      </c>
      <c r="K141" s="525">
        <f t="shared" si="6"/>
        <v>0.96666666666666667</v>
      </c>
      <c r="L141" s="525">
        <f t="shared" si="6"/>
        <v>0.93333333333333335</v>
      </c>
      <c r="M141" s="525">
        <f t="shared" si="6"/>
        <v>0.93333333333333335</v>
      </c>
      <c r="N141" s="525">
        <f t="shared" si="6"/>
        <v>0.93333333333333335</v>
      </c>
      <c r="O141" s="525">
        <f t="shared" si="6"/>
        <v>0.8666666666666667</v>
      </c>
      <c r="P141" s="525">
        <f t="shared" si="6"/>
        <v>0.1</v>
      </c>
      <c r="Q141" s="525">
        <f t="shared" si="6"/>
        <v>3.3333333333333333E-2</v>
      </c>
      <c r="R141" s="525">
        <f t="shared" si="6"/>
        <v>0</v>
      </c>
      <c r="S141" s="525">
        <f t="shared" si="6"/>
        <v>3.3333333333333333E-2</v>
      </c>
      <c r="T141" s="525">
        <f t="shared" si="6"/>
        <v>3.3333333333333333E-2</v>
      </c>
      <c r="U141" s="525">
        <f t="shared" si="6"/>
        <v>3.3333333333333333E-2</v>
      </c>
    </row>
    <row r="142" spans="1:21" x14ac:dyDescent="0.2">
      <c r="C142" s="252" t="s">
        <v>17</v>
      </c>
      <c r="E142" s="525">
        <f t="shared" si="6"/>
        <v>1</v>
      </c>
      <c r="F142" s="525">
        <f t="shared" si="6"/>
        <v>1</v>
      </c>
      <c r="G142" s="525">
        <f t="shared" si="6"/>
        <v>1</v>
      </c>
      <c r="H142" s="525">
        <f t="shared" si="6"/>
        <v>1</v>
      </c>
      <c r="I142" s="525">
        <f t="shared" si="6"/>
        <v>1</v>
      </c>
      <c r="J142" s="525">
        <f t="shared" si="6"/>
        <v>1</v>
      </c>
      <c r="K142" s="525">
        <f t="shared" si="6"/>
        <v>1</v>
      </c>
      <c r="L142" s="525">
        <f t="shared" si="6"/>
        <v>0.91666666666666663</v>
      </c>
      <c r="M142" s="525">
        <f t="shared" si="6"/>
        <v>0.83333333333333337</v>
      </c>
      <c r="N142" s="525">
        <f t="shared" si="6"/>
        <v>0.58333333333333337</v>
      </c>
      <c r="O142" s="525">
        <f t="shared" si="6"/>
        <v>0.66666666666666663</v>
      </c>
      <c r="P142" s="525">
        <f t="shared" si="6"/>
        <v>0.33333333333333331</v>
      </c>
      <c r="Q142" s="525">
        <f t="shared" si="6"/>
        <v>0</v>
      </c>
      <c r="R142" s="525">
        <f t="shared" si="6"/>
        <v>0</v>
      </c>
      <c r="S142" s="525">
        <f t="shared" si="6"/>
        <v>0</v>
      </c>
      <c r="T142" s="525">
        <f t="shared" si="6"/>
        <v>0</v>
      </c>
      <c r="U142" s="525">
        <f t="shared" si="6"/>
        <v>8.3333333333333329E-2</v>
      </c>
    </row>
    <row r="143" spans="1:21" x14ac:dyDescent="0.2">
      <c r="C143" s="252" t="s">
        <v>18</v>
      </c>
      <c r="E143" s="525">
        <f t="shared" si="6"/>
        <v>1</v>
      </c>
      <c r="F143" s="525">
        <f t="shared" si="6"/>
        <v>1</v>
      </c>
      <c r="G143" s="525">
        <f t="shared" si="6"/>
        <v>0.73684210526315785</v>
      </c>
      <c r="H143" s="525">
        <f t="shared" si="6"/>
        <v>1</v>
      </c>
      <c r="I143" s="525">
        <f t="shared" si="6"/>
        <v>1</v>
      </c>
      <c r="J143" s="525">
        <f t="shared" si="6"/>
        <v>1</v>
      </c>
      <c r="K143" s="525">
        <f t="shared" si="6"/>
        <v>1</v>
      </c>
      <c r="L143" s="525">
        <f t="shared" si="6"/>
        <v>0.89473684210526316</v>
      </c>
      <c r="M143" s="525">
        <f t="shared" si="6"/>
        <v>1</v>
      </c>
      <c r="N143" s="525">
        <f t="shared" si="6"/>
        <v>0.89473684210526316</v>
      </c>
      <c r="O143" s="525">
        <f t="shared" si="6"/>
        <v>0.84210526315789469</v>
      </c>
      <c r="P143" s="525">
        <f t="shared" si="6"/>
        <v>0.68421052631578949</v>
      </c>
      <c r="Q143" s="525">
        <f t="shared" si="6"/>
        <v>0.15789473684210525</v>
      </c>
      <c r="R143" s="525">
        <f t="shared" si="6"/>
        <v>0.21052631578947367</v>
      </c>
      <c r="S143" s="525">
        <f t="shared" si="6"/>
        <v>0.21052631578947367</v>
      </c>
      <c r="T143" s="525">
        <f t="shared" si="6"/>
        <v>0.10526315789473684</v>
      </c>
      <c r="U143" s="525">
        <f t="shared" si="6"/>
        <v>5.2631578947368418E-2</v>
      </c>
    </row>
    <row r="144" spans="1:21" x14ac:dyDescent="0.2">
      <c r="C144" s="252" t="s">
        <v>19</v>
      </c>
      <c r="E144" s="525">
        <f t="shared" si="6"/>
        <v>0.73134328358208955</v>
      </c>
      <c r="F144" s="525">
        <f t="shared" si="6"/>
        <v>0.71641791044776115</v>
      </c>
      <c r="G144" s="525">
        <f t="shared" si="6"/>
        <v>0.53731343283582089</v>
      </c>
      <c r="H144" s="525">
        <f t="shared" si="6"/>
        <v>0.74626865671641796</v>
      </c>
      <c r="I144" s="525">
        <f t="shared" si="6"/>
        <v>0.74626865671641796</v>
      </c>
      <c r="J144" s="525">
        <f t="shared" si="6"/>
        <v>0.74626865671641796</v>
      </c>
      <c r="K144" s="525">
        <f t="shared" si="6"/>
        <v>0.71641791044776115</v>
      </c>
      <c r="L144" s="525">
        <f t="shared" si="6"/>
        <v>0.61194029850746268</v>
      </c>
      <c r="M144" s="525">
        <f t="shared" si="6"/>
        <v>0.62686567164179108</v>
      </c>
      <c r="N144" s="525">
        <f t="shared" si="6"/>
        <v>0.46268656716417911</v>
      </c>
      <c r="O144" s="525">
        <f t="shared" si="6"/>
        <v>0.5074626865671642</v>
      </c>
      <c r="P144" s="525">
        <f t="shared" si="6"/>
        <v>0.26865671641791045</v>
      </c>
      <c r="Q144" s="525">
        <f t="shared" si="6"/>
        <v>0.13432835820895522</v>
      </c>
      <c r="R144" s="525">
        <f t="shared" si="6"/>
        <v>2.9850746268656716E-2</v>
      </c>
      <c r="S144" s="525">
        <f t="shared" si="6"/>
        <v>0</v>
      </c>
      <c r="T144" s="525">
        <f t="shared" si="6"/>
        <v>0</v>
      </c>
      <c r="U144" s="525">
        <f t="shared" si="6"/>
        <v>1.4925373134328358E-2</v>
      </c>
    </row>
    <row r="145" spans="3:21" x14ac:dyDescent="0.2">
      <c r="C145" s="252" t="s">
        <v>15</v>
      </c>
      <c r="E145" s="525">
        <f t="shared" si="6"/>
        <v>0.859375</v>
      </c>
      <c r="F145" s="525">
        <f t="shared" si="6"/>
        <v>0.8515625</v>
      </c>
      <c r="G145" s="525">
        <f t="shared" si="6"/>
        <v>0.7109375</v>
      </c>
      <c r="H145" s="525">
        <f t="shared" si="6"/>
        <v>0.8671875</v>
      </c>
      <c r="I145" s="525">
        <f t="shared" si="6"/>
        <v>0.8671875</v>
      </c>
      <c r="J145" s="525">
        <f t="shared" si="6"/>
        <v>0.8671875</v>
      </c>
      <c r="K145" s="525">
        <f t="shared" si="6"/>
        <v>0.84375</v>
      </c>
      <c r="L145" s="525">
        <f t="shared" si="6"/>
        <v>0.7578125</v>
      </c>
      <c r="M145" s="525">
        <f t="shared" si="6"/>
        <v>0.7734375</v>
      </c>
      <c r="N145" s="525">
        <f t="shared" si="6"/>
        <v>0.6484375</v>
      </c>
      <c r="O145" s="525">
        <f t="shared" si="6"/>
        <v>0.65625</v>
      </c>
      <c r="P145" s="525">
        <f t="shared" si="6"/>
        <v>0.296875</v>
      </c>
      <c r="Q145" s="525">
        <f t="shared" si="6"/>
        <v>0.1015625</v>
      </c>
      <c r="R145" s="525">
        <f t="shared" si="6"/>
        <v>4.6875E-2</v>
      </c>
      <c r="S145" s="525">
        <f t="shared" si="6"/>
        <v>3.90625E-2</v>
      </c>
      <c r="T145" s="525">
        <f t="shared" si="6"/>
        <v>2.34375E-2</v>
      </c>
      <c r="U145" s="525">
        <f t="shared" si="6"/>
        <v>3.125E-2</v>
      </c>
    </row>
  </sheetData>
  <mergeCells count="1">
    <mergeCell ref="E1:U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K37"/>
  <sheetViews>
    <sheetView workbookViewId="0">
      <selection activeCell="K31" sqref="K31"/>
    </sheetView>
  </sheetViews>
  <sheetFormatPr defaultRowHeight="12.75" x14ac:dyDescent="0.2"/>
  <cols>
    <col min="1" max="1" width="6.85546875" customWidth="1"/>
    <col min="2" max="2" width="16.140625" bestFit="1" customWidth="1"/>
    <col min="3" max="3" width="14.140625" bestFit="1" customWidth="1"/>
    <col min="4" max="4" width="3" style="254" bestFit="1" customWidth="1"/>
    <col min="5" max="5" width="7.7109375" bestFit="1" customWidth="1"/>
    <col min="6" max="6" width="9.42578125" bestFit="1" customWidth="1"/>
    <col min="7" max="7" width="10.28515625" bestFit="1" customWidth="1"/>
    <col min="8" max="8" width="17.85546875" customWidth="1"/>
    <col min="9" max="9" width="23" customWidth="1"/>
  </cols>
  <sheetData>
    <row r="1" spans="1:11" ht="15.75" customHeight="1" x14ac:dyDescent="0.25">
      <c r="A1" s="814" t="s">
        <v>741</v>
      </c>
      <c r="B1" s="814"/>
      <c r="C1" s="814"/>
      <c r="D1" s="814"/>
      <c r="E1" s="814"/>
      <c r="F1" s="814"/>
      <c r="G1" s="814"/>
      <c r="H1" s="814"/>
      <c r="I1" s="538"/>
    </row>
    <row r="2" spans="1:11" x14ac:dyDescent="0.2">
      <c r="A2" s="4"/>
      <c r="B2" s="4"/>
      <c r="C2" s="4"/>
      <c r="D2" s="340"/>
      <c r="E2" s="185"/>
      <c r="F2" s="185"/>
      <c r="G2" s="185"/>
      <c r="H2" s="186"/>
      <c r="I2" s="385"/>
    </row>
    <row r="3" spans="1:11" ht="33.75" x14ac:dyDescent="0.2">
      <c r="A3" s="187" t="s">
        <v>284</v>
      </c>
      <c r="B3" s="188" t="s">
        <v>285</v>
      </c>
      <c r="C3" s="188" t="s">
        <v>106</v>
      </c>
      <c r="D3" s="189" t="s">
        <v>9</v>
      </c>
      <c r="E3" s="190" t="s">
        <v>65</v>
      </c>
      <c r="F3" s="192" t="s">
        <v>22</v>
      </c>
      <c r="G3" s="190" t="s">
        <v>66</v>
      </c>
      <c r="H3" s="288" t="s">
        <v>67</v>
      </c>
      <c r="I3" s="288" t="s">
        <v>709</v>
      </c>
    </row>
    <row r="4" spans="1:11" x14ac:dyDescent="0.2">
      <c r="A4" s="348">
        <v>10500</v>
      </c>
      <c r="B4" s="348" t="s">
        <v>148</v>
      </c>
      <c r="C4" s="348" t="s">
        <v>126</v>
      </c>
      <c r="D4" s="375" t="s">
        <v>3</v>
      </c>
      <c r="E4" s="555">
        <v>33321</v>
      </c>
      <c r="F4" s="555">
        <v>7264</v>
      </c>
      <c r="G4" s="555">
        <v>26057</v>
      </c>
      <c r="H4" s="112" t="s">
        <v>350</v>
      </c>
      <c r="I4" s="112" t="s">
        <v>351</v>
      </c>
      <c r="K4" s="386">
        <f>F4/E4</f>
        <v>0.21800066024429038</v>
      </c>
    </row>
    <row r="5" spans="1:11" x14ac:dyDescent="0.2">
      <c r="A5" s="347">
        <v>10600</v>
      </c>
      <c r="B5" s="347" t="s">
        <v>675</v>
      </c>
      <c r="C5" s="347" t="s">
        <v>290</v>
      </c>
      <c r="D5" s="375" t="s">
        <v>4</v>
      </c>
      <c r="E5" s="555">
        <v>1387.86</v>
      </c>
      <c r="F5" s="555">
        <v>748.3599999999999</v>
      </c>
      <c r="G5" s="555">
        <v>639.5</v>
      </c>
      <c r="H5" s="112" t="s">
        <v>697</v>
      </c>
      <c r="I5" s="112" t="s">
        <v>352</v>
      </c>
      <c r="K5" s="386">
        <f t="shared" ref="K5:K28" si="0">F5/E5</f>
        <v>0.53921865317827444</v>
      </c>
    </row>
    <row r="6" spans="1:11" x14ac:dyDescent="0.2">
      <c r="A6" s="347">
        <v>10750</v>
      </c>
      <c r="B6" s="347" t="s">
        <v>676</v>
      </c>
      <c r="C6" s="347" t="s">
        <v>128</v>
      </c>
      <c r="D6" s="375" t="s">
        <v>3</v>
      </c>
      <c r="E6" s="555">
        <v>66949</v>
      </c>
      <c r="F6" s="555">
        <v>28898</v>
      </c>
      <c r="G6" s="555">
        <v>38051</v>
      </c>
      <c r="H6" s="112" t="s">
        <v>698</v>
      </c>
      <c r="I6" s="112" t="s">
        <v>354</v>
      </c>
      <c r="K6" s="386">
        <f t="shared" si="0"/>
        <v>0.43164199614632032</v>
      </c>
    </row>
    <row r="7" spans="1:11" x14ac:dyDescent="0.2">
      <c r="A7" s="347">
        <v>11450</v>
      </c>
      <c r="B7" s="347" t="s">
        <v>761</v>
      </c>
      <c r="C7" s="347" t="s">
        <v>155</v>
      </c>
      <c r="D7" s="375" t="s">
        <v>3</v>
      </c>
      <c r="E7" s="555">
        <v>20085.2</v>
      </c>
      <c r="F7" s="555">
        <v>5709.7000000000007</v>
      </c>
      <c r="G7" s="555">
        <v>14375.5</v>
      </c>
      <c r="H7" s="112" t="s">
        <v>350</v>
      </c>
      <c r="I7" s="112" t="s">
        <v>710</v>
      </c>
      <c r="K7" s="386">
        <f t="shared" si="0"/>
        <v>0.28427399279071158</v>
      </c>
    </row>
    <row r="8" spans="1:11" x14ac:dyDescent="0.2">
      <c r="A8" s="347">
        <v>11500</v>
      </c>
      <c r="B8" s="347" t="s">
        <v>677</v>
      </c>
      <c r="C8" s="347" t="s">
        <v>155</v>
      </c>
      <c r="D8" s="375" t="s">
        <v>3</v>
      </c>
      <c r="E8" s="555">
        <v>630</v>
      </c>
      <c r="F8" s="555">
        <v>291.62</v>
      </c>
      <c r="G8" s="555">
        <v>338.38</v>
      </c>
      <c r="H8" s="112" t="s">
        <v>353</v>
      </c>
      <c r="I8" s="112" t="s">
        <v>723</v>
      </c>
      <c r="K8" s="386">
        <f t="shared" si="0"/>
        <v>0.46288888888888891</v>
      </c>
    </row>
    <row r="9" spans="1:11" x14ac:dyDescent="0.2">
      <c r="A9" s="347">
        <v>11800</v>
      </c>
      <c r="B9" s="347" t="s">
        <v>352</v>
      </c>
      <c r="C9" s="347" t="s">
        <v>290</v>
      </c>
      <c r="D9" s="375" t="s">
        <v>4</v>
      </c>
      <c r="E9" s="555">
        <v>12962.24</v>
      </c>
      <c r="F9" s="555">
        <v>433.23999999999978</v>
      </c>
      <c r="G9" s="555">
        <v>12529</v>
      </c>
      <c r="H9" s="112" t="s">
        <v>699</v>
      </c>
      <c r="I9" s="112" t="s">
        <v>352</v>
      </c>
      <c r="K9" s="386">
        <f t="shared" si="0"/>
        <v>3.3423235490162177E-2</v>
      </c>
    </row>
    <row r="10" spans="1:11" x14ac:dyDescent="0.2">
      <c r="A10" s="347">
        <v>12380</v>
      </c>
      <c r="B10" s="347" t="s">
        <v>678</v>
      </c>
      <c r="C10" s="347" t="s">
        <v>128</v>
      </c>
      <c r="D10" s="375" t="s">
        <v>3</v>
      </c>
      <c r="E10" s="555">
        <v>28934</v>
      </c>
      <c r="F10" s="555">
        <v>18224</v>
      </c>
      <c r="G10" s="555">
        <v>10710</v>
      </c>
      <c r="H10" s="112" t="s">
        <v>355</v>
      </c>
      <c r="I10" s="112" t="s">
        <v>354</v>
      </c>
      <c r="K10" s="386">
        <f t="shared" si="0"/>
        <v>0.62984723854289071</v>
      </c>
    </row>
    <row r="11" spans="1:11" x14ac:dyDescent="0.2">
      <c r="A11" s="347">
        <v>12930</v>
      </c>
      <c r="B11" s="347" t="s">
        <v>679</v>
      </c>
      <c r="C11" s="347" t="s">
        <v>126</v>
      </c>
      <c r="D11" s="375" t="s">
        <v>3</v>
      </c>
      <c r="E11" s="555">
        <v>16162</v>
      </c>
      <c r="F11" s="555">
        <v>3017</v>
      </c>
      <c r="G11" s="555">
        <v>13145</v>
      </c>
      <c r="H11" s="112" t="s">
        <v>355</v>
      </c>
      <c r="I11" s="112" t="s">
        <v>354</v>
      </c>
      <c r="K11" s="386">
        <f t="shared" si="0"/>
        <v>0.18667244152951368</v>
      </c>
    </row>
    <row r="12" spans="1:11" x14ac:dyDescent="0.2">
      <c r="A12" s="347">
        <v>14100</v>
      </c>
      <c r="B12" s="347" t="s">
        <v>680</v>
      </c>
      <c r="C12" s="347" t="s">
        <v>189</v>
      </c>
      <c r="D12" s="375" t="s">
        <v>3</v>
      </c>
      <c r="E12" s="555">
        <v>2569</v>
      </c>
      <c r="F12" s="555">
        <v>510</v>
      </c>
      <c r="G12" s="555">
        <v>2059</v>
      </c>
      <c r="H12" s="112" t="s">
        <v>350</v>
      </c>
      <c r="I12" s="112" t="s">
        <v>710</v>
      </c>
      <c r="K12" s="386">
        <f t="shared" si="0"/>
        <v>0.1985208252238225</v>
      </c>
    </row>
    <row r="13" spans="1:11" x14ac:dyDescent="0.2">
      <c r="A13" s="347">
        <v>14170</v>
      </c>
      <c r="B13" s="347" t="s">
        <v>681</v>
      </c>
      <c r="C13" s="347" t="s">
        <v>126</v>
      </c>
      <c r="D13" s="375" t="s">
        <v>3</v>
      </c>
      <c r="E13" s="555">
        <v>10083</v>
      </c>
      <c r="F13" s="555">
        <v>5174</v>
      </c>
      <c r="G13" s="555">
        <v>10083</v>
      </c>
      <c r="H13" s="112" t="s">
        <v>350</v>
      </c>
      <c r="I13" s="112" t="s">
        <v>710</v>
      </c>
      <c r="K13" s="386">
        <f t="shared" si="0"/>
        <v>0.5131409302786869</v>
      </c>
    </row>
    <row r="14" spans="1:11" x14ac:dyDescent="0.2">
      <c r="A14" s="347">
        <v>14500</v>
      </c>
      <c r="B14" s="347" t="s">
        <v>682</v>
      </c>
      <c r="C14" s="347" t="s">
        <v>189</v>
      </c>
      <c r="D14" s="375" t="s">
        <v>3</v>
      </c>
      <c r="E14" s="555">
        <v>4984</v>
      </c>
      <c r="F14" s="555">
        <v>1900</v>
      </c>
      <c r="G14" s="555">
        <v>3084</v>
      </c>
      <c r="H14" s="112" t="s">
        <v>350</v>
      </c>
      <c r="I14" s="112" t="s">
        <v>710</v>
      </c>
      <c r="K14" s="386">
        <f t="shared" si="0"/>
        <v>0.3812199036918138</v>
      </c>
    </row>
    <row r="15" spans="1:11" x14ac:dyDescent="0.2">
      <c r="A15" s="347">
        <v>14700</v>
      </c>
      <c r="B15" s="347" t="s">
        <v>683</v>
      </c>
      <c r="C15" s="347" t="s">
        <v>189</v>
      </c>
      <c r="D15" s="375" t="s">
        <v>3</v>
      </c>
      <c r="E15" s="555">
        <v>5843</v>
      </c>
      <c r="F15" s="555">
        <v>766</v>
      </c>
      <c r="G15" s="555">
        <v>5077</v>
      </c>
      <c r="H15" s="112" t="s">
        <v>350</v>
      </c>
      <c r="I15" s="112" t="s">
        <v>710</v>
      </c>
      <c r="K15" s="386">
        <f t="shared" si="0"/>
        <v>0.13109703919219579</v>
      </c>
    </row>
    <row r="16" spans="1:11" x14ac:dyDescent="0.2">
      <c r="A16" s="347">
        <v>14900</v>
      </c>
      <c r="B16" s="347" t="s">
        <v>684</v>
      </c>
      <c r="C16" s="347" t="s">
        <v>128</v>
      </c>
      <c r="D16" s="375" t="s">
        <v>3</v>
      </c>
      <c r="E16" s="555">
        <v>15510.62</v>
      </c>
      <c r="F16" s="555">
        <v>8530.84</v>
      </c>
      <c r="G16" s="555">
        <v>6979.78</v>
      </c>
      <c r="H16" s="112" t="s">
        <v>355</v>
      </c>
      <c r="I16" s="112" t="s">
        <v>700</v>
      </c>
      <c r="K16" s="386">
        <f t="shared" si="0"/>
        <v>0.5499999355280446</v>
      </c>
    </row>
    <row r="17" spans="1:11" x14ac:dyDescent="0.2">
      <c r="A17" s="347">
        <v>15700</v>
      </c>
      <c r="B17" s="347" t="s">
        <v>685</v>
      </c>
      <c r="C17" s="347" t="s">
        <v>290</v>
      </c>
      <c r="D17" s="375" t="s">
        <v>4</v>
      </c>
      <c r="E17" s="555">
        <v>2993.17</v>
      </c>
      <c r="F17" s="555">
        <v>104.88999999999987</v>
      </c>
      <c r="G17" s="555">
        <v>2888.28</v>
      </c>
      <c r="H17" s="112" t="s">
        <v>697</v>
      </c>
      <c r="I17" s="112" t="s">
        <v>352</v>
      </c>
      <c r="K17" s="386">
        <f t="shared" si="0"/>
        <v>3.5043114824750976E-2</v>
      </c>
    </row>
    <row r="18" spans="1:11" x14ac:dyDescent="0.2">
      <c r="A18" s="347">
        <v>15950</v>
      </c>
      <c r="B18" s="347" t="s">
        <v>686</v>
      </c>
      <c r="C18" s="347" t="s">
        <v>189</v>
      </c>
      <c r="D18" s="375" t="s">
        <v>3</v>
      </c>
      <c r="E18" s="555">
        <v>12943</v>
      </c>
      <c r="F18" s="555">
        <v>8</v>
      </c>
      <c r="G18" s="555">
        <v>12935</v>
      </c>
      <c r="H18" s="112" t="s">
        <v>701</v>
      </c>
      <c r="I18" s="112" t="s">
        <v>354</v>
      </c>
      <c r="K18" s="386">
        <f t="shared" si="0"/>
        <v>6.1809472301630223E-4</v>
      </c>
    </row>
    <row r="19" spans="1:11" x14ac:dyDescent="0.2">
      <c r="A19" s="347">
        <v>16260</v>
      </c>
      <c r="B19" s="347" t="s">
        <v>687</v>
      </c>
      <c r="C19" s="347" t="s">
        <v>128</v>
      </c>
      <c r="D19" s="375" t="s">
        <v>3</v>
      </c>
      <c r="E19" s="555">
        <v>45648</v>
      </c>
      <c r="F19" s="555">
        <v>17905</v>
      </c>
      <c r="G19" s="555">
        <v>27743</v>
      </c>
      <c r="H19" s="112" t="s">
        <v>355</v>
      </c>
      <c r="I19" s="112" t="s">
        <v>702</v>
      </c>
      <c r="K19" s="386">
        <f t="shared" si="0"/>
        <v>0.39224062390466174</v>
      </c>
    </row>
    <row r="20" spans="1:11" x14ac:dyDescent="0.2">
      <c r="A20" s="347">
        <v>16350</v>
      </c>
      <c r="B20" s="347" t="s">
        <v>688</v>
      </c>
      <c r="C20" s="347" t="s">
        <v>128</v>
      </c>
      <c r="D20" s="375" t="s">
        <v>3</v>
      </c>
      <c r="E20" s="555">
        <v>12468</v>
      </c>
      <c r="F20" s="555">
        <v>3399</v>
      </c>
      <c r="G20" s="555">
        <v>9069</v>
      </c>
      <c r="H20" s="112" t="s">
        <v>355</v>
      </c>
      <c r="I20" s="112" t="s">
        <v>356</v>
      </c>
      <c r="K20" s="386">
        <f t="shared" si="0"/>
        <v>0.2726179018286814</v>
      </c>
    </row>
    <row r="21" spans="1:11" x14ac:dyDescent="0.2">
      <c r="A21" s="347">
        <v>16400</v>
      </c>
      <c r="B21" s="347" t="s">
        <v>689</v>
      </c>
      <c r="C21" s="347" t="s">
        <v>162</v>
      </c>
      <c r="D21" s="375" t="s">
        <v>2</v>
      </c>
      <c r="E21" s="555">
        <v>25694.579999999998</v>
      </c>
      <c r="F21" s="555">
        <v>8893.08</v>
      </c>
      <c r="G21" s="555">
        <v>16801.5</v>
      </c>
      <c r="H21" s="112" t="s">
        <v>703</v>
      </c>
      <c r="I21" s="112" t="s">
        <v>769</v>
      </c>
      <c r="K21" s="386">
        <f t="shared" si="0"/>
        <v>0.34610723350994649</v>
      </c>
    </row>
    <row r="22" spans="1:11" x14ac:dyDescent="0.2">
      <c r="A22" s="347">
        <v>16550</v>
      </c>
      <c r="B22" s="347" t="s">
        <v>690</v>
      </c>
      <c r="C22" s="347" t="s">
        <v>126</v>
      </c>
      <c r="D22" s="375" t="s">
        <v>3</v>
      </c>
      <c r="E22" s="555">
        <v>25543.279999999999</v>
      </c>
      <c r="F22" s="555">
        <v>8928.7899999999972</v>
      </c>
      <c r="G22" s="555">
        <v>16614.490000000002</v>
      </c>
      <c r="H22" s="112" t="s">
        <v>722</v>
      </c>
      <c r="I22" s="112" t="s">
        <v>704</v>
      </c>
      <c r="K22" s="386">
        <f t="shared" si="0"/>
        <v>0.34955534293168294</v>
      </c>
    </row>
    <row r="23" spans="1:11" x14ac:dyDescent="0.2">
      <c r="A23" s="347">
        <v>16700</v>
      </c>
      <c r="B23" s="347" t="s">
        <v>691</v>
      </c>
      <c r="C23" s="347" t="s">
        <v>189</v>
      </c>
      <c r="D23" s="375" t="s">
        <v>3</v>
      </c>
      <c r="E23" s="555">
        <v>4954</v>
      </c>
      <c r="F23" s="555">
        <v>1888</v>
      </c>
      <c r="G23" s="555">
        <v>3066</v>
      </c>
      <c r="H23" s="112" t="s">
        <v>350</v>
      </c>
      <c r="I23" s="112" t="s">
        <v>710</v>
      </c>
      <c r="K23" s="386">
        <f t="shared" si="0"/>
        <v>0.38110617682680664</v>
      </c>
    </row>
    <row r="24" spans="1:11" x14ac:dyDescent="0.2">
      <c r="A24" s="347">
        <v>17200</v>
      </c>
      <c r="B24" s="347" t="s">
        <v>692</v>
      </c>
      <c r="C24" s="347" t="s">
        <v>126</v>
      </c>
      <c r="D24" s="375" t="s">
        <v>3</v>
      </c>
      <c r="E24" s="555">
        <v>44725</v>
      </c>
      <c r="F24" s="555">
        <v>31240</v>
      </c>
      <c r="G24" s="555">
        <v>13485</v>
      </c>
      <c r="H24" s="112" t="s">
        <v>355</v>
      </c>
      <c r="I24" s="112" t="s">
        <v>357</v>
      </c>
      <c r="K24" s="386">
        <f t="shared" si="0"/>
        <v>0.69849077697037454</v>
      </c>
    </row>
    <row r="25" spans="1:11" x14ac:dyDescent="0.2">
      <c r="A25" s="347">
        <v>18050</v>
      </c>
      <c r="B25" s="347" t="s">
        <v>693</v>
      </c>
      <c r="C25" s="347" t="s">
        <v>126</v>
      </c>
      <c r="D25" s="375" t="s">
        <v>3</v>
      </c>
      <c r="E25" s="555">
        <v>14118.6</v>
      </c>
      <c r="F25" s="555">
        <v>7059.6</v>
      </c>
      <c r="G25" s="555">
        <v>7059</v>
      </c>
      <c r="H25" s="112" t="s">
        <v>705</v>
      </c>
      <c r="I25" s="112" t="s">
        <v>706</v>
      </c>
      <c r="K25" s="386">
        <f t="shared" si="0"/>
        <v>0.50002124856572183</v>
      </c>
    </row>
    <row r="26" spans="1:11" x14ac:dyDescent="0.2">
      <c r="A26" s="347">
        <v>18250</v>
      </c>
      <c r="B26" s="347" t="s">
        <v>694</v>
      </c>
      <c r="C26" s="347" t="s">
        <v>189</v>
      </c>
      <c r="D26" s="375" t="s">
        <v>3</v>
      </c>
      <c r="E26" s="555">
        <v>2980</v>
      </c>
      <c r="F26" s="555">
        <v>1136</v>
      </c>
      <c r="G26" s="555">
        <v>1844</v>
      </c>
      <c r="H26" s="112" t="s">
        <v>350</v>
      </c>
      <c r="I26" s="112" t="s">
        <v>351</v>
      </c>
      <c r="K26" s="386">
        <f t="shared" si="0"/>
        <v>0.38120805369127519</v>
      </c>
    </row>
    <row r="27" spans="1:11" x14ac:dyDescent="0.2">
      <c r="A27" s="347">
        <v>18350</v>
      </c>
      <c r="B27" s="347" t="s">
        <v>695</v>
      </c>
      <c r="C27" s="347" t="s">
        <v>287</v>
      </c>
      <c r="D27" s="375" t="s">
        <v>2</v>
      </c>
      <c r="E27" s="555">
        <v>7423.27</v>
      </c>
      <c r="F27" s="555">
        <v>136.84000000000015</v>
      </c>
      <c r="G27" s="555">
        <v>7286.43</v>
      </c>
      <c r="H27" s="112" t="s">
        <v>353</v>
      </c>
      <c r="I27" s="112" t="s">
        <v>723</v>
      </c>
      <c r="K27" s="386">
        <f t="shared" si="0"/>
        <v>1.8433924672011142E-2</v>
      </c>
    </row>
    <row r="28" spans="1:11" x14ac:dyDescent="0.2">
      <c r="A28" s="347">
        <v>18500</v>
      </c>
      <c r="B28" s="347" t="s">
        <v>696</v>
      </c>
      <c r="C28" s="347" t="s">
        <v>126</v>
      </c>
      <c r="D28" s="375" t="s">
        <v>3</v>
      </c>
      <c r="E28" s="555">
        <v>10986.1</v>
      </c>
      <c r="F28" s="555">
        <v>5712.8200000000006</v>
      </c>
      <c r="G28" s="555">
        <v>5273.28</v>
      </c>
      <c r="H28" s="112" t="s">
        <v>705</v>
      </c>
      <c r="I28" s="112" t="s">
        <v>707</v>
      </c>
      <c r="K28" s="386">
        <f t="shared" si="0"/>
        <v>0.52000436915738979</v>
      </c>
    </row>
    <row r="29" spans="1:11" x14ac:dyDescent="0.2">
      <c r="K29" s="386"/>
    </row>
    <row r="30" spans="1:11" x14ac:dyDescent="0.2">
      <c r="A30" s="815" t="s">
        <v>0</v>
      </c>
      <c r="B30" s="816"/>
      <c r="C30" s="539"/>
      <c r="D30" s="539"/>
      <c r="E30" s="191">
        <f>SUM(E4:E28)</f>
        <v>429897.91999999993</v>
      </c>
      <c r="F30" s="191">
        <f>SUM(F4:F28)</f>
        <v>167878.78</v>
      </c>
      <c r="G30" s="191">
        <f>SUM(G4:G28)</f>
        <v>267193.14</v>
      </c>
      <c r="K30" s="386">
        <f>F30/E30</f>
        <v>0.3905084723368748</v>
      </c>
    </row>
    <row r="31" spans="1:11" x14ac:dyDescent="0.2">
      <c r="F31" s="386"/>
    </row>
    <row r="37" spans="3:3" x14ac:dyDescent="0.2">
      <c r="C37" s="308"/>
    </row>
  </sheetData>
  <mergeCells count="2">
    <mergeCell ref="A1:H1"/>
    <mergeCell ref="A30:B30"/>
  </mergeCells>
  <pageMargins left="0.25" right="0.25" top="0.75" bottom="0.75" header="0.3" footer="0.3"/>
  <pageSetup paperSize="9" scale="91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XEW134"/>
  <sheetViews>
    <sheetView workbookViewId="0">
      <pane xSplit="5" ySplit="4" topLeftCell="F110" activePane="bottomRight" state="frozen"/>
      <selection activeCell="B36" sqref="B36"/>
      <selection pane="topRight" activeCell="B36" sqref="B36"/>
      <selection pane="bottomLeft" activeCell="B36" sqref="B36"/>
      <selection pane="bottomRight" activeCell="F5" sqref="F5:F132"/>
    </sheetView>
  </sheetViews>
  <sheetFormatPr defaultColWidth="9.140625" defaultRowHeight="12.75" x14ac:dyDescent="0.2"/>
  <cols>
    <col min="1" max="1" width="5.7109375" bestFit="1" customWidth="1"/>
    <col min="2" max="2" width="26" bestFit="1" customWidth="1"/>
    <col min="3" max="3" width="13.5703125" bestFit="1" customWidth="1"/>
    <col min="4" max="4" width="3" customWidth="1"/>
    <col min="5" max="5" width="0.85546875" style="3" customWidth="1"/>
    <col min="6" max="6" width="9.5703125" style="171" customWidth="1"/>
    <col min="7" max="16384" width="9.140625" style="2"/>
  </cols>
  <sheetData>
    <row r="1" spans="1:16377" s="285" customFormat="1" ht="15.75" x14ac:dyDescent="0.25">
      <c r="A1" s="118" t="s">
        <v>740</v>
      </c>
      <c r="C1" s="118"/>
      <c r="D1" s="118"/>
      <c r="E1" s="118"/>
      <c r="F1" s="284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  <c r="TB1" s="2"/>
      <c r="TC1" s="2"/>
      <c r="TD1" s="2"/>
      <c r="TE1" s="2"/>
      <c r="TF1" s="2"/>
      <c r="TG1" s="2"/>
      <c r="TH1" s="2"/>
      <c r="TI1" s="2"/>
      <c r="TJ1" s="2"/>
      <c r="TK1" s="2"/>
      <c r="TL1" s="2"/>
      <c r="TM1" s="2"/>
      <c r="TN1" s="2"/>
      <c r="TO1" s="2"/>
      <c r="TP1" s="2"/>
      <c r="TQ1" s="2"/>
      <c r="TR1" s="2"/>
      <c r="TS1" s="2"/>
      <c r="TT1" s="2"/>
      <c r="TU1" s="2"/>
      <c r="TV1" s="2"/>
      <c r="TW1" s="2"/>
      <c r="TX1" s="2"/>
      <c r="TY1" s="2"/>
      <c r="TZ1" s="2"/>
      <c r="UA1" s="2"/>
      <c r="UB1" s="2"/>
      <c r="UC1" s="2"/>
      <c r="UD1" s="2"/>
      <c r="UE1" s="2"/>
      <c r="UF1" s="2"/>
      <c r="UG1" s="2"/>
      <c r="UH1" s="2"/>
      <c r="UI1" s="2"/>
      <c r="UJ1" s="2"/>
      <c r="UK1" s="2"/>
      <c r="UL1" s="2"/>
      <c r="UM1" s="2"/>
      <c r="UN1" s="2"/>
      <c r="UO1" s="2"/>
      <c r="UP1" s="2"/>
      <c r="UQ1" s="2"/>
      <c r="UR1" s="2"/>
      <c r="US1" s="2"/>
      <c r="UT1" s="2"/>
      <c r="UU1" s="2"/>
      <c r="UV1" s="2"/>
      <c r="UW1" s="2"/>
      <c r="UX1" s="2"/>
      <c r="UY1" s="2"/>
      <c r="UZ1" s="2"/>
      <c r="VA1" s="2"/>
      <c r="VB1" s="2"/>
      <c r="VC1" s="2"/>
      <c r="VD1" s="2"/>
      <c r="VE1" s="2"/>
      <c r="VF1" s="2"/>
      <c r="VG1" s="2"/>
      <c r="VH1" s="2"/>
      <c r="VI1" s="2"/>
      <c r="VJ1" s="2"/>
      <c r="VK1" s="2"/>
      <c r="VL1" s="2"/>
      <c r="VM1" s="2"/>
      <c r="VN1" s="2"/>
      <c r="VO1" s="2"/>
      <c r="VP1" s="2"/>
      <c r="VQ1" s="2"/>
      <c r="VR1" s="2"/>
      <c r="VS1" s="2"/>
      <c r="VT1" s="2"/>
      <c r="VU1" s="2"/>
      <c r="VV1" s="2"/>
      <c r="VW1" s="2"/>
      <c r="VX1" s="2"/>
      <c r="VY1" s="2"/>
      <c r="VZ1" s="2"/>
      <c r="WA1" s="2"/>
      <c r="WB1" s="2"/>
      <c r="WC1" s="2"/>
      <c r="WD1" s="2"/>
      <c r="WE1" s="2"/>
      <c r="WF1" s="2"/>
      <c r="WG1" s="2"/>
      <c r="WH1" s="2"/>
      <c r="WI1" s="2"/>
      <c r="WJ1" s="2"/>
      <c r="WK1" s="2"/>
      <c r="WL1" s="2"/>
      <c r="WM1" s="2"/>
      <c r="WN1" s="2"/>
      <c r="WO1" s="2"/>
      <c r="WP1" s="2"/>
      <c r="WQ1" s="2"/>
      <c r="WR1" s="2"/>
      <c r="WS1" s="2"/>
      <c r="WT1" s="2"/>
      <c r="WU1" s="2"/>
      <c r="WV1" s="2"/>
      <c r="WW1" s="2"/>
      <c r="WX1" s="2"/>
      <c r="WY1" s="2"/>
      <c r="WZ1" s="2"/>
      <c r="XA1" s="2"/>
      <c r="XB1" s="2"/>
      <c r="XC1" s="2"/>
      <c r="XD1" s="2"/>
      <c r="XE1" s="2"/>
      <c r="XF1" s="2"/>
      <c r="XG1" s="2"/>
      <c r="XH1" s="2"/>
      <c r="XI1" s="2"/>
      <c r="XJ1" s="2"/>
      <c r="XK1" s="2"/>
      <c r="XL1" s="2"/>
      <c r="XM1" s="2"/>
      <c r="XN1" s="2"/>
      <c r="XO1" s="2"/>
      <c r="XP1" s="2"/>
      <c r="XQ1" s="2"/>
      <c r="XR1" s="2"/>
      <c r="XS1" s="2"/>
      <c r="XT1" s="2"/>
      <c r="XU1" s="2"/>
      <c r="XV1" s="2"/>
      <c r="XW1" s="2"/>
      <c r="XX1" s="2"/>
      <c r="XY1" s="2"/>
      <c r="XZ1" s="2"/>
      <c r="YA1" s="2"/>
      <c r="YB1" s="2"/>
      <c r="YC1" s="2"/>
      <c r="YD1" s="2"/>
      <c r="YE1" s="2"/>
      <c r="YF1" s="2"/>
      <c r="YG1" s="2"/>
      <c r="YH1" s="2"/>
      <c r="YI1" s="2"/>
      <c r="YJ1" s="2"/>
      <c r="YK1" s="2"/>
      <c r="YL1" s="2"/>
      <c r="YM1" s="2"/>
      <c r="YN1" s="2"/>
      <c r="YO1" s="2"/>
      <c r="YP1" s="2"/>
      <c r="YQ1" s="2"/>
      <c r="YR1" s="2"/>
      <c r="YS1" s="2"/>
      <c r="YT1" s="2"/>
      <c r="YU1" s="2"/>
      <c r="YV1" s="2"/>
      <c r="YW1" s="2"/>
      <c r="YX1" s="2"/>
      <c r="YY1" s="2"/>
      <c r="YZ1" s="2"/>
      <c r="ZA1" s="2"/>
      <c r="ZB1" s="2"/>
      <c r="ZC1" s="2"/>
      <c r="ZD1" s="2"/>
      <c r="ZE1" s="2"/>
      <c r="ZF1" s="2"/>
      <c r="ZG1" s="2"/>
      <c r="ZH1" s="2"/>
      <c r="ZI1" s="2"/>
      <c r="ZJ1" s="2"/>
      <c r="ZK1" s="2"/>
      <c r="ZL1" s="2"/>
      <c r="ZM1" s="2"/>
      <c r="ZN1" s="2"/>
      <c r="ZO1" s="2"/>
      <c r="ZP1" s="2"/>
      <c r="ZQ1" s="2"/>
      <c r="ZR1" s="2"/>
      <c r="ZS1" s="2"/>
      <c r="ZT1" s="2"/>
      <c r="ZU1" s="2"/>
      <c r="ZV1" s="2"/>
      <c r="ZW1" s="2"/>
      <c r="ZX1" s="2"/>
      <c r="ZY1" s="2"/>
      <c r="ZZ1" s="2"/>
      <c r="AAA1" s="2"/>
      <c r="AAB1" s="2"/>
      <c r="AAC1" s="2"/>
      <c r="AAD1" s="2"/>
      <c r="AAE1" s="2"/>
      <c r="AAF1" s="2"/>
      <c r="AAG1" s="2"/>
      <c r="AAH1" s="2"/>
      <c r="AAI1" s="2"/>
      <c r="AAJ1" s="2"/>
      <c r="AAK1" s="2"/>
      <c r="AAL1" s="2"/>
      <c r="AAM1" s="2"/>
      <c r="AAN1" s="2"/>
      <c r="AAO1" s="2"/>
      <c r="AAP1" s="2"/>
      <c r="AAQ1" s="2"/>
      <c r="AAR1" s="2"/>
      <c r="AAS1" s="2"/>
      <c r="AAT1" s="2"/>
      <c r="AAU1" s="2"/>
      <c r="AAV1" s="2"/>
      <c r="AAW1" s="2"/>
      <c r="AAX1" s="2"/>
      <c r="AAY1" s="2"/>
      <c r="AAZ1" s="2"/>
      <c r="ABA1" s="2"/>
      <c r="ABB1" s="2"/>
      <c r="ABC1" s="2"/>
      <c r="ABD1" s="2"/>
      <c r="ABE1" s="2"/>
      <c r="ABF1" s="2"/>
      <c r="ABG1" s="2"/>
      <c r="ABH1" s="2"/>
      <c r="ABI1" s="2"/>
      <c r="ABJ1" s="2"/>
      <c r="ABK1" s="2"/>
      <c r="ABL1" s="2"/>
      <c r="ABM1" s="2"/>
      <c r="ABN1" s="2"/>
      <c r="ABO1" s="2"/>
      <c r="ABP1" s="2"/>
      <c r="ABQ1" s="2"/>
      <c r="ABR1" s="2"/>
      <c r="ABS1" s="2"/>
      <c r="ABT1" s="2"/>
      <c r="ABU1" s="2"/>
      <c r="ABV1" s="2"/>
      <c r="ABW1" s="2"/>
      <c r="ABX1" s="2"/>
      <c r="ABY1" s="2"/>
      <c r="ABZ1" s="2"/>
      <c r="ACA1" s="2"/>
      <c r="ACB1" s="2"/>
      <c r="ACC1" s="2"/>
      <c r="ACD1" s="2"/>
      <c r="ACE1" s="2"/>
      <c r="ACF1" s="2"/>
      <c r="ACG1" s="2"/>
      <c r="ACH1" s="2"/>
      <c r="ACI1" s="2"/>
      <c r="ACJ1" s="2"/>
      <c r="ACK1" s="2"/>
      <c r="ACL1" s="2"/>
      <c r="ACM1" s="2"/>
      <c r="ACN1" s="2"/>
      <c r="ACO1" s="2"/>
      <c r="ACP1" s="2"/>
      <c r="ACQ1" s="2"/>
      <c r="ACR1" s="2"/>
      <c r="ACS1" s="2"/>
      <c r="ACT1" s="2"/>
      <c r="ACU1" s="2"/>
      <c r="ACV1" s="2"/>
      <c r="ACW1" s="2"/>
      <c r="ACX1" s="2"/>
      <c r="ACY1" s="2"/>
      <c r="ACZ1" s="2"/>
      <c r="ADA1" s="2"/>
      <c r="ADB1" s="2"/>
      <c r="ADC1" s="2"/>
      <c r="ADD1" s="2"/>
      <c r="ADE1" s="2"/>
      <c r="ADF1" s="2"/>
      <c r="ADG1" s="2"/>
      <c r="ADH1" s="2"/>
      <c r="ADI1" s="2"/>
      <c r="ADJ1" s="2"/>
      <c r="ADK1" s="2"/>
      <c r="ADL1" s="2"/>
      <c r="ADM1" s="2"/>
      <c r="ADN1" s="2"/>
      <c r="ADO1" s="2"/>
      <c r="ADP1" s="2"/>
      <c r="ADQ1" s="2"/>
      <c r="ADR1" s="2"/>
      <c r="ADS1" s="2"/>
      <c r="ADT1" s="2"/>
      <c r="ADU1" s="2"/>
      <c r="ADV1" s="2"/>
      <c r="ADW1" s="2"/>
      <c r="ADX1" s="2"/>
      <c r="ADY1" s="2"/>
      <c r="ADZ1" s="2"/>
      <c r="AEA1" s="2"/>
      <c r="AEB1" s="2"/>
      <c r="AEC1" s="2"/>
      <c r="AED1" s="2"/>
      <c r="AEE1" s="2"/>
      <c r="AEF1" s="2"/>
      <c r="AEG1" s="2"/>
      <c r="AEH1" s="2"/>
      <c r="AEI1" s="2"/>
      <c r="AEJ1" s="2"/>
      <c r="AEK1" s="2"/>
      <c r="AEL1" s="2"/>
      <c r="AEM1" s="2"/>
      <c r="AEN1" s="2"/>
      <c r="AEO1" s="2"/>
      <c r="AEP1" s="2"/>
      <c r="AEQ1" s="2"/>
      <c r="AER1" s="2"/>
      <c r="AES1" s="2"/>
      <c r="AET1" s="2"/>
      <c r="AEU1" s="2"/>
      <c r="AEV1" s="2"/>
      <c r="AEW1" s="2"/>
      <c r="AEX1" s="2"/>
      <c r="AEY1" s="2"/>
      <c r="AEZ1" s="2"/>
      <c r="AFA1" s="2"/>
      <c r="AFB1" s="2"/>
      <c r="AFC1" s="2"/>
      <c r="AFD1" s="2"/>
      <c r="AFE1" s="2"/>
      <c r="AFF1" s="2"/>
      <c r="AFG1" s="2"/>
      <c r="AFH1" s="2"/>
      <c r="AFI1" s="2"/>
      <c r="AFJ1" s="2"/>
      <c r="AFK1" s="2"/>
      <c r="AFL1" s="2"/>
      <c r="AFM1" s="2"/>
      <c r="AFN1" s="2"/>
      <c r="AFO1" s="2"/>
      <c r="AFP1" s="2"/>
      <c r="AFQ1" s="2"/>
      <c r="AFR1" s="2"/>
      <c r="AFS1" s="2"/>
      <c r="AFT1" s="2"/>
      <c r="AFU1" s="2"/>
      <c r="AFV1" s="2"/>
      <c r="AFW1" s="2"/>
      <c r="AFX1" s="2"/>
      <c r="AFY1" s="2"/>
      <c r="AFZ1" s="2"/>
      <c r="AGA1" s="2"/>
      <c r="AGB1" s="2"/>
      <c r="AGC1" s="2"/>
      <c r="AGD1" s="2"/>
      <c r="AGE1" s="2"/>
      <c r="AGF1" s="2"/>
      <c r="AGG1" s="2"/>
      <c r="AGH1" s="2"/>
      <c r="AGI1" s="2"/>
      <c r="AGJ1" s="2"/>
      <c r="AGK1" s="2"/>
      <c r="AGL1" s="2"/>
      <c r="AGM1" s="2"/>
      <c r="AGN1" s="2"/>
      <c r="AGO1" s="2"/>
      <c r="AGP1" s="2"/>
      <c r="AGQ1" s="2"/>
      <c r="AGR1" s="2"/>
      <c r="AGS1" s="2"/>
      <c r="AGT1" s="2"/>
      <c r="AGU1" s="2"/>
      <c r="AGV1" s="2"/>
      <c r="AGW1" s="2"/>
      <c r="AGX1" s="2"/>
      <c r="AGY1" s="2"/>
      <c r="AGZ1" s="2"/>
      <c r="AHA1" s="2"/>
      <c r="AHB1" s="2"/>
      <c r="AHC1" s="2"/>
      <c r="AHD1" s="2"/>
      <c r="AHE1" s="2"/>
      <c r="AHF1" s="2"/>
      <c r="AHG1" s="2"/>
      <c r="AHH1" s="2"/>
      <c r="AHI1" s="2"/>
      <c r="AHJ1" s="2"/>
      <c r="AHK1" s="2"/>
      <c r="AHL1" s="2"/>
      <c r="AHM1" s="2"/>
      <c r="AHN1" s="2"/>
      <c r="AHO1" s="2"/>
      <c r="AHP1" s="2"/>
      <c r="AHQ1" s="2"/>
      <c r="AHR1" s="2"/>
      <c r="AHS1" s="2"/>
      <c r="AHT1" s="2"/>
      <c r="AHU1" s="2"/>
      <c r="AHV1" s="2"/>
      <c r="AHW1" s="2"/>
      <c r="AHX1" s="2"/>
      <c r="AHY1" s="2"/>
      <c r="AHZ1" s="2"/>
      <c r="AIA1" s="2"/>
      <c r="AIB1" s="2"/>
      <c r="AIC1" s="2"/>
      <c r="AID1" s="2"/>
      <c r="AIE1" s="2"/>
      <c r="AIF1" s="2"/>
      <c r="AIG1" s="2"/>
      <c r="AIH1" s="2"/>
      <c r="AII1" s="2"/>
      <c r="AIJ1" s="2"/>
      <c r="AIK1" s="2"/>
      <c r="AIL1" s="2"/>
      <c r="AIM1" s="2"/>
      <c r="AIN1" s="2"/>
      <c r="AIO1" s="2"/>
      <c r="AIP1" s="2"/>
      <c r="AIQ1" s="2"/>
      <c r="AIR1" s="2"/>
      <c r="AIS1" s="2"/>
      <c r="AIT1" s="2"/>
      <c r="AIU1" s="2"/>
      <c r="AIV1" s="2"/>
      <c r="AIW1" s="2"/>
      <c r="AIX1" s="2"/>
      <c r="AIY1" s="2"/>
      <c r="AIZ1" s="2"/>
      <c r="AJA1" s="2"/>
      <c r="AJB1" s="2"/>
      <c r="AJC1" s="2"/>
      <c r="AJD1" s="2"/>
      <c r="AJE1" s="2"/>
      <c r="AJF1" s="2"/>
      <c r="AJG1" s="2"/>
      <c r="AJH1" s="2"/>
      <c r="AJI1" s="2"/>
      <c r="AJJ1" s="2"/>
      <c r="AJK1" s="2"/>
      <c r="AJL1" s="2"/>
      <c r="AJM1" s="2"/>
      <c r="AJN1" s="2"/>
      <c r="AJO1" s="2"/>
      <c r="AJP1" s="2"/>
      <c r="AJQ1" s="2"/>
      <c r="AJR1" s="2"/>
      <c r="AJS1" s="2"/>
      <c r="AJT1" s="2"/>
      <c r="AJU1" s="2"/>
      <c r="AJV1" s="2"/>
      <c r="AJW1" s="2"/>
      <c r="AJX1" s="2"/>
      <c r="AJY1" s="2"/>
      <c r="AJZ1" s="2"/>
      <c r="AKA1" s="2"/>
      <c r="AKB1" s="2"/>
      <c r="AKC1" s="2"/>
      <c r="AKD1" s="2"/>
      <c r="AKE1" s="2"/>
      <c r="AKF1" s="2"/>
      <c r="AKG1" s="2"/>
      <c r="AKH1" s="2"/>
      <c r="AKI1" s="2"/>
      <c r="AKJ1" s="2"/>
      <c r="AKK1" s="2"/>
      <c r="AKL1" s="2"/>
      <c r="AKM1" s="2"/>
      <c r="AKN1" s="2"/>
      <c r="AKO1" s="2"/>
      <c r="AKP1" s="2"/>
      <c r="AKQ1" s="2"/>
      <c r="AKR1" s="2"/>
      <c r="AKS1" s="2"/>
      <c r="AKT1" s="2"/>
      <c r="AKU1" s="2"/>
      <c r="AKV1" s="2"/>
      <c r="AKW1" s="2"/>
      <c r="AKX1" s="2"/>
      <c r="AKY1" s="2"/>
      <c r="AKZ1" s="2"/>
      <c r="ALA1" s="2"/>
      <c r="ALB1" s="2"/>
      <c r="ALC1" s="2"/>
      <c r="ALD1" s="2"/>
      <c r="ALE1" s="2"/>
      <c r="ALF1" s="2"/>
      <c r="ALG1" s="2"/>
      <c r="ALH1" s="2"/>
      <c r="ALI1" s="2"/>
      <c r="ALJ1" s="2"/>
      <c r="ALK1" s="2"/>
      <c r="ALL1" s="2"/>
      <c r="ALM1" s="2"/>
      <c r="ALN1" s="2"/>
      <c r="ALO1" s="2"/>
      <c r="ALP1" s="2"/>
      <c r="ALQ1" s="2"/>
      <c r="ALR1" s="2"/>
      <c r="ALS1" s="2"/>
      <c r="ALT1" s="2"/>
      <c r="ALU1" s="2"/>
      <c r="ALV1" s="2"/>
      <c r="ALW1" s="2"/>
      <c r="ALX1" s="2"/>
      <c r="ALY1" s="2"/>
      <c r="ALZ1" s="2"/>
      <c r="AMA1" s="2"/>
      <c r="AMB1" s="2"/>
      <c r="AMC1" s="2"/>
      <c r="AMD1" s="2"/>
      <c r="AME1" s="2"/>
      <c r="AMF1" s="2"/>
      <c r="AMG1" s="2"/>
      <c r="AMH1" s="2"/>
      <c r="AMI1" s="2"/>
      <c r="AMJ1" s="2"/>
      <c r="AMK1" s="2"/>
      <c r="AML1" s="2"/>
      <c r="AMM1" s="2"/>
      <c r="AMN1" s="2"/>
      <c r="AMO1" s="2"/>
      <c r="AMP1" s="2"/>
      <c r="AMQ1" s="2"/>
      <c r="AMR1" s="2"/>
      <c r="AMS1" s="2"/>
      <c r="AMT1" s="2"/>
      <c r="AMU1" s="2"/>
      <c r="AMV1" s="2"/>
      <c r="AMW1" s="2"/>
      <c r="AMX1" s="2"/>
      <c r="AMY1" s="2"/>
      <c r="AMZ1" s="2"/>
      <c r="ANA1" s="2"/>
      <c r="ANB1" s="2"/>
      <c r="ANC1" s="2"/>
      <c r="AND1" s="2"/>
      <c r="ANE1" s="2"/>
      <c r="ANF1" s="2"/>
      <c r="ANG1" s="2"/>
      <c r="ANH1" s="2"/>
      <c r="ANI1" s="2"/>
      <c r="ANJ1" s="2"/>
      <c r="ANK1" s="2"/>
      <c r="ANL1" s="2"/>
      <c r="ANM1" s="2"/>
      <c r="ANN1" s="2"/>
      <c r="ANO1" s="2"/>
      <c r="ANP1" s="2"/>
      <c r="ANQ1" s="2"/>
      <c r="ANR1" s="2"/>
      <c r="ANS1" s="2"/>
      <c r="ANT1" s="2"/>
      <c r="ANU1" s="2"/>
      <c r="ANV1" s="2"/>
      <c r="ANW1" s="2"/>
      <c r="ANX1" s="2"/>
      <c r="ANY1" s="2"/>
      <c r="ANZ1" s="2"/>
      <c r="AOA1" s="2"/>
      <c r="AOB1" s="2"/>
      <c r="AOC1" s="2"/>
      <c r="AOD1" s="2"/>
      <c r="AOE1" s="2"/>
      <c r="AOF1" s="2"/>
      <c r="AOG1" s="2"/>
      <c r="AOH1" s="2"/>
      <c r="AOI1" s="2"/>
      <c r="AOJ1" s="2"/>
      <c r="AOK1" s="2"/>
      <c r="AOL1" s="2"/>
      <c r="AOM1" s="2"/>
      <c r="AON1" s="2"/>
      <c r="AOO1" s="2"/>
      <c r="AOP1" s="2"/>
      <c r="AOQ1" s="2"/>
      <c r="AOR1" s="2"/>
      <c r="AOS1" s="2"/>
      <c r="AOT1" s="2"/>
      <c r="AOU1" s="2"/>
      <c r="AOV1" s="2"/>
      <c r="AOW1" s="2"/>
      <c r="AOX1" s="2"/>
      <c r="AOY1" s="2"/>
      <c r="AOZ1" s="2"/>
      <c r="APA1" s="2"/>
      <c r="APB1" s="2"/>
      <c r="APC1" s="2"/>
      <c r="APD1" s="2"/>
      <c r="APE1" s="2"/>
      <c r="APF1" s="2"/>
      <c r="APG1" s="2"/>
      <c r="APH1" s="2"/>
      <c r="API1" s="2"/>
      <c r="APJ1" s="2"/>
      <c r="APK1" s="2"/>
      <c r="APL1" s="2"/>
      <c r="APM1" s="2"/>
      <c r="APN1" s="2"/>
      <c r="APO1" s="2"/>
      <c r="APP1" s="2"/>
      <c r="APQ1" s="2"/>
      <c r="APR1" s="2"/>
      <c r="APS1" s="2"/>
      <c r="APT1" s="2"/>
      <c r="APU1" s="2"/>
      <c r="APV1" s="2"/>
      <c r="APW1" s="2"/>
      <c r="APX1" s="2"/>
      <c r="APY1" s="2"/>
      <c r="APZ1" s="2"/>
      <c r="AQA1" s="2"/>
      <c r="AQB1" s="2"/>
      <c r="AQC1" s="2"/>
      <c r="AQD1" s="2"/>
      <c r="AQE1" s="2"/>
      <c r="AQF1" s="2"/>
      <c r="AQG1" s="2"/>
      <c r="AQH1" s="2"/>
      <c r="AQI1" s="2"/>
      <c r="AQJ1" s="2"/>
      <c r="AQK1" s="2"/>
      <c r="AQL1" s="2"/>
      <c r="AQM1" s="2"/>
      <c r="AQN1" s="2"/>
      <c r="AQO1" s="2"/>
      <c r="AQP1" s="2"/>
      <c r="AQQ1" s="2"/>
      <c r="AQR1" s="2"/>
      <c r="AQS1" s="2"/>
      <c r="AQT1" s="2"/>
      <c r="AQU1" s="2"/>
      <c r="AQV1" s="2"/>
      <c r="AQW1" s="2"/>
      <c r="AQX1" s="2"/>
      <c r="AQY1" s="2"/>
      <c r="AQZ1" s="2"/>
      <c r="ARA1" s="2"/>
      <c r="ARB1" s="2"/>
      <c r="ARC1" s="2"/>
      <c r="ARD1" s="2"/>
      <c r="ARE1" s="2"/>
      <c r="ARF1" s="2"/>
      <c r="ARG1" s="2"/>
      <c r="ARH1" s="2"/>
      <c r="ARI1" s="2"/>
      <c r="ARJ1" s="2"/>
      <c r="ARK1" s="2"/>
      <c r="ARL1" s="2"/>
      <c r="ARM1" s="2"/>
      <c r="ARN1" s="2"/>
      <c r="ARO1" s="2"/>
      <c r="ARP1" s="2"/>
      <c r="ARQ1" s="2"/>
      <c r="ARR1" s="2"/>
      <c r="ARS1" s="2"/>
      <c r="ART1" s="2"/>
      <c r="ARU1" s="2"/>
      <c r="ARV1" s="2"/>
      <c r="ARW1" s="2"/>
      <c r="ARX1" s="2"/>
      <c r="ARY1" s="2"/>
      <c r="ARZ1" s="2"/>
      <c r="ASA1" s="2"/>
      <c r="ASB1" s="2"/>
      <c r="ASC1" s="2"/>
      <c r="ASD1" s="2"/>
      <c r="ASE1" s="2"/>
      <c r="ASF1" s="2"/>
      <c r="ASG1" s="2"/>
      <c r="ASH1" s="2"/>
      <c r="ASI1" s="2"/>
      <c r="ASJ1" s="2"/>
      <c r="ASK1" s="2"/>
      <c r="ASL1" s="2"/>
      <c r="ASM1" s="2"/>
      <c r="ASN1" s="2"/>
      <c r="ASO1" s="2"/>
      <c r="ASP1" s="2"/>
      <c r="ASQ1" s="2"/>
      <c r="ASR1" s="2"/>
      <c r="ASS1" s="2"/>
      <c r="AST1" s="2"/>
      <c r="ASU1" s="2"/>
      <c r="ASV1" s="2"/>
      <c r="ASW1" s="2"/>
      <c r="ASX1" s="2"/>
      <c r="ASY1" s="2"/>
      <c r="ASZ1" s="2"/>
      <c r="ATA1" s="2"/>
      <c r="ATB1" s="2"/>
      <c r="ATC1" s="2"/>
      <c r="ATD1" s="2"/>
      <c r="ATE1" s="2"/>
      <c r="ATF1" s="2"/>
      <c r="ATG1" s="2"/>
      <c r="ATH1" s="2"/>
      <c r="ATI1" s="2"/>
      <c r="ATJ1" s="2"/>
      <c r="ATK1" s="2"/>
      <c r="ATL1" s="2"/>
      <c r="ATM1" s="2"/>
      <c r="ATN1" s="2"/>
      <c r="ATO1" s="2"/>
      <c r="ATP1" s="2"/>
      <c r="ATQ1" s="2"/>
      <c r="ATR1" s="2"/>
      <c r="ATS1" s="2"/>
      <c r="ATT1" s="2"/>
      <c r="ATU1" s="2"/>
      <c r="ATV1" s="2"/>
      <c r="ATW1" s="2"/>
      <c r="ATX1" s="2"/>
      <c r="ATY1" s="2"/>
      <c r="ATZ1" s="2"/>
      <c r="AUA1" s="2"/>
      <c r="AUB1" s="2"/>
      <c r="AUC1" s="2"/>
      <c r="AUD1" s="2"/>
      <c r="AUE1" s="2"/>
      <c r="AUF1" s="2"/>
      <c r="AUG1" s="2"/>
      <c r="AUH1" s="2"/>
      <c r="AUI1" s="2"/>
      <c r="AUJ1" s="2"/>
      <c r="AUK1" s="2"/>
      <c r="AUL1" s="2"/>
      <c r="AUM1" s="2"/>
      <c r="AUN1" s="2"/>
      <c r="AUO1" s="2"/>
      <c r="AUP1" s="2"/>
      <c r="AUQ1" s="2"/>
      <c r="AUR1" s="2"/>
      <c r="AUS1" s="2"/>
      <c r="AUT1" s="2"/>
      <c r="AUU1" s="2"/>
      <c r="AUV1" s="2"/>
      <c r="AUW1" s="2"/>
      <c r="AUX1" s="2"/>
      <c r="AUY1" s="2"/>
      <c r="AUZ1" s="2"/>
      <c r="AVA1" s="2"/>
      <c r="AVB1" s="2"/>
      <c r="AVC1" s="2"/>
      <c r="AVD1" s="2"/>
      <c r="AVE1" s="2"/>
      <c r="AVF1" s="2"/>
      <c r="AVG1" s="2"/>
      <c r="AVH1" s="2"/>
      <c r="AVI1" s="2"/>
      <c r="AVJ1" s="2"/>
      <c r="AVK1" s="2"/>
      <c r="AVL1" s="2"/>
      <c r="AVM1" s="2"/>
      <c r="AVN1" s="2"/>
      <c r="AVO1" s="2"/>
      <c r="AVP1" s="2"/>
      <c r="AVQ1" s="2"/>
      <c r="AVR1" s="2"/>
      <c r="AVS1" s="2"/>
      <c r="AVT1" s="2"/>
      <c r="AVU1" s="2"/>
      <c r="AVV1" s="2"/>
      <c r="AVW1" s="2"/>
      <c r="AVX1" s="2"/>
      <c r="AVY1" s="2"/>
      <c r="AVZ1" s="2"/>
      <c r="AWA1" s="2"/>
      <c r="AWB1" s="2"/>
      <c r="AWC1" s="2"/>
      <c r="AWD1" s="2"/>
      <c r="AWE1" s="2"/>
      <c r="AWF1" s="2"/>
      <c r="AWG1" s="2"/>
      <c r="AWH1" s="2"/>
      <c r="AWI1" s="2"/>
      <c r="AWJ1" s="2"/>
      <c r="AWK1" s="2"/>
      <c r="AWL1" s="2"/>
      <c r="AWM1" s="2"/>
      <c r="AWN1" s="2"/>
      <c r="AWO1" s="2"/>
      <c r="AWP1" s="2"/>
      <c r="AWQ1" s="2"/>
      <c r="AWR1" s="2"/>
      <c r="AWS1" s="2"/>
      <c r="AWT1" s="2"/>
      <c r="AWU1" s="2"/>
      <c r="AWV1" s="2"/>
      <c r="AWW1" s="2"/>
      <c r="AWX1" s="2"/>
      <c r="AWY1" s="2"/>
      <c r="AWZ1" s="2"/>
      <c r="AXA1" s="2"/>
      <c r="AXB1" s="2"/>
      <c r="AXC1" s="2"/>
      <c r="AXD1" s="2"/>
      <c r="AXE1" s="2"/>
      <c r="AXF1" s="2"/>
      <c r="AXG1" s="2"/>
      <c r="AXH1" s="2"/>
      <c r="AXI1" s="2"/>
      <c r="AXJ1" s="2"/>
      <c r="AXK1" s="2"/>
      <c r="AXL1" s="2"/>
      <c r="AXM1" s="2"/>
      <c r="AXN1" s="2"/>
      <c r="AXO1" s="2"/>
      <c r="AXP1" s="2"/>
      <c r="AXQ1" s="2"/>
      <c r="AXR1" s="2"/>
      <c r="AXS1" s="2"/>
      <c r="AXT1" s="2"/>
      <c r="AXU1" s="2"/>
      <c r="AXV1" s="2"/>
      <c r="AXW1" s="2"/>
      <c r="AXX1" s="2"/>
      <c r="AXY1" s="2"/>
      <c r="AXZ1" s="2"/>
      <c r="AYA1" s="2"/>
      <c r="AYB1" s="2"/>
      <c r="AYC1" s="2"/>
      <c r="AYD1" s="2"/>
      <c r="AYE1" s="2"/>
      <c r="AYF1" s="2"/>
      <c r="AYG1" s="2"/>
      <c r="AYH1" s="2"/>
      <c r="AYI1" s="2"/>
      <c r="AYJ1" s="2"/>
      <c r="AYK1" s="2"/>
      <c r="AYL1" s="2"/>
      <c r="AYM1" s="2"/>
      <c r="AYN1" s="2"/>
      <c r="AYO1" s="2"/>
      <c r="AYP1" s="2"/>
      <c r="AYQ1" s="2"/>
      <c r="AYR1" s="2"/>
      <c r="AYS1" s="2"/>
      <c r="AYT1" s="2"/>
      <c r="AYU1" s="2"/>
      <c r="AYV1" s="2"/>
      <c r="AYW1" s="2"/>
      <c r="AYX1" s="2"/>
      <c r="AYY1" s="2"/>
      <c r="AYZ1" s="2"/>
      <c r="AZA1" s="2"/>
      <c r="AZB1" s="2"/>
      <c r="AZC1" s="2"/>
      <c r="AZD1" s="2"/>
      <c r="AZE1" s="2"/>
      <c r="AZF1" s="2"/>
      <c r="AZG1" s="2"/>
      <c r="AZH1" s="2"/>
      <c r="AZI1" s="2"/>
      <c r="AZJ1" s="2"/>
      <c r="AZK1" s="2"/>
      <c r="AZL1" s="2"/>
      <c r="AZM1" s="2"/>
      <c r="AZN1" s="2"/>
      <c r="AZO1" s="2"/>
      <c r="AZP1" s="2"/>
      <c r="AZQ1" s="2"/>
      <c r="AZR1" s="2"/>
      <c r="AZS1" s="2"/>
      <c r="AZT1" s="2"/>
      <c r="AZU1" s="2"/>
      <c r="AZV1" s="2"/>
      <c r="AZW1" s="2"/>
      <c r="AZX1" s="2"/>
      <c r="AZY1" s="2"/>
      <c r="AZZ1" s="2"/>
      <c r="BAA1" s="2"/>
      <c r="BAB1" s="2"/>
      <c r="BAC1" s="2"/>
      <c r="BAD1" s="2"/>
      <c r="BAE1" s="2"/>
      <c r="BAF1" s="2"/>
      <c r="BAG1" s="2"/>
      <c r="BAH1" s="2"/>
      <c r="BAI1" s="2"/>
      <c r="BAJ1" s="2"/>
      <c r="BAK1" s="2"/>
      <c r="BAL1" s="2"/>
      <c r="BAM1" s="2"/>
      <c r="BAN1" s="2"/>
      <c r="BAO1" s="2"/>
      <c r="BAP1" s="2"/>
      <c r="BAQ1" s="2"/>
      <c r="BAR1" s="2"/>
      <c r="BAS1" s="2"/>
      <c r="BAT1" s="2"/>
      <c r="BAU1" s="2"/>
      <c r="BAV1" s="2"/>
      <c r="BAW1" s="2"/>
      <c r="BAX1" s="2"/>
      <c r="BAY1" s="2"/>
      <c r="BAZ1" s="2"/>
      <c r="BBA1" s="2"/>
      <c r="BBB1" s="2"/>
      <c r="BBC1" s="2"/>
      <c r="BBD1" s="2"/>
      <c r="BBE1" s="2"/>
      <c r="BBF1" s="2"/>
      <c r="BBG1" s="2"/>
      <c r="BBH1" s="2"/>
      <c r="BBI1" s="2"/>
      <c r="BBJ1" s="2"/>
      <c r="BBK1" s="2"/>
      <c r="BBL1" s="2"/>
      <c r="BBM1" s="2"/>
      <c r="BBN1" s="2"/>
      <c r="BBO1" s="2"/>
      <c r="BBP1" s="2"/>
      <c r="BBQ1" s="2"/>
      <c r="BBR1" s="2"/>
      <c r="BBS1" s="2"/>
      <c r="BBT1" s="2"/>
      <c r="BBU1" s="2"/>
      <c r="BBV1" s="2"/>
      <c r="BBW1" s="2"/>
      <c r="BBX1" s="2"/>
      <c r="BBY1" s="2"/>
      <c r="BBZ1" s="2"/>
      <c r="BCA1" s="2"/>
      <c r="BCB1" s="2"/>
      <c r="BCC1" s="2"/>
      <c r="BCD1" s="2"/>
      <c r="BCE1" s="2"/>
      <c r="BCF1" s="2"/>
      <c r="BCG1" s="2"/>
      <c r="BCH1" s="2"/>
      <c r="BCI1" s="2"/>
      <c r="BCJ1" s="2"/>
      <c r="BCK1" s="2"/>
      <c r="BCL1" s="2"/>
      <c r="BCM1" s="2"/>
      <c r="BCN1" s="2"/>
      <c r="BCO1" s="2"/>
      <c r="BCP1" s="2"/>
      <c r="BCQ1" s="2"/>
      <c r="BCR1" s="2"/>
      <c r="BCS1" s="2"/>
      <c r="BCT1" s="2"/>
      <c r="BCU1" s="2"/>
      <c r="BCV1" s="2"/>
      <c r="BCW1" s="2"/>
      <c r="BCX1" s="2"/>
      <c r="BCY1" s="2"/>
      <c r="BCZ1" s="2"/>
      <c r="BDA1" s="2"/>
      <c r="BDB1" s="2"/>
      <c r="BDC1" s="2"/>
      <c r="BDD1" s="2"/>
      <c r="BDE1" s="2"/>
      <c r="BDF1" s="2"/>
      <c r="BDG1" s="2"/>
      <c r="BDH1" s="2"/>
      <c r="BDI1" s="2"/>
      <c r="BDJ1" s="2"/>
      <c r="BDK1" s="2"/>
      <c r="BDL1" s="2"/>
      <c r="BDM1" s="2"/>
      <c r="BDN1" s="2"/>
      <c r="BDO1" s="2"/>
      <c r="BDP1" s="2"/>
      <c r="BDQ1" s="2"/>
      <c r="BDR1" s="2"/>
      <c r="BDS1" s="2"/>
      <c r="BDT1" s="2"/>
      <c r="BDU1" s="2"/>
      <c r="BDV1" s="2"/>
      <c r="BDW1" s="2"/>
      <c r="BDX1" s="2"/>
      <c r="BDY1" s="2"/>
      <c r="BDZ1" s="2"/>
      <c r="BEA1" s="2"/>
      <c r="BEB1" s="2"/>
      <c r="BEC1" s="2"/>
      <c r="BED1" s="2"/>
      <c r="BEE1" s="2"/>
      <c r="BEF1" s="2"/>
      <c r="BEG1" s="2"/>
      <c r="BEH1" s="2"/>
      <c r="BEI1" s="2"/>
      <c r="BEJ1" s="2"/>
      <c r="BEK1" s="2"/>
      <c r="BEL1" s="2"/>
      <c r="BEM1" s="2"/>
      <c r="BEN1" s="2"/>
      <c r="BEO1" s="2"/>
      <c r="BEP1" s="2"/>
      <c r="BEQ1" s="2"/>
      <c r="BER1" s="2"/>
      <c r="BES1" s="2"/>
      <c r="BET1" s="2"/>
      <c r="BEU1" s="2"/>
      <c r="BEV1" s="2"/>
      <c r="BEW1" s="2"/>
      <c r="BEX1" s="2"/>
      <c r="BEY1" s="2"/>
      <c r="BEZ1" s="2"/>
      <c r="BFA1" s="2"/>
      <c r="BFB1" s="2"/>
      <c r="BFC1" s="2"/>
      <c r="BFD1" s="2"/>
      <c r="BFE1" s="2"/>
      <c r="BFF1" s="2"/>
      <c r="BFG1" s="2"/>
      <c r="BFH1" s="2"/>
      <c r="BFI1" s="2"/>
      <c r="BFJ1" s="2"/>
      <c r="BFK1" s="2"/>
      <c r="BFL1" s="2"/>
      <c r="BFM1" s="2"/>
      <c r="BFN1" s="2"/>
      <c r="BFO1" s="2"/>
      <c r="BFP1" s="2"/>
      <c r="BFQ1" s="2"/>
      <c r="BFR1" s="2"/>
      <c r="BFS1" s="2"/>
      <c r="BFT1" s="2"/>
      <c r="BFU1" s="2"/>
      <c r="BFV1" s="2"/>
      <c r="BFW1" s="2"/>
      <c r="BFX1" s="2"/>
      <c r="BFY1" s="2"/>
      <c r="BFZ1" s="2"/>
      <c r="BGA1" s="2"/>
      <c r="BGB1" s="2"/>
      <c r="BGC1" s="2"/>
      <c r="BGD1" s="2"/>
      <c r="BGE1" s="2"/>
      <c r="BGF1" s="2"/>
      <c r="BGG1" s="2"/>
      <c r="BGH1" s="2"/>
      <c r="BGI1" s="2"/>
      <c r="BGJ1" s="2"/>
      <c r="BGK1" s="2"/>
      <c r="BGL1" s="2"/>
      <c r="BGM1" s="2"/>
      <c r="BGN1" s="2"/>
      <c r="BGO1" s="2"/>
      <c r="BGP1" s="2"/>
      <c r="BGQ1" s="2"/>
      <c r="BGR1" s="2"/>
      <c r="BGS1" s="2"/>
      <c r="BGT1" s="2"/>
      <c r="BGU1" s="2"/>
      <c r="BGV1" s="2"/>
      <c r="BGW1" s="2"/>
      <c r="BGX1" s="2"/>
      <c r="BGY1" s="2"/>
      <c r="BGZ1" s="2"/>
      <c r="BHA1" s="2"/>
      <c r="BHB1" s="2"/>
      <c r="BHC1" s="2"/>
      <c r="BHD1" s="2"/>
      <c r="BHE1" s="2"/>
      <c r="BHF1" s="2"/>
      <c r="BHG1" s="2"/>
      <c r="BHH1" s="2"/>
      <c r="BHI1" s="2"/>
      <c r="BHJ1" s="2"/>
      <c r="BHK1" s="2"/>
      <c r="BHL1" s="2"/>
      <c r="BHM1" s="2"/>
      <c r="BHN1" s="2"/>
      <c r="BHO1" s="2"/>
      <c r="BHP1" s="2"/>
      <c r="BHQ1" s="2"/>
      <c r="BHR1" s="2"/>
      <c r="BHS1" s="2"/>
      <c r="BHT1" s="2"/>
      <c r="BHU1" s="2"/>
      <c r="BHV1" s="2"/>
      <c r="BHW1" s="2"/>
      <c r="BHX1" s="2"/>
      <c r="BHY1" s="2"/>
      <c r="BHZ1" s="2"/>
      <c r="BIA1" s="2"/>
      <c r="BIB1" s="2"/>
      <c r="BIC1" s="2"/>
      <c r="BID1" s="2"/>
      <c r="BIE1" s="2"/>
      <c r="BIF1" s="2"/>
      <c r="BIG1" s="2"/>
      <c r="BIH1" s="2"/>
      <c r="BII1" s="2"/>
      <c r="BIJ1" s="2"/>
      <c r="BIK1" s="2"/>
      <c r="BIL1" s="2"/>
      <c r="BIM1" s="2"/>
      <c r="BIN1" s="2"/>
      <c r="BIO1" s="2"/>
      <c r="BIP1" s="2"/>
      <c r="BIQ1" s="2"/>
      <c r="BIR1" s="2"/>
      <c r="BIS1" s="2"/>
      <c r="BIT1" s="2"/>
      <c r="BIU1" s="2"/>
      <c r="BIV1" s="2"/>
      <c r="BIW1" s="2"/>
      <c r="BIX1" s="2"/>
      <c r="BIY1" s="2"/>
      <c r="BIZ1" s="2"/>
      <c r="BJA1" s="2"/>
      <c r="BJB1" s="2"/>
      <c r="BJC1" s="2"/>
      <c r="BJD1" s="2"/>
      <c r="BJE1" s="2"/>
      <c r="BJF1" s="2"/>
      <c r="BJG1" s="2"/>
      <c r="BJH1" s="2"/>
      <c r="BJI1" s="2"/>
      <c r="BJJ1" s="2"/>
      <c r="BJK1" s="2"/>
      <c r="BJL1" s="2"/>
      <c r="BJM1" s="2"/>
      <c r="BJN1" s="2"/>
      <c r="BJO1" s="2"/>
      <c r="BJP1" s="2"/>
      <c r="BJQ1" s="2"/>
      <c r="BJR1" s="2"/>
      <c r="BJS1" s="2"/>
      <c r="BJT1" s="2"/>
      <c r="BJU1" s="2"/>
      <c r="BJV1" s="2"/>
      <c r="BJW1" s="2"/>
      <c r="BJX1" s="2"/>
      <c r="BJY1" s="2"/>
      <c r="BJZ1" s="2"/>
      <c r="BKA1" s="2"/>
      <c r="BKB1" s="2"/>
      <c r="BKC1" s="2"/>
      <c r="BKD1" s="2"/>
      <c r="BKE1" s="2"/>
      <c r="BKF1" s="2"/>
      <c r="BKG1" s="2"/>
      <c r="BKH1" s="2"/>
      <c r="BKI1" s="2"/>
      <c r="BKJ1" s="2"/>
      <c r="BKK1" s="2"/>
      <c r="BKL1" s="2"/>
      <c r="BKM1" s="2"/>
      <c r="BKN1" s="2"/>
      <c r="BKO1" s="2"/>
      <c r="BKP1" s="2"/>
      <c r="BKQ1" s="2"/>
      <c r="BKR1" s="2"/>
      <c r="BKS1" s="2"/>
      <c r="BKT1" s="2"/>
      <c r="BKU1" s="2"/>
      <c r="BKV1" s="2"/>
      <c r="BKW1" s="2"/>
      <c r="BKX1" s="2"/>
      <c r="BKY1" s="2"/>
      <c r="BKZ1" s="2"/>
      <c r="BLA1" s="2"/>
      <c r="BLB1" s="2"/>
      <c r="BLC1" s="2"/>
      <c r="BLD1" s="2"/>
      <c r="BLE1" s="2"/>
      <c r="BLF1" s="2"/>
      <c r="BLG1" s="2"/>
      <c r="BLH1" s="2"/>
      <c r="BLI1" s="2"/>
      <c r="BLJ1" s="2"/>
      <c r="BLK1" s="2"/>
      <c r="BLL1" s="2"/>
      <c r="BLM1" s="2"/>
      <c r="BLN1" s="2"/>
      <c r="BLO1" s="2"/>
      <c r="BLP1" s="2"/>
      <c r="BLQ1" s="2"/>
      <c r="BLR1" s="2"/>
      <c r="BLS1" s="2"/>
      <c r="BLT1" s="2"/>
      <c r="BLU1" s="2"/>
      <c r="BLV1" s="2"/>
      <c r="BLW1" s="2"/>
      <c r="BLX1" s="2"/>
      <c r="BLY1" s="2"/>
      <c r="BLZ1" s="2"/>
      <c r="BMA1" s="2"/>
      <c r="BMB1" s="2"/>
      <c r="BMC1" s="2"/>
      <c r="BMD1" s="2"/>
      <c r="BME1" s="2"/>
      <c r="BMF1" s="2"/>
      <c r="BMG1" s="2"/>
      <c r="BMH1" s="2"/>
      <c r="BMI1" s="2"/>
      <c r="BMJ1" s="2"/>
      <c r="BMK1" s="2"/>
      <c r="BML1" s="2"/>
      <c r="BMM1" s="2"/>
      <c r="BMN1" s="2"/>
      <c r="BMO1" s="2"/>
      <c r="BMP1" s="2"/>
      <c r="BMQ1" s="2"/>
      <c r="BMR1" s="2"/>
      <c r="BMS1" s="2"/>
      <c r="BMT1" s="2"/>
      <c r="BMU1" s="2"/>
      <c r="BMV1" s="2"/>
      <c r="BMW1" s="2"/>
      <c r="BMX1" s="2"/>
      <c r="BMY1" s="2"/>
      <c r="BMZ1" s="2"/>
      <c r="BNA1" s="2"/>
      <c r="BNB1" s="2"/>
      <c r="BNC1" s="2"/>
      <c r="BND1" s="2"/>
      <c r="BNE1" s="2"/>
      <c r="BNF1" s="2"/>
      <c r="BNG1" s="2"/>
      <c r="BNH1" s="2"/>
      <c r="BNI1" s="2"/>
      <c r="BNJ1" s="2"/>
      <c r="BNK1" s="2"/>
      <c r="BNL1" s="2"/>
      <c r="BNM1" s="2"/>
      <c r="BNN1" s="2"/>
      <c r="BNO1" s="2"/>
      <c r="BNP1" s="2"/>
      <c r="BNQ1" s="2"/>
      <c r="BNR1" s="2"/>
      <c r="BNS1" s="2"/>
      <c r="BNT1" s="2"/>
      <c r="BNU1" s="2"/>
      <c r="BNV1" s="2"/>
      <c r="BNW1" s="2"/>
      <c r="BNX1" s="2"/>
      <c r="BNY1" s="2"/>
      <c r="BNZ1" s="2"/>
      <c r="BOA1" s="2"/>
      <c r="BOB1" s="2"/>
      <c r="BOC1" s="2"/>
      <c r="BOD1" s="2"/>
      <c r="BOE1" s="2"/>
      <c r="BOF1" s="2"/>
      <c r="BOG1" s="2"/>
      <c r="BOH1" s="2"/>
      <c r="BOI1" s="2"/>
      <c r="BOJ1" s="2"/>
      <c r="BOK1" s="2"/>
      <c r="BOL1" s="2"/>
      <c r="BOM1" s="2"/>
      <c r="BON1" s="2"/>
      <c r="BOO1" s="2"/>
      <c r="BOP1" s="2"/>
      <c r="BOQ1" s="2"/>
      <c r="BOR1" s="2"/>
      <c r="BOS1" s="2"/>
      <c r="BOT1" s="2"/>
      <c r="BOU1" s="2"/>
      <c r="BOV1" s="2"/>
      <c r="BOW1" s="2"/>
      <c r="BOX1" s="2"/>
      <c r="BOY1" s="2"/>
      <c r="BOZ1" s="2"/>
      <c r="BPA1" s="2"/>
      <c r="BPB1" s="2"/>
      <c r="BPC1" s="2"/>
      <c r="BPD1" s="2"/>
      <c r="BPE1" s="2"/>
      <c r="BPF1" s="2"/>
      <c r="BPG1" s="2"/>
      <c r="BPH1" s="2"/>
      <c r="BPI1" s="2"/>
      <c r="BPJ1" s="2"/>
      <c r="BPK1" s="2"/>
      <c r="BPL1" s="2"/>
      <c r="BPM1" s="2"/>
      <c r="BPN1" s="2"/>
      <c r="BPO1" s="2"/>
      <c r="BPP1" s="2"/>
      <c r="BPQ1" s="2"/>
      <c r="BPR1" s="2"/>
      <c r="BPS1" s="2"/>
      <c r="BPT1" s="2"/>
      <c r="BPU1" s="2"/>
      <c r="BPV1" s="2"/>
      <c r="BPW1" s="2"/>
      <c r="BPX1" s="2"/>
      <c r="BPY1" s="2"/>
      <c r="BPZ1" s="2"/>
      <c r="BQA1" s="2"/>
      <c r="BQB1" s="2"/>
      <c r="BQC1" s="2"/>
      <c r="BQD1" s="2"/>
      <c r="BQE1" s="2"/>
      <c r="BQF1" s="2"/>
      <c r="BQG1" s="2"/>
      <c r="BQH1" s="2"/>
      <c r="BQI1" s="2"/>
      <c r="BQJ1" s="2"/>
      <c r="BQK1" s="2"/>
      <c r="BQL1" s="2"/>
      <c r="BQM1" s="2"/>
      <c r="BQN1" s="2"/>
      <c r="BQO1" s="2"/>
      <c r="BQP1" s="2"/>
      <c r="BQQ1" s="2"/>
      <c r="BQR1" s="2"/>
      <c r="BQS1" s="2"/>
      <c r="BQT1" s="2"/>
      <c r="BQU1" s="2"/>
      <c r="BQV1" s="2"/>
      <c r="BQW1" s="2"/>
      <c r="BQX1" s="2"/>
      <c r="BQY1" s="2"/>
      <c r="BQZ1" s="2"/>
      <c r="BRA1" s="2"/>
      <c r="BRB1" s="2"/>
      <c r="BRC1" s="2"/>
      <c r="BRD1" s="2"/>
      <c r="BRE1" s="2"/>
      <c r="BRF1" s="2"/>
      <c r="BRG1" s="2"/>
      <c r="BRH1" s="2"/>
      <c r="BRI1" s="2"/>
      <c r="BRJ1" s="2"/>
      <c r="BRK1" s="2"/>
      <c r="BRL1" s="2"/>
      <c r="BRM1" s="2"/>
      <c r="BRN1" s="2"/>
      <c r="BRO1" s="2"/>
      <c r="BRP1" s="2"/>
      <c r="BRQ1" s="2"/>
      <c r="BRR1" s="2"/>
      <c r="BRS1" s="2"/>
      <c r="BRT1" s="2"/>
      <c r="BRU1" s="2"/>
      <c r="BRV1" s="2"/>
      <c r="BRW1" s="2"/>
      <c r="BRX1" s="2"/>
      <c r="BRY1" s="2"/>
      <c r="BRZ1" s="2"/>
      <c r="BSA1" s="2"/>
      <c r="BSB1" s="2"/>
      <c r="BSC1" s="2"/>
      <c r="BSD1" s="2"/>
      <c r="BSE1" s="2"/>
      <c r="BSF1" s="2"/>
      <c r="BSG1" s="2"/>
      <c r="BSH1" s="2"/>
      <c r="BSI1" s="2"/>
      <c r="BSJ1" s="2"/>
      <c r="BSK1" s="2"/>
      <c r="BSL1" s="2"/>
      <c r="BSM1" s="2"/>
      <c r="BSN1" s="2"/>
      <c r="BSO1" s="2"/>
      <c r="BSP1" s="2"/>
      <c r="BSQ1" s="2"/>
      <c r="BSR1" s="2"/>
      <c r="BSS1" s="2"/>
      <c r="BST1" s="2"/>
      <c r="BSU1" s="2"/>
      <c r="BSV1" s="2"/>
      <c r="BSW1" s="2"/>
      <c r="BSX1" s="2"/>
      <c r="BSY1" s="2"/>
      <c r="BSZ1" s="2"/>
      <c r="BTA1" s="2"/>
      <c r="BTB1" s="2"/>
      <c r="BTC1" s="2"/>
      <c r="BTD1" s="2"/>
      <c r="BTE1" s="2"/>
      <c r="BTF1" s="2"/>
      <c r="BTG1" s="2"/>
      <c r="BTH1" s="2"/>
      <c r="BTI1" s="2"/>
      <c r="BTJ1" s="2"/>
      <c r="BTK1" s="2"/>
      <c r="BTL1" s="2"/>
      <c r="BTM1" s="2"/>
      <c r="BTN1" s="2"/>
      <c r="BTO1" s="2"/>
      <c r="BTP1" s="2"/>
      <c r="BTQ1" s="2"/>
      <c r="BTR1" s="2"/>
      <c r="BTS1" s="2"/>
      <c r="BTT1" s="2"/>
      <c r="BTU1" s="2"/>
      <c r="BTV1" s="2"/>
      <c r="BTW1" s="2"/>
      <c r="BTX1" s="2"/>
      <c r="BTY1" s="2"/>
      <c r="BTZ1" s="2"/>
      <c r="BUA1" s="2"/>
      <c r="BUB1" s="2"/>
      <c r="BUC1" s="2"/>
      <c r="BUD1" s="2"/>
      <c r="BUE1" s="2"/>
      <c r="BUF1" s="2"/>
      <c r="BUG1" s="2"/>
      <c r="BUH1" s="2"/>
      <c r="BUI1" s="2"/>
      <c r="BUJ1" s="2"/>
      <c r="BUK1" s="2"/>
      <c r="BUL1" s="2"/>
      <c r="BUM1" s="2"/>
      <c r="BUN1" s="2"/>
      <c r="BUO1" s="2"/>
      <c r="BUP1" s="2"/>
      <c r="BUQ1" s="2"/>
      <c r="BUR1" s="2"/>
      <c r="BUS1" s="2"/>
      <c r="BUT1" s="2"/>
      <c r="BUU1" s="2"/>
      <c r="BUV1" s="2"/>
      <c r="BUW1" s="2"/>
      <c r="BUX1" s="2"/>
      <c r="BUY1" s="2"/>
      <c r="BUZ1" s="2"/>
      <c r="BVA1" s="2"/>
      <c r="BVB1" s="2"/>
      <c r="BVC1" s="2"/>
      <c r="BVD1" s="2"/>
      <c r="BVE1" s="2"/>
      <c r="BVF1" s="2"/>
      <c r="BVG1" s="2"/>
      <c r="BVH1" s="2"/>
      <c r="BVI1" s="2"/>
      <c r="BVJ1" s="2"/>
      <c r="BVK1" s="2"/>
      <c r="BVL1" s="2"/>
      <c r="BVM1" s="2"/>
      <c r="BVN1" s="2"/>
      <c r="BVO1" s="2"/>
      <c r="BVP1" s="2"/>
      <c r="BVQ1" s="2"/>
      <c r="BVR1" s="2"/>
      <c r="BVS1" s="2"/>
      <c r="BVT1" s="2"/>
      <c r="BVU1" s="2"/>
      <c r="BVV1" s="2"/>
      <c r="BVW1" s="2"/>
      <c r="BVX1" s="2"/>
      <c r="BVY1" s="2"/>
      <c r="BVZ1" s="2"/>
      <c r="BWA1" s="2"/>
      <c r="BWB1" s="2"/>
      <c r="BWC1" s="2"/>
      <c r="BWD1" s="2"/>
      <c r="BWE1" s="2"/>
      <c r="BWF1" s="2"/>
      <c r="BWG1" s="2"/>
      <c r="BWH1" s="2"/>
      <c r="BWI1" s="2"/>
      <c r="BWJ1" s="2"/>
      <c r="BWK1" s="2"/>
      <c r="BWL1" s="2"/>
      <c r="BWM1" s="2"/>
      <c r="BWN1" s="2"/>
      <c r="BWO1" s="2"/>
      <c r="BWP1" s="2"/>
      <c r="BWQ1" s="2"/>
      <c r="BWR1" s="2"/>
      <c r="BWS1" s="2"/>
      <c r="BWT1" s="2"/>
      <c r="BWU1" s="2"/>
      <c r="BWV1" s="2"/>
      <c r="BWW1" s="2"/>
      <c r="BWX1" s="2"/>
      <c r="BWY1" s="2"/>
      <c r="BWZ1" s="2"/>
      <c r="BXA1" s="2"/>
      <c r="BXB1" s="2"/>
      <c r="BXC1" s="2"/>
      <c r="BXD1" s="2"/>
      <c r="BXE1" s="2"/>
      <c r="BXF1" s="2"/>
      <c r="BXG1" s="2"/>
      <c r="BXH1" s="2"/>
      <c r="BXI1" s="2"/>
      <c r="BXJ1" s="2"/>
      <c r="BXK1" s="2"/>
      <c r="BXL1" s="2"/>
      <c r="BXM1" s="2"/>
      <c r="BXN1" s="2"/>
      <c r="BXO1" s="2"/>
      <c r="BXP1" s="2"/>
      <c r="BXQ1" s="2"/>
      <c r="BXR1" s="2"/>
      <c r="BXS1" s="2"/>
      <c r="BXT1" s="2"/>
      <c r="BXU1" s="2"/>
      <c r="BXV1" s="2"/>
      <c r="BXW1" s="2"/>
      <c r="BXX1" s="2"/>
      <c r="BXY1" s="2"/>
      <c r="BXZ1" s="2"/>
      <c r="BYA1" s="2"/>
      <c r="BYB1" s="2"/>
      <c r="BYC1" s="2"/>
      <c r="BYD1" s="2"/>
      <c r="BYE1" s="2"/>
      <c r="BYF1" s="2"/>
      <c r="BYG1" s="2"/>
      <c r="BYH1" s="2"/>
      <c r="BYI1" s="2"/>
      <c r="BYJ1" s="2"/>
      <c r="BYK1" s="2"/>
      <c r="BYL1" s="2"/>
      <c r="BYM1" s="2"/>
      <c r="BYN1" s="2"/>
      <c r="BYO1" s="2"/>
      <c r="BYP1" s="2"/>
      <c r="BYQ1" s="2"/>
      <c r="BYR1" s="2"/>
      <c r="BYS1" s="2"/>
      <c r="BYT1" s="2"/>
      <c r="BYU1" s="2"/>
      <c r="BYV1" s="2"/>
      <c r="BYW1" s="2"/>
      <c r="BYX1" s="2"/>
      <c r="BYY1" s="2"/>
      <c r="BYZ1" s="2"/>
      <c r="BZA1" s="2"/>
      <c r="BZB1" s="2"/>
      <c r="BZC1" s="2"/>
      <c r="BZD1" s="2"/>
      <c r="BZE1" s="2"/>
      <c r="BZF1" s="2"/>
      <c r="BZG1" s="2"/>
      <c r="BZH1" s="2"/>
      <c r="BZI1" s="2"/>
      <c r="BZJ1" s="2"/>
      <c r="BZK1" s="2"/>
      <c r="BZL1" s="2"/>
      <c r="BZM1" s="2"/>
      <c r="BZN1" s="2"/>
      <c r="BZO1" s="2"/>
      <c r="BZP1" s="2"/>
      <c r="BZQ1" s="2"/>
      <c r="BZR1" s="2"/>
      <c r="BZS1" s="2"/>
      <c r="BZT1" s="2"/>
      <c r="BZU1" s="2"/>
      <c r="BZV1" s="2"/>
      <c r="BZW1" s="2"/>
      <c r="BZX1" s="2"/>
      <c r="BZY1" s="2"/>
      <c r="BZZ1" s="2"/>
      <c r="CAA1" s="2"/>
      <c r="CAB1" s="2"/>
      <c r="CAC1" s="2"/>
      <c r="CAD1" s="2"/>
      <c r="CAE1" s="2"/>
      <c r="CAF1" s="2"/>
      <c r="CAG1" s="2"/>
      <c r="CAH1" s="2"/>
      <c r="CAI1" s="2"/>
      <c r="CAJ1" s="2"/>
      <c r="CAK1" s="2"/>
      <c r="CAL1" s="2"/>
      <c r="CAM1" s="2"/>
      <c r="CAN1" s="2"/>
      <c r="CAO1" s="2"/>
      <c r="CAP1" s="2"/>
      <c r="CAQ1" s="2"/>
      <c r="CAR1" s="2"/>
      <c r="CAS1" s="2"/>
      <c r="CAT1" s="2"/>
      <c r="CAU1" s="2"/>
      <c r="CAV1" s="2"/>
      <c r="CAW1" s="2"/>
      <c r="CAX1" s="2"/>
      <c r="CAY1" s="2"/>
      <c r="CAZ1" s="2"/>
      <c r="CBA1" s="2"/>
      <c r="CBB1" s="2"/>
      <c r="CBC1" s="2"/>
      <c r="CBD1" s="2"/>
      <c r="CBE1" s="2"/>
      <c r="CBF1" s="2"/>
      <c r="CBG1" s="2"/>
      <c r="CBH1" s="2"/>
      <c r="CBI1" s="2"/>
      <c r="CBJ1" s="2"/>
      <c r="CBK1" s="2"/>
      <c r="CBL1" s="2"/>
      <c r="CBM1" s="2"/>
      <c r="CBN1" s="2"/>
      <c r="CBO1" s="2"/>
      <c r="CBP1" s="2"/>
      <c r="CBQ1" s="2"/>
      <c r="CBR1" s="2"/>
      <c r="CBS1" s="2"/>
      <c r="CBT1" s="2"/>
      <c r="CBU1" s="2"/>
      <c r="CBV1" s="2"/>
      <c r="CBW1" s="2"/>
      <c r="CBX1" s="2"/>
      <c r="CBY1" s="2"/>
      <c r="CBZ1" s="2"/>
      <c r="CCA1" s="2"/>
      <c r="CCB1" s="2"/>
      <c r="CCC1" s="2"/>
      <c r="CCD1" s="2"/>
      <c r="CCE1" s="2"/>
      <c r="CCF1" s="2"/>
      <c r="CCG1" s="2"/>
      <c r="CCH1" s="2"/>
      <c r="CCI1" s="2"/>
      <c r="CCJ1" s="2"/>
      <c r="CCK1" s="2"/>
      <c r="CCL1" s="2"/>
      <c r="CCM1" s="2"/>
      <c r="CCN1" s="2"/>
      <c r="CCO1" s="2"/>
      <c r="CCP1" s="2"/>
      <c r="CCQ1" s="2"/>
      <c r="CCR1" s="2"/>
      <c r="CCS1" s="2"/>
      <c r="CCT1" s="2"/>
      <c r="CCU1" s="2"/>
      <c r="CCV1" s="2"/>
      <c r="CCW1" s="2"/>
      <c r="CCX1" s="2"/>
      <c r="CCY1" s="2"/>
      <c r="CCZ1" s="2"/>
      <c r="CDA1" s="2"/>
      <c r="CDB1" s="2"/>
      <c r="CDC1" s="2"/>
      <c r="CDD1" s="2"/>
      <c r="CDE1" s="2"/>
      <c r="CDF1" s="2"/>
      <c r="CDG1" s="2"/>
      <c r="CDH1" s="2"/>
      <c r="CDI1" s="2"/>
      <c r="CDJ1" s="2"/>
      <c r="CDK1" s="2"/>
      <c r="CDL1" s="2"/>
      <c r="CDM1" s="2"/>
      <c r="CDN1" s="2"/>
      <c r="CDO1" s="2"/>
      <c r="CDP1" s="2"/>
      <c r="CDQ1" s="2"/>
      <c r="CDR1" s="2"/>
      <c r="CDS1" s="2"/>
      <c r="CDT1" s="2"/>
      <c r="CDU1" s="2"/>
      <c r="CDV1" s="2"/>
      <c r="CDW1" s="2"/>
      <c r="CDX1" s="2"/>
      <c r="CDY1" s="2"/>
      <c r="CDZ1" s="2"/>
      <c r="CEA1" s="2"/>
      <c r="CEB1" s="2"/>
      <c r="CEC1" s="2"/>
      <c r="CED1" s="2"/>
      <c r="CEE1" s="2"/>
      <c r="CEF1" s="2"/>
      <c r="CEG1" s="2"/>
      <c r="CEH1" s="2"/>
      <c r="CEI1" s="2"/>
      <c r="CEJ1" s="2"/>
      <c r="CEK1" s="2"/>
      <c r="CEL1" s="2"/>
      <c r="CEM1" s="2"/>
      <c r="CEN1" s="2"/>
      <c r="CEO1" s="2"/>
      <c r="CEP1" s="2"/>
      <c r="CEQ1" s="2"/>
      <c r="CER1" s="2"/>
      <c r="CES1" s="2"/>
      <c r="CET1" s="2"/>
      <c r="CEU1" s="2"/>
      <c r="CEV1" s="2"/>
      <c r="CEW1" s="2"/>
      <c r="CEX1" s="2"/>
      <c r="CEY1" s="2"/>
      <c r="CEZ1" s="2"/>
      <c r="CFA1" s="2"/>
      <c r="CFB1" s="2"/>
      <c r="CFC1" s="2"/>
      <c r="CFD1" s="2"/>
      <c r="CFE1" s="2"/>
      <c r="CFF1" s="2"/>
      <c r="CFG1" s="2"/>
      <c r="CFH1" s="2"/>
      <c r="CFI1" s="2"/>
      <c r="CFJ1" s="2"/>
      <c r="CFK1" s="2"/>
      <c r="CFL1" s="2"/>
      <c r="CFM1" s="2"/>
      <c r="CFN1" s="2"/>
      <c r="CFO1" s="2"/>
      <c r="CFP1" s="2"/>
      <c r="CFQ1" s="2"/>
      <c r="CFR1" s="2"/>
      <c r="CFS1" s="2"/>
      <c r="CFT1" s="2"/>
      <c r="CFU1" s="2"/>
      <c r="CFV1" s="2"/>
      <c r="CFW1" s="2"/>
      <c r="CFX1" s="2"/>
      <c r="CFY1" s="2"/>
      <c r="CFZ1" s="2"/>
      <c r="CGA1" s="2"/>
      <c r="CGB1" s="2"/>
      <c r="CGC1" s="2"/>
      <c r="CGD1" s="2"/>
      <c r="CGE1" s="2"/>
      <c r="CGF1" s="2"/>
      <c r="CGG1" s="2"/>
      <c r="CGH1" s="2"/>
      <c r="CGI1" s="2"/>
      <c r="CGJ1" s="2"/>
      <c r="CGK1" s="2"/>
      <c r="CGL1" s="2"/>
      <c r="CGM1" s="2"/>
      <c r="CGN1" s="2"/>
      <c r="CGO1" s="2"/>
      <c r="CGP1" s="2"/>
      <c r="CGQ1" s="2"/>
      <c r="CGR1" s="2"/>
      <c r="CGS1" s="2"/>
      <c r="CGT1" s="2"/>
      <c r="CGU1" s="2"/>
      <c r="CGV1" s="2"/>
      <c r="CGW1" s="2"/>
      <c r="CGX1" s="2"/>
      <c r="CGY1" s="2"/>
      <c r="CGZ1" s="2"/>
      <c r="CHA1" s="2"/>
      <c r="CHB1" s="2"/>
      <c r="CHC1" s="2"/>
      <c r="CHD1" s="2"/>
      <c r="CHE1" s="2"/>
      <c r="CHF1" s="2"/>
      <c r="CHG1" s="2"/>
      <c r="CHH1" s="2"/>
      <c r="CHI1" s="2"/>
      <c r="CHJ1" s="2"/>
      <c r="CHK1" s="2"/>
      <c r="CHL1" s="2"/>
      <c r="CHM1" s="2"/>
      <c r="CHN1" s="2"/>
      <c r="CHO1" s="2"/>
      <c r="CHP1" s="2"/>
      <c r="CHQ1" s="2"/>
      <c r="CHR1" s="2"/>
      <c r="CHS1" s="2"/>
      <c r="CHT1" s="2"/>
      <c r="CHU1" s="2"/>
      <c r="CHV1" s="2"/>
      <c r="CHW1" s="2"/>
      <c r="CHX1" s="2"/>
      <c r="CHY1" s="2"/>
      <c r="CHZ1" s="2"/>
      <c r="CIA1" s="2"/>
      <c r="CIB1" s="2"/>
      <c r="CIC1" s="2"/>
      <c r="CID1" s="2"/>
      <c r="CIE1" s="2"/>
      <c r="CIF1" s="2"/>
      <c r="CIG1" s="2"/>
      <c r="CIH1" s="2"/>
      <c r="CII1" s="2"/>
      <c r="CIJ1" s="2"/>
      <c r="CIK1" s="2"/>
      <c r="CIL1" s="2"/>
      <c r="CIM1" s="2"/>
      <c r="CIN1" s="2"/>
      <c r="CIO1" s="2"/>
      <c r="CIP1" s="2"/>
      <c r="CIQ1" s="2"/>
      <c r="CIR1" s="2"/>
      <c r="CIS1" s="2"/>
      <c r="CIT1" s="2"/>
      <c r="CIU1" s="2"/>
      <c r="CIV1" s="2"/>
      <c r="CIW1" s="2"/>
      <c r="CIX1" s="2"/>
      <c r="CIY1" s="2"/>
      <c r="CIZ1" s="2"/>
      <c r="CJA1" s="2"/>
      <c r="CJB1" s="2"/>
      <c r="CJC1" s="2"/>
      <c r="CJD1" s="2"/>
      <c r="CJE1" s="2"/>
      <c r="CJF1" s="2"/>
      <c r="CJG1" s="2"/>
      <c r="CJH1" s="2"/>
      <c r="CJI1" s="2"/>
      <c r="CJJ1" s="2"/>
      <c r="CJK1" s="2"/>
      <c r="CJL1" s="2"/>
      <c r="CJM1" s="2"/>
      <c r="CJN1" s="2"/>
      <c r="CJO1" s="2"/>
      <c r="CJP1" s="2"/>
      <c r="CJQ1" s="2"/>
      <c r="CJR1" s="2"/>
      <c r="CJS1" s="2"/>
      <c r="CJT1" s="2"/>
      <c r="CJU1" s="2"/>
      <c r="CJV1" s="2"/>
      <c r="CJW1" s="2"/>
      <c r="CJX1" s="2"/>
      <c r="CJY1" s="2"/>
      <c r="CJZ1" s="2"/>
      <c r="CKA1" s="2"/>
      <c r="CKB1" s="2"/>
      <c r="CKC1" s="2"/>
      <c r="CKD1" s="2"/>
      <c r="CKE1" s="2"/>
      <c r="CKF1" s="2"/>
      <c r="CKG1" s="2"/>
      <c r="CKH1" s="2"/>
      <c r="CKI1" s="2"/>
      <c r="CKJ1" s="2"/>
      <c r="CKK1" s="2"/>
      <c r="CKL1" s="2"/>
      <c r="CKM1" s="2"/>
      <c r="CKN1" s="2"/>
      <c r="CKO1" s="2"/>
      <c r="CKP1" s="2"/>
      <c r="CKQ1" s="2"/>
      <c r="CKR1" s="2"/>
      <c r="CKS1" s="2"/>
      <c r="CKT1" s="2"/>
      <c r="CKU1" s="2"/>
      <c r="CKV1" s="2"/>
      <c r="CKW1" s="2"/>
      <c r="CKX1" s="2"/>
      <c r="CKY1" s="2"/>
      <c r="CKZ1" s="2"/>
      <c r="CLA1" s="2"/>
      <c r="CLB1" s="2"/>
      <c r="CLC1" s="2"/>
      <c r="CLD1" s="2"/>
      <c r="CLE1" s="2"/>
      <c r="CLF1" s="2"/>
      <c r="CLG1" s="2"/>
      <c r="CLH1" s="2"/>
      <c r="CLI1" s="2"/>
      <c r="CLJ1" s="2"/>
      <c r="CLK1" s="2"/>
      <c r="CLL1" s="2"/>
      <c r="CLM1" s="2"/>
      <c r="CLN1" s="2"/>
      <c r="CLO1" s="2"/>
      <c r="CLP1" s="2"/>
      <c r="CLQ1" s="2"/>
      <c r="CLR1" s="2"/>
      <c r="CLS1" s="2"/>
      <c r="CLT1" s="2"/>
      <c r="CLU1" s="2"/>
      <c r="CLV1" s="2"/>
      <c r="CLW1" s="2"/>
      <c r="CLX1" s="2"/>
      <c r="CLY1" s="2"/>
      <c r="CLZ1" s="2"/>
      <c r="CMA1" s="2"/>
      <c r="CMB1" s="2"/>
      <c r="CMC1" s="2"/>
      <c r="CMD1" s="2"/>
      <c r="CME1" s="2"/>
      <c r="CMF1" s="2"/>
      <c r="CMG1" s="2"/>
      <c r="CMH1" s="2"/>
      <c r="CMI1" s="2"/>
      <c r="CMJ1" s="2"/>
      <c r="CMK1" s="2"/>
      <c r="CML1" s="2"/>
      <c r="CMM1" s="2"/>
      <c r="CMN1" s="2"/>
      <c r="CMO1" s="2"/>
      <c r="CMP1" s="2"/>
      <c r="CMQ1" s="2"/>
      <c r="CMR1" s="2"/>
      <c r="CMS1" s="2"/>
      <c r="CMT1" s="2"/>
      <c r="CMU1" s="2"/>
      <c r="CMV1" s="2"/>
      <c r="CMW1" s="2"/>
      <c r="CMX1" s="2"/>
      <c r="CMY1" s="2"/>
      <c r="CMZ1" s="2"/>
      <c r="CNA1" s="2"/>
      <c r="CNB1" s="2"/>
      <c r="CNC1" s="2"/>
      <c r="CND1" s="2"/>
      <c r="CNE1" s="2"/>
      <c r="CNF1" s="2"/>
      <c r="CNG1" s="2"/>
      <c r="CNH1" s="2"/>
      <c r="CNI1" s="2"/>
      <c r="CNJ1" s="2"/>
      <c r="CNK1" s="2"/>
      <c r="CNL1" s="2"/>
      <c r="CNM1" s="2"/>
      <c r="CNN1" s="2"/>
      <c r="CNO1" s="2"/>
      <c r="CNP1" s="2"/>
      <c r="CNQ1" s="2"/>
      <c r="CNR1" s="2"/>
      <c r="CNS1" s="2"/>
      <c r="CNT1" s="2"/>
      <c r="CNU1" s="2"/>
      <c r="CNV1" s="2"/>
      <c r="CNW1" s="2"/>
      <c r="CNX1" s="2"/>
      <c r="CNY1" s="2"/>
      <c r="CNZ1" s="2"/>
      <c r="COA1" s="2"/>
      <c r="COB1" s="2"/>
      <c r="COC1" s="2"/>
      <c r="COD1" s="2"/>
      <c r="COE1" s="2"/>
      <c r="COF1" s="2"/>
      <c r="COG1" s="2"/>
      <c r="COH1" s="2"/>
      <c r="COI1" s="2"/>
      <c r="COJ1" s="2"/>
      <c r="COK1" s="2"/>
      <c r="COL1" s="2"/>
      <c r="COM1" s="2"/>
      <c r="CON1" s="2"/>
      <c r="COO1" s="2"/>
      <c r="COP1" s="2"/>
      <c r="COQ1" s="2"/>
      <c r="COR1" s="2"/>
      <c r="COS1" s="2"/>
      <c r="COT1" s="2"/>
      <c r="COU1" s="2"/>
      <c r="COV1" s="2"/>
      <c r="COW1" s="2"/>
      <c r="COX1" s="2"/>
      <c r="COY1" s="2"/>
      <c r="COZ1" s="2"/>
      <c r="CPA1" s="2"/>
      <c r="CPB1" s="2"/>
      <c r="CPC1" s="2"/>
      <c r="CPD1" s="2"/>
      <c r="CPE1" s="2"/>
      <c r="CPF1" s="2"/>
      <c r="CPG1" s="2"/>
      <c r="CPH1" s="2"/>
      <c r="CPI1" s="2"/>
      <c r="CPJ1" s="2"/>
      <c r="CPK1" s="2"/>
      <c r="CPL1" s="2"/>
      <c r="CPM1" s="2"/>
      <c r="CPN1" s="2"/>
      <c r="CPO1" s="2"/>
      <c r="CPP1" s="2"/>
      <c r="CPQ1" s="2"/>
      <c r="CPR1" s="2"/>
      <c r="CPS1" s="2"/>
      <c r="CPT1" s="2"/>
      <c r="CPU1" s="2"/>
      <c r="CPV1" s="2"/>
      <c r="CPW1" s="2"/>
      <c r="CPX1" s="2"/>
      <c r="CPY1" s="2"/>
      <c r="CPZ1" s="2"/>
      <c r="CQA1" s="2"/>
      <c r="CQB1" s="2"/>
      <c r="CQC1" s="2"/>
      <c r="CQD1" s="2"/>
      <c r="CQE1" s="2"/>
      <c r="CQF1" s="2"/>
      <c r="CQG1" s="2"/>
      <c r="CQH1" s="2"/>
      <c r="CQI1" s="2"/>
      <c r="CQJ1" s="2"/>
      <c r="CQK1" s="2"/>
      <c r="CQL1" s="2"/>
      <c r="CQM1" s="2"/>
      <c r="CQN1" s="2"/>
      <c r="CQO1" s="2"/>
      <c r="CQP1" s="2"/>
      <c r="CQQ1" s="2"/>
      <c r="CQR1" s="2"/>
      <c r="CQS1" s="2"/>
      <c r="CQT1" s="2"/>
      <c r="CQU1" s="2"/>
      <c r="CQV1" s="2"/>
      <c r="CQW1" s="2"/>
      <c r="CQX1" s="2"/>
      <c r="CQY1" s="2"/>
      <c r="CQZ1" s="2"/>
      <c r="CRA1" s="2"/>
      <c r="CRB1" s="2"/>
      <c r="CRC1" s="2"/>
      <c r="CRD1" s="2"/>
      <c r="CRE1" s="2"/>
      <c r="CRF1" s="2"/>
      <c r="CRG1" s="2"/>
      <c r="CRH1" s="2"/>
      <c r="CRI1" s="2"/>
      <c r="CRJ1" s="2"/>
      <c r="CRK1" s="2"/>
      <c r="CRL1" s="2"/>
      <c r="CRM1" s="2"/>
      <c r="CRN1" s="2"/>
      <c r="CRO1" s="2"/>
      <c r="CRP1" s="2"/>
      <c r="CRQ1" s="2"/>
      <c r="CRR1" s="2"/>
      <c r="CRS1" s="2"/>
      <c r="CRT1" s="2"/>
      <c r="CRU1" s="2"/>
      <c r="CRV1" s="2"/>
      <c r="CRW1" s="2"/>
      <c r="CRX1" s="2"/>
      <c r="CRY1" s="2"/>
      <c r="CRZ1" s="2"/>
      <c r="CSA1" s="2"/>
      <c r="CSB1" s="2"/>
      <c r="CSC1" s="2"/>
      <c r="CSD1" s="2"/>
      <c r="CSE1" s="2"/>
      <c r="CSF1" s="2"/>
      <c r="CSG1" s="2"/>
      <c r="CSH1" s="2"/>
      <c r="CSI1" s="2"/>
      <c r="CSJ1" s="2"/>
      <c r="CSK1" s="2"/>
      <c r="CSL1" s="2"/>
      <c r="CSM1" s="2"/>
      <c r="CSN1" s="2"/>
      <c r="CSO1" s="2"/>
      <c r="CSP1" s="2"/>
      <c r="CSQ1" s="2"/>
      <c r="CSR1" s="2"/>
      <c r="CSS1" s="2"/>
      <c r="CST1" s="2"/>
      <c r="CSU1" s="2"/>
      <c r="CSV1" s="2"/>
      <c r="CSW1" s="2"/>
      <c r="CSX1" s="2"/>
      <c r="CSY1" s="2"/>
      <c r="CSZ1" s="2"/>
      <c r="CTA1" s="2"/>
      <c r="CTB1" s="2"/>
      <c r="CTC1" s="2"/>
      <c r="CTD1" s="2"/>
      <c r="CTE1" s="2"/>
      <c r="CTF1" s="2"/>
      <c r="CTG1" s="2"/>
      <c r="CTH1" s="2"/>
      <c r="CTI1" s="2"/>
      <c r="CTJ1" s="2"/>
      <c r="CTK1" s="2"/>
      <c r="CTL1" s="2"/>
      <c r="CTM1" s="2"/>
      <c r="CTN1" s="2"/>
      <c r="CTO1" s="2"/>
      <c r="CTP1" s="2"/>
      <c r="CTQ1" s="2"/>
      <c r="CTR1" s="2"/>
      <c r="CTS1" s="2"/>
      <c r="CTT1" s="2"/>
      <c r="CTU1" s="2"/>
      <c r="CTV1" s="2"/>
      <c r="CTW1" s="2"/>
      <c r="CTX1" s="2"/>
      <c r="CTY1" s="2"/>
      <c r="CTZ1" s="2"/>
      <c r="CUA1" s="2"/>
      <c r="CUB1" s="2"/>
      <c r="CUC1" s="2"/>
      <c r="CUD1" s="2"/>
      <c r="CUE1" s="2"/>
      <c r="CUF1" s="2"/>
      <c r="CUG1" s="2"/>
      <c r="CUH1" s="2"/>
      <c r="CUI1" s="2"/>
      <c r="CUJ1" s="2"/>
      <c r="CUK1" s="2"/>
      <c r="CUL1" s="2"/>
      <c r="CUM1" s="2"/>
      <c r="CUN1" s="2"/>
      <c r="CUO1" s="2"/>
      <c r="CUP1" s="2"/>
      <c r="CUQ1" s="2"/>
      <c r="CUR1" s="2"/>
      <c r="CUS1" s="2"/>
      <c r="CUT1" s="2"/>
      <c r="CUU1" s="2"/>
      <c r="CUV1" s="2"/>
      <c r="CUW1" s="2"/>
      <c r="CUX1" s="2"/>
      <c r="CUY1" s="2"/>
      <c r="CUZ1" s="2"/>
      <c r="CVA1" s="2"/>
      <c r="CVB1" s="2"/>
      <c r="CVC1" s="2"/>
      <c r="CVD1" s="2"/>
      <c r="CVE1" s="2"/>
      <c r="CVF1" s="2"/>
      <c r="CVG1" s="2"/>
      <c r="CVH1" s="2"/>
      <c r="CVI1" s="2"/>
      <c r="CVJ1" s="2"/>
      <c r="CVK1" s="2"/>
      <c r="CVL1" s="2"/>
      <c r="CVM1" s="2"/>
      <c r="CVN1" s="2"/>
      <c r="CVO1" s="2"/>
      <c r="CVP1" s="2"/>
      <c r="CVQ1" s="2"/>
      <c r="CVR1" s="2"/>
      <c r="CVS1" s="2"/>
      <c r="CVT1" s="2"/>
      <c r="CVU1" s="2"/>
      <c r="CVV1" s="2"/>
      <c r="CVW1" s="2"/>
      <c r="CVX1" s="2"/>
      <c r="CVY1" s="2"/>
      <c r="CVZ1" s="2"/>
      <c r="CWA1" s="2"/>
      <c r="CWB1" s="2"/>
      <c r="CWC1" s="2"/>
      <c r="CWD1" s="2"/>
      <c r="CWE1" s="2"/>
      <c r="CWF1" s="2"/>
      <c r="CWG1" s="2"/>
      <c r="CWH1" s="2"/>
      <c r="CWI1" s="2"/>
      <c r="CWJ1" s="2"/>
      <c r="CWK1" s="2"/>
      <c r="CWL1" s="2"/>
      <c r="CWM1" s="2"/>
      <c r="CWN1" s="2"/>
      <c r="CWO1" s="2"/>
      <c r="CWP1" s="2"/>
      <c r="CWQ1" s="2"/>
      <c r="CWR1" s="2"/>
      <c r="CWS1" s="2"/>
      <c r="CWT1" s="2"/>
      <c r="CWU1" s="2"/>
      <c r="CWV1" s="2"/>
      <c r="CWW1" s="2"/>
      <c r="CWX1" s="2"/>
      <c r="CWY1" s="2"/>
      <c r="CWZ1" s="2"/>
      <c r="CXA1" s="2"/>
      <c r="CXB1" s="2"/>
      <c r="CXC1" s="2"/>
      <c r="CXD1" s="2"/>
      <c r="CXE1" s="2"/>
      <c r="CXF1" s="2"/>
      <c r="CXG1" s="2"/>
      <c r="CXH1" s="2"/>
      <c r="CXI1" s="2"/>
      <c r="CXJ1" s="2"/>
      <c r="CXK1" s="2"/>
      <c r="CXL1" s="2"/>
      <c r="CXM1" s="2"/>
      <c r="CXN1" s="2"/>
      <c r="CXO1" s="2"/>
      <c r="CXP1" s="2"/>
      <c r="CXQ1" s="2"/>
      <c r="CXR1" s="2"/>
      <c r="CXS1" s="2"/>
      <c r="CXT1" s="2"/>
      <c r="CXU1" s="2"/>
      <c r="CXV1" s="2"/>
      <c r="CXW1" s="2"/>
      <c r="CXX1" s="2"/>
      <c r="CXY1" s="2"/>
      <c r="CXZ1" s="2"/>
      <c r="CYA1" s="2"/>
      <c r="CYB1" s="2"/>
      <c r="CYC1" s="2"/>
      <c r="CYD1" s="2"/>
      <c r="CYE1" s="2"/>
      <c r="CYF1" s="2"/>
      <c r="CYG1" s="2"/>
      <c r="CYH1" s="2"/>
      <c r="CYI1" s="2"/>
      <c r="CYJ1" s="2"/>
      <c r="CYK1" s="2"/>
      <c r="CYL1" s="2"/>
      <c r="CYM1" s="2"/>
      <c r="CYN1" s="2"/>
      <c r="CYO1" s="2"/>
      <c r="CYP1" s="2"/>
      <c r="CYQ1" s="2"/>
      <c r="CYR1" s="2"/>
      <c r="CYS1" s="2"/>
      <c r="CYT1" s="2"/>
      <c r="CYU1" s="2"/>
      <c r="CYV1" s="2"/>
      <c r="CYW1" s="2"/>
      <c r="CYX1" s="2"/>
      <c r="CYY1" s="2"/>
      <c r="CYZ1" s="2"/>
      <c r="CZA1" s="2"/>
      <c r="CZB1" s="2"/>
      <c r="CZC1" s="2"/>
      <c r="CZD1" s="2"/>
      <c r="CZE1" s="2"/>
      <c r="CZF1" s="2"/>
      <c r="CZG1" s="2"/>
      <c r="CZH1" s="2"/>
      <c r="CZI1" s="2"/>
      <c r="CZJ1" s="2"/>
      <c r="CZK1" s="2"/>
      <c r="CZL1" s="2"/>
      <c r="CZM1" s="2"/>
      <c r="CZN1" s="2"/>
      <c r="CZO1" s="2"/>
      <c r="CZP1" s="2"/>
      <c r="CZQ1" s="2"/>
      <c r="CZR1" s="2"/>
      <c r="CZS1" s="2"/>
      <c r="CZT1" s="2"/>
      <c r="CZU1" s="2"/>
      <c r="CZV1" s="2"/>
      <c r="CZW1" s="2"/>
      <c r="CZX1" s="2"/>
      <c r="CZY1" s="2"/>
      <c r="CZZ1" s="2"/>
      <c r="DAA1" s="2"/>
      <c r="DAB1" s="2"/>
      <c r="DAC1" s="2"/>
      <c r="DAD1" s="2"/>
      <c r="DAE1" s="2"/>
      <c r="DAF1" s="2"/>
      <c r="DAG1" s="2"/>
      <c r="DAH1" s="2"/>
      <c r="DAI1" s="2"/>
      <c r="DAJ1" s="2"/>
      <c r="DAK1" s="2"/>
      <c r="DAL1" s="2"/>
      <c r="DAM1" s="2"/>
      <c r="DAN1" s="2"/>
      <c r="DAO1" s="2"/>
      <c r="DAP1" s="2"/>
      <c r="DAQ1" s="2"/>
      <c r="DAR1" s="2"/>
      <c r="DAS1" s="2"/>
      <c r="DAT1" s="2"/>
      <c r="DAU1" s="2"/>
      <c r="DAV1" s="2"/>
      <c r="DAW1" s="2"/>
      <c r="DAX1" s="2"/>
      <c r="DAY1" s="2"/>
      <c r="DAZ1" s="2"/>
      <c r="DBA1" s="2"/>
      <c r="DBB1" s="2"/>
      <c r="DBC1" s="2"/>
      <c r="DBD1" s="2"/>
      <c r="DBE1" s="2"/>
      <c r="DBF1" s="2"/>
      <c r="DBG1" s="2"/>
      <c r="DBH1" s="2"/>
      <c r="DBI1" s="2"/>
      <c r="DBJ1" s="2"/>
      <c r="DBK1" s="2"/>
      <c r="DBL1" s="2"/>
      <c r="DBM1" s="2"/>
      <c r="DBN1" s="2"/>
      <c r="DBO1" s="2"/>
      <c r="DBP1" s="2"/>
      <c r="DBQ1" s="2"/>
      <c r="DBR1" s="2"/>
      <c r="DBS1" s="2"/>
      <c r="DBT1" s="2"/>
      <c r="DBU1" s="2"/>
      <c r="DBV1" s="2"/>
      <c r="DBW1" s="2"/>
      <c r="DBX1" s="2"/>
      <c r="DBY1" s="2"/>
      <c r="DBZ1" s="2"/>
      <c r="DCA1" s="2"/>
      <c r="DCB1" s="2"/>
      <c r="DCC1" s="2"/>
      <c r="DCD1" s="2"/>
      <c r="DCE1" s="2"/>
      <c r="DCF1" s="2"/>
      <c r="DCG1" s="2"/>
      <c r="DCH1" s="2"/>
      <c r="DCI1" s="2"/>
      <c r="DCJ1" s="2"/>
      <c r="DCK1" s="2"/>
      <c r="DCL1" s="2"/>
      <c r="DCM1" s="2"/>
      <c r="DCN1" s="2"/>
      <c r="DCO1" s="2"/>
      <c r="DCP1" s="2"/>
      <c r="DCQ1" s="2"/>
      <c r="DCR1" s="2"/>
      <c r="DCS1" s="2"/>
      <c r="DCT1" s="2"/>
      <c r="DCU1" s="2"/>
      <c r="DCV1" s="2"/>
      <c r="DCW1" s="2"/>
      <c r="DCX1" s="2"/>
      <c r="DCY1" s="2"/>
      <c r="DCZ1" s="2"/>
      <c r="DDA1" s="2"/>
      <c r="DDB1" s="2"/>
      <c r="DDC1" s="2"/>
      <c r="DDD1" s="2"/>
      <c r="DDE1" s="2"/>
      <c r="DDF1" s="2"/>
      <c r="DDG1" s="2"/>
      <c r="DDH1" s="2"/>
      <c r="DDI1" s="2"/>
      <c r="DDJ1" s="2"/>
      <c r="DDK1" s="2"/>
      <c r="DDL1" s="2"/>
      <c r="DDM1" s="2"/>
      <c r="DDN1" s="2"/>
      <c r="DDO1" s="2"/>
      <c r="DDP1" s="2"/>
      <c r="DDQ1" s="2"/>
      <c r="DDR1" s="2"/>
      <c r="DDS1" s="2"/>
      <c r="DDT1" s="2"/>
      <c r="DDU1" s="2"/>
      <c r="DDV1" s="2"/>
      <c r="DDW1" s="2"/>
      <c r="DDX1" s="2"/>
      <c r="DDY1" s="2"/>
      <c r="DDZ1" s="2"/>
      <c r="DEA1" s="2"/>
      <c r="DEB1" s="2"/>
      <c r="DEC1" s="2"/>
      <c r="DED1" s="2"/>
      <c r="DEE1" s="2"/>
      <c r="DEF1" s="2"/>
      <c r="DEG1" s="2"/>
      <c r="DEH1" s="2"/>
      <c r="DEI1" s="2"/>
      <c r="DEJ1" s="2"/>
      <c r="DEK1" s="2"/>
      <c r="DEL1" s="2"/>
      <c r="DEM1" s="2"/>
      <c r="DEN1" s="2"/>
      <c r="DEO1" s="2"/>
      <c r="DEP1" s="2"/>
      <c r="DEQ1" s="2"/>
      <c r="DER1" s="2"/>
      <c r="DES1" s="2"/>
      <c r="DET1" s="2"/>
      <c r="DEU1" s="2"/>
      <c r="DEV1" s="2"/>
      <c r="DEW1" s="2"/>
      <c r="DEX1" s="2"/>
      <c r="DEY1" s="2"/>
      <c r="DEZ1" s="2"/>
      <c r="DFA1" s="2"/>
      <c r="DFB1" s="2"/>
      <c r="DFC1" s="2"/>
      <c r="DFD1" s="2"/>
      <c r="DFE1" s="2"/>
      <c r="DFF1" s="2"/>
      <c r="DFG1" s="2"/>
      <c r="DFH1" s="2"/>
      <c r="DFI1" s="2"/>
      <c r="DFJ1" s="2"/>
      <c r="DFK1" s="2"/>
      <c r="DFL1" s="2"/>
      <c r="DFM1" s="2"/>
      <c r="DFN1" s="2"/>
      <c r="DFO1" s="2"/>
      <c r="DFP1" s="2"/>
      <c r="DFQ1" s="2"/>
      <c r="DFR1" s="2"/>
      <c r="DFS1" s="2"/>
      <c r="DFT1" s="2"/>
      <c r="DFU1" s="2"/>
      <c r="DFV1" s="2"/>
      <c r="DFW1" s="2"/>
      <c r="DFX1" s="2"/>
      <c r="DFY1" s="2"/>
      <c r="DFZ1" s="2"/>
      <c r="DGA1" s="2"/>
      <c r="DGB1" s="2"/>
      <c r="DGC1" s="2"/>
      <c r="DGD1" s="2"/>
      <c r="DGE1" s="2"/>
      <c r="DGF1" s="2"/>
      <c r="DGG1" s="2"/>
      <c r="DGH1" s="2"/>
      <c r="DGI1" s="2"/>
      <c r="DGJ1" s="2"/>
      <c r="DGK1" s="2"/>
      <c r="DGL1" s="2"/>
      <c r="DGM1" s="2"/>
      <c r="DGN1" s="2"/>
      <c r="DGO1" s="2"/>
      <c r="DGP1" s="2"/>
      <c r="DGQ1" s="2"/>
      <c r="DGR1" s="2"/>
      <c r="DGS1" s="2"/>
      <c r="DGT1" s="2"/>
      <c r="DGU1" s="2"/>
      <c r="DGV1" s="2"/>
      <c r="DGW1" s="2"/>
      <c r="DGX1" s="2"/>
      <c r="DGY1" s="2"/>
      <c r="DGZ1" s="2"/>
      <c r="DHA1" s="2"/>
      <c r="DHB1" s="2"/>
      <c r="DHC1" s="2"/>
      <c r="DHD1" s="2"/>
      <c r="DHE1" s="2"/>
      <c r="DHF1" s="2"/>
      <c r="DHG1" s="2"/>
      <c r="DHH1" s="2"/>
      <c r="DHI1" s="2"/>
      <c r="DHJ1" s="2"/>
      <c r="DHK1" s="2"/>
      <c r="DHL1" s="2"/>
      <c r="DHM1" s="2"/>
      <c r="DHN1" s="2"/>
      <c r="DHO1" s="2"/>
      <c r="DHP1" s="2"/>
      <c r="DHQ1" s="2"/>
      <c r="DHR1" s="2"/>
      <c r="DHS1" s="2"/>
      <c r="DHT1" s="2"/>
      <c r="DHU1" s="2"/>
      <c r="DHV1" s="2"/>
      <c r="DHW1" s="2"/>
      <c r="DHX1" s="2"/>
      <c r="DHY1" s="2"/>
      <c r="DHZ1" s="2"/>
      <c r="DIA1" s="2"/>
      <c r="DIB1" s="2"/>
      <c r="DIC1" s="2"/>
      <c r="DID1" s="2"/>
      <c r="DIE1" s="2"/>
      <c r="DIF1" s="2"/>
      <c r="DIG1" s="2"/>
      <c r="DIH1" s="2"/>
      <c r="DII1" s="2"/>
      <c r="DIJ1" s="2"/>
      <c r="DIK1" s="2"/>
      <c r="DIL1" s="2"/>
      <c r="DIM1" s="2"/>
      <c r="DIN1" s="2"/>
      <c r="DIO1" s="2"/>
      <c r="DIP1" s="2"/>
      <c r="DIQ1" s="2"/>
      <c r="DIR1" s="2"/>
      <c r="DIS1" s="2"/>
      <c r="DIT1" s="2"/>
      <c r="DIU1" s="2"/>
      <c r="DIV1" s="2"/>
      <c r="DIW1" s="2"/>
      <c r="DIX1" s="2"/>
      <c r="DIY1" s="2"/>
      <c r="DIZ1" s="2"/>
      <c r="DJA1" s="2"/>
      <c r="DJB1" s="2"/>
      <c r="DJC1" s="2"/>
      <c r="DJD1" s="2"/>
      <c r="DJE1" s="2"/>
      <c r="DJF1" s="2"/>
      <c r="DJG1" s="2"/>
      <c r="DJH1" s="2"/>
      <c r="DJI1" s="2"/>
      <c r="DJJ1" s="2"/>
      <c r="DJK1" s="2"/>
      <c r="DJL1" s="2"/>
      <c r="DJM1" s="2"/>
      <c r="DJN1" s="2"/>
      <c r="DJO1" s="2"/>
      <c r="DJP1" s="2"/>
      <c r="DJQ1" s="2"/>
      <c r="DJR1" s="2"/>
      <c r="DJS1" s="2"/>
      <c r="DJT1" s="2"/>
      <c r="DJU1" s="2"/>
      <c r="DJV1" s="2"/>
      <c r="DJW1" s="2"/>
      <c r="DJX1" s="2"/>
      <c r="DJY1" s="2"/>
      <c r="DJZ1" s="2"/>
      <c r="DKA1" s="2"/>
      <c r="DKB1" s="2"/>
      <c r="DKC1" s="2"/>
      <c r="DKD1" s="2"/>
      <c r="DKE1" s="2"/>
      <c r="DKF1" s="2"/>
      <c r="DKG1" s="2"/>
      <c r="DKH1" s="2"/>
      <c r="DKI1" s="2"/>
      <c r="DKJ1" s="2"/>
      <c r="DKK1" s="2"/>
      <c r="DKL1" s="2"/>
      <c r="DKM1" s="2"/>
      <c r="DKN1" s="2"/>
      <c r="DKO1" s="2"/>
      <c r="DKP1" s="2"/>
      <c r="DKQ1" s="2"/>
      <c r="DKR1" s="2"/>
      <c r="DKS1" s="2"/>
      <c r="DKT1" s="2"/>
      <c r="DKU1" s="2"/>
      <c r="DKV1" s="2"/>
      <c r="DKW1" s="2"/>
      <c r="DKX1" s="2"/>
      <c r="DKY1" s="2"/>
      <c r="DKZ1" s="2"/>
      <c r="DLA1" s="2"/>
      <c r="DLB1" s="2"/>
      <c r="DLC1" s="2"/>
      <c r="DLD1" s="2"/>
      <c r="DLE1" s="2"/>
      <c r="DLF1" s="2"/>
      <c r="DLG1" s="2"/>
      <c r="DLH1" s="2"/>
      <c r="DLI1" s="2"/>
      <c r="DLJ1" s="2"/>
      <c r="DLK1" s="2"/>
      <c r="DLL1" s="2"/>
      <c r="DLM1" s="2"/>
      <c r="DLN1" s="2"/>
      <c r="DLO1" s="2"/>
      <c r="DLP1" s="2"/>
      <c r="DLQ1" s="2"/>
      <c r="DLR1" s="2"/>
      <c r="DLS1" s="2"/>
      <c r="DLT1" s="2"/>
      <c r="DLU1" s="2"/>
      <c r="DLV1" s="2"/>
      <c r="DLW1" s="2"/>
      <c r="DLX1" s="2"/>
      <c r="DLY1" s="2"/>
      <c r="DLZ1" s="2"/>
      <c r="DMA1" s="2"/>
      <c r="DMB1" s="2"/>
      <c r="DMC1" s="2"/>
      <c r="DMD1" s="2"/>
      <c r="DME1" s="2"/>
      <c r="DMF1" s="2"/>
      <c r="DMG1" s="2"/>
      <c r="DMH1" s="2"/>
      <c r="DMI1" s="2"/>
      <c r="DMJ1" s="2"/>
      <c r="DMK1" s="2"/>
      <c r="DML1" s="2"/>
      <c r="DMM1" s="2"/>
      <c r="DMN1" s="2"/>
      <c r="DMO1" s="2"/>
      <c r="DMP1" s="2"/>
      <c r="DMQ1" s="2"/>
      <c r="DMR1" s="2"/>
      <c r="DMS1" s="2"/>
      <c r="DMT1" s="2"/>
      <c r="DMU1" s="2"/>
      <c r="DMV1" s="2"/>
      <c r="DMW1" s="2"/>
      <c r="DMX1" s="2"/>
      <c r="DMY1" s="2"/>
      <c r="DMZ1" s="2"/>
      <c r="DNA1" s="2"/>
      <c r="DNB1" s="2"/>
      <c r="DNC1" s="2"/>
      <c r="DND1" s="2"/>
      <c r="DNE1" s="2"/>
      <c r="DNF1" s="2"/>
      <c r="DNG1" s="2"/>
      <c r="DNH1" s="2"/>
      <c r="DNI1" s="2"/>
      <c r="DNJ1" s="2"/>
      <c r="DNK1" s="2"/>
      <c r="DNL1" s="2"/>
      <c r="DNM1" s="2"/>
      <c r="DNN1" s="2"/>
      <c r="DNO1" s="2"/>
      <c r="DNP1" s="2"/>
      <c r="DNQ1" s="2"/>
      <c r="DNR1" s="2"/>
      <c r="DNS1" s="2"/>
      <c r="DNT1" s="2"/>
      <c r="DNU1" s="2"/>
      <c r="DNV1" s="2"/>
      <c r="DNW1" s="2"/>
      <c r="DNX1" s="2"/>
      <c r="DNY1" s="2"/>
      <c r="DNZ1" s="2"/>
      <c r="DOA1" s="2"/>
      <c r="DOB1" s="2"/>
      <c r="DOC1" s="2"/>
      <c r="DOD1" s="2"/>
      <c r="DOE1" s="2"/>
      <c r="DOF1" s="2"/>
      <c r="DOG1" s="2"/>
      <c r="DOH1" s="2"/>
      <c r="DOI1" s="2"/>
      <c r="DOJ1" s="2"/>
      <c r="DOK1" s="2"/>
      <c r="DOL1" s="2"/>
      <c r="DOM1" s="2"/>
      <c r="DON1" s="2"/>
      <c r="DOO1" s="2"/>
      <c r="DOP1" s="2"/>
      <c r="DOQ1" s="2"/>
      <c r="DOR1" s="2"/>
      <c r="DOS1" s="2"/>
      <c r="DOT1" s="2"/>
      <c r="DOU1" s="2"/>
      <c r="DOV1" s="2"/>
      <c r="DOW1" s="2"/>
      <c r="DOX1" s="2"/>
      <c r="DOY1" s="2"/>
      <c r="DOZ1" s="2"/>
      <c r="DPA1" s="2"/>
      <c r="DPB1" s="2"/>
      <c r="DPC1" s="2"/>
      <c r="DPD1" s="2"/>
      <c r="DPE1" s="2"/>
      <c r="DPF1" s="2"/>
      <c r="DPG1" s="2"/>
      <c r="DPH1" s="2"/>
      <c r="DPI1" s="2"/>
      <c r="DPJ1" s="2"/>
      <c r="DPK1" s="2"/>
      <c r="DPL1" s="2"/>
      <c r="DPM1" s="2"/>
      <c r="DPN1" s="2"/>
      <c r="DPO1" s="2"/>
      <c r="DPP1" s="2"/>
      <c r="DPQ1" s="2"/>
      <c r="DPR1" s="2"/>
      <c r="DPS1" s="2"/>
      <c r="DPT1" s="2"/>
      <c r="DPU1" s="2"/>
      <c r="DPV1" s="2"/>
      <c r="DPW1" s="2"/>
      <c r="DPX1" s="2"/>
      <c r="DPY1" s="2"/>
      <c r="DPZ1" s="2"/>
      <c r="DQA1" s="2"/>
      <c r="DQB1" s="2"/>
      <c r="DQC1" s="2"/>
      <c r="DQD1" s="2"/>
      <c r="DQE1" s="2"/>
      <c r="DQF1" s="2"/>
      <c r="DQG1" s="2"/>
      <c r="DQH1" s="2"/>
      <c r="DQI1" s="2"/>
      <c r="DQJ1" s="2"/>
      <c r="DQK1" s="2"/>
      <c r="DQL1" s="2"/>
      <c r="DQM1" s="2"/>
      <c r="DQN1" s="2"/>
      <c r="DQO1" s="2"/>
      <c r="DQP1" s="2"/>
      <c r="DQQ1" s="2"/>
      <c r="DQR1" s="2"/>
      <c r="DQS1" s="2"/>
      <c r="DQT1" s="2"/>
      <c r="DQU1" s="2"/>
      <c r="DQV1" s="2"/>
      <c r="DQW1" s="2"/>
      <c r="DQX1" s="2"/>
      <c r="DQY1" s="2"/>
      <c r="DQZ1" s="2"/>
      <c r="DRA1" s="2"/>
      <c r="DRB1" s="2"/>
      <c r="DRC1" s="2"/>
      <c r="DRD1" s="2"/>
      <c r="DRE1" s="2"/>
      <c r="DRF1" s="2"/>
      <c r="DRG1" s="2"/>
      <c r="DRH1" s="2"/>
      <c r="DRI1" s="2"/>
      <c r="DRJ1" s="2"/>
      <c r="DRK1" s="2"/>
      <c r="DRL1" s="2"/>
      <c r="DRM1" s="2"/>
      <c r="DRN1" s="2"/>
      <c r="DRO1" s="2"/>
      <c r="DRP1" s="2"/>
      <c r="DRQ1" s="2"/>
      <c r="DRR1" s="2"/>
      <c r="DRS1" s="2"/>
      <c r="DRT1" s="2"/>
      <c r="DRU1" s="2"/>
      <c r="DRV1" s="2"/>
      <c r="DRW1" s="2"/>
      <c r="DRX1" s="2"/>
      <c r="DRY1" s="2"/>
      <c r="DRZ1" s="2"/>
      <c r="DSA1" s="2"/>
      <c r="DSB1" s="2"/>
      <c r="DSC1" s="2"/>
      <c r="DSD1" s="2"/>
      <c r="DSE1" s="2"/>
      <c r="DSF1" s="2"/>
      <c r="DSG1" s="2"/>
      <c r="DSH1" s="2"/>
      <c r="DSI1" s="2"/>
      <c r="DSJ1" s="2"/>
      <c r="DSK1" s="2"/>
      <c r="DSL1" s="2"/>
      <c r="DSM1" s="2"/>
      <c r="DSN1" s="2"/>
      <c r="DSO1" s="2"/>
      <c r="DSP1" s="2"/>
      <c r="DSQ1" s="2"/>
      <c r="DSR1" s="2"/>
      <c r="DSS1" s="2"/>
      <c r="DST1" s="2"/>
      <c r="DSU1" s="2"/>
      <c r="DSV1" s="2"/>
      <c r="DSW1" s="2"/>
      <c r="DSX1" s="2"/>
      <c r="DSY1" s="2"/>
      <c r="DSZ1" s="2"/>
      <c r="DTA1" s="2"/>
      <c r="DTB1" s="2"/>
      <c r="DTC1" s="2"/>
      <c r="DTD1" s="2"/>
      <c r="DTE1" s="2"/>
      <c r="DTF1" s="2"/>
      <c r="DTG1" s="2"/>
      <c r="DTH1" s="2"/>
      <c r="DTI1" s="2"/>
      <c r="DTJ1" s="2"/>
      <c r="DTK1" s="2"/>
      <c r="DTL1" s="2"/>
      <c r="DTM1" s="2"/>
      <c r="DTN1" s="2"/>
      <c r="DTO1" s="2"/>
      <c r="DTP1" s="2"/>
      <c r="DTQ1" s="2"/>
      <c r="DTR1" s="2"/>
      <c r="DTS1" s="2"/>
      <c r="DTT1" s="2"/>
      <c r="DTU1" s="2"/>
      <c r="DTV1" s="2"/>
      <c r="DTW1" s="2"/>
      <c r="DTX1" s="2"/>
      <c r="DTY1" s="2"/>
      <c r="DTZ1" s="2"/>
      <c r="DUA1" s="2"/>
      <c r="DUB1" s="2"/>
      <c r="DUC1" s="2"/>
      <c r="DUD1" s="2"/>
      <c r="DUE1" s="2"/>
      <c r="DUF1" s="2"/>
      <c r="DUG1" s="2"/>
      <c r="DUH1" s="2"/>
      <c r="DUI1" s="2"/>
      <c r="DUJ1" s="2"/>
      <c r="DUK1" s="2"/>
      <c r="DUL1" s="2"/>
      <c r="DUM1" s="2"/>
      <c r="DUN1" s="2"/>
      <c r="DUO1" s="2"/>
      <c r="DUP1" s="2"/>
      <c r="DUQ1" s="2"/>
      <c r="DUR1" s="2"/>
      <c r="DUS1" s="2"/>
      <c r="DUT1" s="2"/>
      <c r="DUU1" s="2"/>
      <c r="DUV1" s="2"/>
      <c r="DUW1" s="2"/>
      <c r="DUX1" s="2"/>
      <c r="DUY1" s="2"/>
      <c r="DUZ1" s="2"/>
      <c r="DVA1" s="2"/>
      <c r="DVB1" s="2"/>
      <c r="DVC1" s="2"/>
      <c r="DVD1" s="2"/>
      <c r="DVE1" s="2"/>
      <c r="DVF1" s="2"/>
      <c r="DVG1" s="2"/>
      <c r="DVH1" s="2"/>
      <c r="DVI1" s="2"/>
      <c r="DVJ1" s="2"/>
      <c r="DVK1" s="2"/>
      <c r="DVL1" s="2"/>
      <c r="DVM1" s="2"/>
      <c r="DVN1" s="2"/>
      <c r="DVO1" s="2"/>
      <c r="DVP1" s="2"/>
      <c r="DVQ1" s="2"/>
      <c r="DVR1" s="2"/>
      <c r="DVS1" s="2"/>
      <c r="DVT1" s="2"/>
      <c r="DVU1" s="2"/>
      <c r="DVV1" s="2"/>
      <c r="DVW1" s="2"/>
      <c r="DVX1" s="2"/>
      <c r="DVY1" s="2"/>
      <c r="DVZ1" s="2"/>
      <c r="DWA1" s="2"/>
      <c r="DWB1" s="2"/>
      <c r="DWC1" s="2"/>
      <c r="DWD1" s="2"/>
      <c r="DWE1" s="2"/>
      <c r="DWF1" s="2"/>
      <c r="DWG1" s="2"/>
      <c r="DWH1" s="2"/>
      <c r="DWI1" s="2"/>
      <c r="DWJ1" s="2"/>
      <c r="DWK1" s="2"/>
      <c r="DWL1" s="2"/>
      <c r="DWM1" s="2"/>
      <c r="DWN1" s="2"/>
      <c r="DWO1" s="2"/>
      <c r="DWP1" s="2"/>
      <c r="DWQ1" s="2"/>
      <c r="DWR1" s="2"/>
      <c r="DWS1" s="2"/>
      <c r="DWT1" s="2"/>
      <c r="DWU1" s="2"/>
      <c r="DWV1" s="2"/>
      <c r="DWW1" s="2"/>
      <c r="DWX1" s="2"/>
      <c r="DWY1" s="2"/>
      <c r="DWZ1" s="2"/>
      <c r="DXA1" s="2"/>
      <c r="DXB1" s="2"/>
      <c r="DXC1" s="2"/>
      <c r="DXD1" s="2"/>
      <c r="DXE1" s="2"/>
      <c r="DXF1" s="2"/>
      <c r="DXG1" s="2"/>
      <c r="DXH1" s="2"/>
      <c r="DXI1" s="2"/>
      <c r="DXJ1" s="2"/>
      <c r="DXK1" s="2"/>
      <c r="DXL1" s="2"/>
      <c r="DXM1" s="2"/>
      <c r="DXN1" s="2"/>
      <c r="DXO1" s="2"/>
      <c r="DXP1" s="2"/>
      <c r="DXQ1" s="2"/>
      <c r="DXR1" s="2"/>
      <c r="DXS1" s="2"/>
      <c r="DXT1" s="2"/>
      <c r="DXU1" s="2"/>
      <c r="DXV1" s="2"/>
      <c r="DXW1" s="2"/>
      <c r="DXX1" s="2"/>
      <c r="DXY1" s="2"/>
      <c r="DXZ1" s="2"/>
      <c r="DYA1" s="2"/>
      <c r="DYB1" s="2"/>
      <c r="DYC1" s="2"/>
      <c r="DYD1" s="2"/>
      <c r="DYE1" s="2"/>
      <c r="DYF1" s="2"/>
      <c r="DYG1" s="2"/>
      <c r="DYH1" s="2"/>
      <c r="DYI1" s="2"/>
      <c r="DYJ1" s="2"/>
      <c r="DYK1" s="2"/>
      <c r="DYL1" s="2"/>
      <c r="DYM1" s="2"/>
      <c r="DYN1" s="2"/>
      <c r="DYO1" s="2"/>
      <c r="DYP1" s="2"/>
      <c r="DYQ1" s="2"/>
      <c r="DYR1" s="2"/>
      <c r="DYS1" s="2"/>
      <c r="DYT1" s="2"/>
      <c r="DYU1" s="2"/>
      <c r="DYV1" s="2"/>
      <c r="DYW1" s="2"/>
      <c r="DYX1" s="2"/>
      <c r="DYY1" s="2"/>
      <c r="DYZ1" s="2"/>
      <c r="DZA1" s="2"/>
      <c r="DZB1" s="2"/>
      <c r="DZC1" s="2"/>
      <c r="DZD1" s="2"/>
      <c r="DZE1" s="2"/>
      <c r="DZF1" s="2"/>
      <c r="DZG1" s="2"/>
      <c r="DZH1" s="2"/>
      <c r="DZI1" s="2"/>
      <c r="DZJ1" s="2"/>
      <c r="DZK1" s="2"/>
      <c r="DZL1" s="2"/>
      <c r="DZM1" s="2"/>
      <c r="DZN1" s="2"/>
      <c r="DZO1" s="2"/>
      <c r="DZP1" s="2"/>
      <c r="DZQ1" s="2"/>
      <c r="DZR1" s="2"/>
      <c r="DZS1" s="2"/>
      <c r="DZT1" s="2"/>
      <c r="DZU1" s="2"/>
      <c r="DZV1" s="2"/>
      <c r="DZW1" s="2"/>
      <c r="DZX1" s="2"/>
      <c r="DZY1" s="2"/>
      <c r="DZZ1" s="2"/>
      <c r="EAA1" s="2"/>
      <c r="EAB1" s="2"/>
      <c r="EAC1" s="2"/>
      <c r="EAD1" s="2"/>
      <c r="EAE1" s="2"/>
      <c r="EAF1" s="2"/>
      <c r="EAG1" s="2"/>
      <c r="EAH1" s="2"/>
      <c r="EAI1" s="2"/>
      <c r="EAJ1" s="2"/>
      <c r="EAK1" s="2"/>
      <c r="EAL1" s="2"/>
      <c r="EAM1" s="2"/>
      <c r="EAN1" s="2"/>
      <c r="EAO1" s="2"/>
      <c r="EAP1" s="2"/>
      <c r="EAQ1" s="2"/>
      <c r="EAR1" s="2"/>
      <c r="EAS1" s="2"/>
      <c r="EAT1" s="2"/>
      <c r="EAU1" s="2"/>
      <c r="EAV1" s="2"/>
      <c r="EAW1" s="2"/>
      <c r="EAX1" s="2"/>
      <c r="EAY1" s="2"/>
      <c r="EAZ1" s="2"/>
      <c r="EBA1" s="2"/>
      <c r="EBB1" s="2"/>
      <c r="EBC1" s="2"/>
      <c r="EBD1" s="2"/>
      <c r="EBE1" s="2"/>
      <c r="EBF1" s="2"/>
      <c r="EBG1" s="2"/>
      <c r="EBH1" s="2"/>
      <c r="EBI1" s="2"/>
      <c r="EBJ1" s="2"/>
      <c r="EBK1" s="2"/>
      <c r="EBL1" s="2"/>
      <c r="EBM1" s="2"/>
      <c r="EBN1" s="2"/>
      <c r="EBO1" s="2"/>
      <c r="EBP1" s="2"/>
      <c r="EBQ1" s="2"/>
      <c r="EBR1" s="2"/>
      <c r="EBS1" s="2"/>
      <c r="EBT1" s="2"/>
      <c r="EBU1" s="2"/>
      <c r="EBV1" s="2"/>
      <c r="EBW1" s="2"/>
      <c r="EBX1" s="2"/>
      <c r="EBY1" s="2"/>
      <c r="EBZ1" s="2"/>
      <c r="ECA1" s="2"/>
      <c r="ECB1" s="2"/>
      <c r="ECC1" s="2"/>
      <c r="ECD1" s="2"/>
      <c r="ECE1" s="2"/>
      <c r="ECF1" s="2"/>
      <c r="ECG1" s="2"/>
      <c r="ECH1" s="2"/>
      <c r="ECI1" s="2"/>
      <c r="ECJ1" s="2"/>
      <c r="ECK1" s="2"/>
      <c r="ECL1" s="2"/>
      <c r="ECM1" s="2"/>
      <c r="ECN1" s="2"/>
      <c r="ECO1" s="2"/>
      <c r="ECP1" s="2"/>
      <c r="ECQ1" s="2"/>
      <c r="ECR1" s="2"/>
      <c r="ECS1" s="2"/>
      <c r="ECT1" s="2"/>
      <c r="ECU1" s="2"/>
      <c r="ECV1" s="2"/>
      <c r="ECW1" s="2"/>
      <c r="ECX1" s="2"/>
      <c r="ECY1" s="2"/>
      <c r="ECZ1" s="2"/>
      <c r="EDA1" s="2"/>
      <c r="EDB1" s="2"/>
      <c r="EDC1" s="2"/>
      <c r="EDD1" s="2"/>
      <c r="EDE1" s="2"/>
      <c r="EDF1" s="2"/>
      <c r="EDG1" s="2"/>
      <c r="EDH1" s="2"/>
      <c r="EDI1" s="2"/>
      <c r="EDJ1" s="2"/>
      <c r="EDK1" s="2"/>
      <c r="EDL1" s="2"/>
      <c r="EDM1" s="2"/>
      <c r="EDN1" s="2"/>
      <c r="EDO1" s="2"/>
      <c r="EDP1" s="2"/>
      <c r="EDQ1" s="2"/>
      <c r="EDR1" s="2"/>
      <c r="EDS1" s="2"/>
      <c r="EDT1" s="2"/>
      <c r="EDU1" s="2"/>
      <c r="EDV1" s="2"/>
      <c r="EDW1" s="2"/>
      <c r="EDX1" s="2"/>
      <c r="EDY1" s="2"/>
      <c r="EDZ1" s="2"/>
      <c r="EEA1" s="2"/>
      <c r="EEB1" s="2"/>
      <c r="EEC1" s="2"/>
      <c r="EED1" s="2"/>
      <c r="EEE1" s="2"/>
      <c r="EEF1" s="2"/>
      <c r="EEG1" s="2"/>
      <c r="EEH1" s="2"/>
      <c r="EEI1" s="2"/>
      <c r="EEJ1" s="2"/>
      <c r="EEK1" s="2"/>
      <c r="EEL1" s="2"/>
      <c r="EEM1" s="2"/>
      <c r="EEN1" s="2"/>
      <c r="EEO1" s="2"/>
      <c r="EEP1" s="2"/>
      <c r="EEQ1" s="2"/>
      <c r="EER1" s="2"/>
      <c r="EES1" s="2"/>
      <c r="EET1" s="2"/>
      <c r="EEU1" s="2"/>
      <c r="EEV1" s="2"/>
      <c r="EEW1" s="2"/>
      <c r="EEX1" s="2"/>
      <c r="EEY1" s="2"/>
      <c r="EEZ1" s="2"/>
      <c r="EFA1" s="2"/>
      <c r="EFB1" s="2"/>
      <c r="EFC1" s="2"/>
      <c r="EFD1" s="2"/>
      <c r="EFE1" s="2"/>
      <c r="EFF1" s="2"/>
      <c r="EFG1" s="2"/>
      <c r="EFH1" s="2"/>
      <c r="EFI1" s="2"/>
      <c r="EFJ1" s="2"/>
      <c r="EFK1" s="2"/>
      <c r="EFL1" s="2"/>
      <c r="EFM1" s="2"/>
      <c r="EFN1" s="2"/>
      <c r="EFO1" s="2"/>
      <c r="EFP1" s="2"/>
      <c r="EFQ1" s="2"/>
      <c r="EFR1" s="2"/>
      <c r="EFS1" s="2"/>
      <c r="EFT1" s="2"/>
      <c r="EFU1" s="2"/>
      <c r="EFV1" s="2"/>
      <c r="EFW1" s="2"/>
      <c r="EFX1" s="2"/>
      <c r="EFY1" s="2"/>
      <c r="EFZ1" s="2"/>
      <c r="EGA1" s="2"/>
      <c r="EGB1" s="2"/>
      <c r="EGC1" s="2"/>
      <c r="EGD1" s="2"/>
      <c r="EGE1" s="2"/>
      <c r="EGF1" s="2"/>
      <c r="EGG1" s="2"/>
      <c r="EGH1" s="2"/>
      <c r="EGI1" s="2"/>
      <c r="EGJ1" s="2"/>
      <c r="EGK1" s="2"/>
      <c r="EGL1" s="2"/>
      <c r="EGM1" s="2"/>
      <c r="EGN1" s="2"/>
      <c r="EGO1" s="2"/>
      <c r="EGP1" s="2"/>
      <c r="EGQ1" s="2"/>
      <c r="EGR1" s="2"/>
      <c r="EGS1" s="2"/>
      <c r="EGT1" s="2"/>
      <c r="EGU1" s="2"/>
      <c r="EGV1" s="2"/>
      <c r="EGW1" s="2"/>
      <c r="EGX1" s="2"/>
      <c r="EGY1" s="2"/>
      <c r="EGZ1" s="2"/>
      <c r="EHA1" s="2"/>
      <c r="EHB1" s="2"/>
      <c r="EHC1" s="2"/>
      <c r="EHD1" s="2"/>
      <c r="EHE1" s="2"/>
      <c r="EHF1" s="2"/>
      <c r="EHG1" s="2"/>
      <c r="EHH1" s="2"/>
      <c r="EHI1" s="2"/>
      <c r="EHJ1" s="2"/>
      <c r="EHK1" s="2"/>
      <c r="EHL1" s="2"/>
      <c r="EHM1" s="2"/>
      <c r="EHN1" s="2"/>
      <c r="EHO1" s="2"/>
      <c r="EHP1" s="2"/>
      <c r="EHQ1" s="2"/>
      <c r="EHR1" s="2"/>
      <c r="EHS1" s="2"/>
      <c r="EHT1" s="2"/>
      <c r="EHU1" s="2"/>
      <c r="EHV1" s="2"/>
      <c r="EHW1" s="2"/>
      <c r="EHX1" s="2"/>
      <c r="EHY1" s="2"/>
      <c r="EHZ1" s="2"/>
      <c r="EIA1" s="2"/>
      <c r="EIB1" s="2"/>
      <c r="EIC1" s="2"/>
      <c r="EID1" s="2"/>
      <c r="EIE1" s="2"/>
      <c r="EIF1" s="2"/>
      <c r="EIG1" s="2"/>
      <c r="EIH1" s="2"/>
      <c r="EII1" s="2"/>
      <c r="EIJ1" s="2"/>
      <c r="EIK1" s="2"/>
      <c r="EIL1" s="2"/>
      <c r="EIM1" s="2"/>
      <c r="EIN1" s="2"/>
      <c r="EIO1" s="2"/>
      <c r="EIP1" s="2"/>
      <c r="EIQ1" s="2"/>
      <c r="EIR1" s="2"/>
      <c r="EIS1" s="2"/>
      <c r="EIT1" s="2"/>
      <c r="EIU1" s="2"/>
      <c r="EIV1" s="2"/>
      <c r="EIW1" s="2"/>
      <c r="EIX1" s="2"/>
      <c r="EIY1" s="2"/>
      <c r="EIZ1" s="2"/>
      <c r="EJA1" s="2"/>
      <c r="EJB1" s="2"/>
      <c r="EJC1" s="2"/>
      <c r="EJD1" s="2"/>
      <c r="EJE1" s="2"/>
      <c r="EJF1" s="2"/>
      <c r="EJG1" s="2"/>
      <c r="EJH1" s="2"/>
      <c r="EJI1" s="2"/>
      <c r="EJJ1" s="2"/>
      <c r="EJK1" s="2"/>
      <c r="EJL1" s="2"/>
      <c r="EJM1" s="2"/>
      <c r="EJN1" s="2"/>
      <c r="EJO1" s="2"/>
      <c r="EJP1" s="2"/>
      <c r="EJQ1" s="2"/>
      <c r="EJR1" s="2"/>
      <c r="EJS1" s="2"/>
      <c r="EJT1" s="2"/>
      <c r="EJU1" s="2"/>
      <c r="EJV1" s="2"/>
      <c r="EJW1" s="2"/>
      <c r="EJX1" s="2"/>
      <c r="EJY1" s="2"/>
      <c r="EJZ1" s="2"/>
      <c r="EKA1" s="2"/>
      <c r="EKB1" s="2"/>
      <c r="EKC1" s="2"/>
      <c r="EKD1" s="2"/>
      <c r="EKE1" s="2"/>
      <c r="EKF1" s="2"/>
      <c r="EKG1" s="2"/>
      <c r="EKH1" s="2"/>
      <c r="EKI1" s="2"/>
      <c r="EKJ1" s="2"/>
      <c r="EKK1" s="2"/>
      <c r="EKL1" s="2"/>
      <c r="EKM1" s="2"/>
      <c r="EKN1" s="2"/>
      <c r="EKO1" s="2"/>
      <c r="EKP1" s="2"/>
      <c r="EKQ1" s="2"/>
      <c r="EKR1" s="2"/>
      <c r="EKS1" s="2"/>
      <c r="EKT1" s="2"/>
      <c r="EKU1" s="2"/>
      <c r="EKV1" s="2"/>
      <c r="EKW1" s="2"/>
      <c r="EKX1" s="2"/>
      <c r="EKY1" s="2"/>
      <c r="EKZ1" s="2"/>
      <c r="ELA1" s="2"/>
      <c r="ELB1" s="2"/>
      <c r="ELC1" s="2"/>
      <c r="ELD1" s="2"/>
      <c r="ELE1" s="2"/>
      <c r="ELF1" s="2"/>
      <c r="ELG1" s="2"/>
      <c r="ELH1" s="2"/>
      <c r="ELI1" s="2"/>
      <c r="ELJ1" s="2"/>
      <c r="ELK1" s="2"/>
      <c r="ELL1" s="2"/>
      <c r="ELM1" s="2"/>
      <c r="ELN1" s="2"/>
      <c r="ELO1" s="2"/>
      <c r="ELP1" s="2"/>
      <c r="ELQ1" s="2"/>
      <c r="ELR1" s="2"/>
      <c r="ELS1" s="2"/>
      <c r="ELT1" s="2"/>
      <c r="ELU1" s="2"/>
      <c r="ELV1" s="2"/>
      <c r="ELW1" s="2"/>
      <c r="ELX1" s="2"/>
      <c r="ELY1" s="2"/>
      <c r="ELZ1" s="2"/>
      <c r="EMA1" s="2"/>
      <c r="EMB1" s="2"/>
      <c r="EMC1" s="2"/>
      <c r="EMD1" s="2"/>
      <c r="EME1" s="2"/>
      <c r="EMF1" s="2"/>
      <c r="EMG1" s="2"/>
      <c r="EMH1" s="2"/>
      <c r="EMI1" s="2"/>
      <c r="EMJ1" s="2"/>
      <c r="EMK1" s="2"/>
      <c r="EML1" s="2"/>
      <c r="EMM1" s="2"/>
      <c r="EMN1" s="2"/>
      <c r="EMO1" s="2"/>
      <c r="EMP1" s="2"/>
      <c r="EMQ1" s="2"/>
      <c r="EMR1" s="2"/>
      <c r="EMS1" s="2"/>
      <c r="EMT1" s="2"/>
      <c r="EMU1" s="2"/>
      <c r="EMV1" s="2"/>
      <c r="EMW1" s="2"/>
      <c r="EMX1" s="2"/>
      <c r="EMY1" s="2"/>
      <c r="EMZ1" s="2"/>
      <c r="ENA1" s="2"/>
      <c r="ENB1" s="2"/>
      <c r="ENC1" s="2"/>
      <c r="END1" s="2"/>
      <c r="ENE1" s="2"/>
      <c r="ENF1" s="2"/>
      <c r="ENG1" s="2"/>
      <c r="ENH1" s="2"/>
      <c r="ENI1" s="2"/>
      <c r="ENJ1" s="2"/>
      <c r="ENK1" s="2"/>
      <c r="ENL1" s="2"/>
      <c r="ENM1" s="2"/>
      <c r="ENN1" s="2"/>
      <c r="ENO1" s="2"/>
      <c r="ENP1" s="2"/>
      <c r="ENQ1" s="2"/>
      <c r="ENR1" s="2"/>
      <c r="ENS1" s="2"/>
      <c r="ENT1" s="2"/>
      <c r="ENU1" s="2"/>
      <c r="ENV1" s="2"/>
      <c r="ENW1" s="2"/>
      <c r="ENX1" s="2"/>
      <c r="ENY1" s="2"/>
      <c r="ENZ1" s="2"/>
      <c r="EOA1" s="2"/>
      <c r="EOB1" s="2"/>
      <c r="EOC1" s="2"/>
      <c r="EOD1" s="2"/>
      <c r="EOE1" s="2"/>
      <c r="EOF1" s="2"/>
      <c r="EOG1" s="2"/>
      <c r="EOH1" s="2"/>
      <c r="EOI1" s="2"/>
      <c r="EOJ1" s="2"/>
      <c r="EOK1" s="2"/>
      <c r="EOL1" s="2"/>
      <c r="EOM1" s="2"/>
      <c r="EON1" s="2"/>
      <c r="EOO1" s="2"/>
      <c r="EOP1" s="2"/>
      <c r="EOQ1" s="2"/>
      <c r="EOR1" s="2"/>
      <c r="EOS1" s="2"/>
      <c r="EOT1" s="2"/>
      <c r="EOU1" s="2"/>
      <c r="EOV1" s="2"/>
      <c r="EOW1" s="2"/>
      <c r="EOX1" s="2"/>
      <c r="EOY1" s="2"/>
      <c r="EOZ1" s="2"/>
      <c r="EPA1" s="2"/>
      <c r="EPB1" s="2"/>
      <c r="EPC1" s="2"/>
      <c r="EPD1" s="2"/>
      <c r="EPE1" s="2"/>
      <c r="EPF1" s="2"/>
      <c r="EPG1" s="2"/>
      <c r="EPH1" s="2"/>
      <c r="EPI1" s="2"/>
      <c r="EPJ1" s="2"/>
      <c r="EPK1" s="2"/>
      <c r="EPL1" s="2"/>
      <c r="EPM1" s="2"/>
      <c r="EPN1" s="2"/>
      <c r="EPO1" s="2"/>
      <c r="EPP1" s="2"/>
      <c r="EPQ1" s="2"/>
      <c r="EPR1" s="2"/>
      <c r="EPS1" s="2"/>
      <c r="EPT1" s="2"/>
      <c r="EPU1" s="2"/>
      <c r="EPV1" s="2"/>
      <c r="EPW1" s="2"/>
      <c r="EPX1" s="2"/>
      <c r="EPY1" s="2"/>
      <c r="EPZ1" s="2"/>
      <c r="EQA1" s="2"/>
      <c r="EQB1" s="2"/>
      <c r="EQC1" s="2"/>
      <c r="EQD1" s="2"/>
      <c r="EQE1" s="2"/>
      <c r="EQF1" s="2"/>
      <c r="EQG1" s="2"/>
      <c r="EQH1" s="2"/>
      <c r="EQI1" s="2"/>
      <c r="EQJ1" s="2"/>
      <c r="EQK1" s="2"/>
      <c r="EQL1" s="2"/>
      <c r="EQM1" s="2"/>
      <c r="EQN1" s="2"/>
      <c r="EQO1" s="2"/>
      <c r="EQP1" s="2"/>
      <c r="EQQ1" s="2"/>
      <c r="EQR1" s="2"/>
      <c r="EQS1" s="2"/>
      <c r="EQT1" s="2"/>
      <c r="EQU1" s="2"/>
      <c r="EQV1" s="2"/>
      <c r="EQW1" s="2"/>
      <c r="EQX1" s="2"/>
      <c r="EQY1" s="2"/>
      <c r="EQZ1" s="2"/>
      <c r="ERA1" s="2"/>
      <c r="ERB1" s="2"/>
      <c r="ERC1" s="2"/>
      <c r="ERD1" s="2"/>
      <c r="ERE1" s="2"/>
      <c r="ERF1" s="2"/>
      <c r="ERG1" s="2"/>
      <c r="ERH1" s="2"/>
      <c r="ERI1" s="2"/>
      <c r="ERJ1" s="2"/>
      <c r="ERK1" s="2"/>
      <c r="ERL1" s="2"/>
      <c r="ERM1" s="2"/>
      <c r="ERN1" s="2"/>
      <c r="ERO1" s="2"/>
      <c r="ERP1" s="2"/>
      <c r="ERQ1" s="2"/>
      <c r="ERR1" s="2"/>
      <c r="ERS1" s="2"/>
      <c r="ERT1" s="2"/>
      <c r="ERU1" s="2"/>
      <c r="ERV1" s="2"/>
      <c r="ERW1" s="2"/>
      <c r="ERX1" s="2"/>
      <c r="ERY1" s="2"/>
      <c r="ERZ1" s="2"/>
      <c r="ESA1" s="2"/>
      <c r="ESB1" s="2"/>
      <c r="ESC1" s="2"/>
      <c r="ESD1" s="2"/>
      <c r="ESE1" s="2"/>
      <c r="ESF1" s="2"/>
      <c r="ESG1" s="2"/>
      <c r="ESH1" s="2"/>
      <c r="ESI1" s="2"/>
      <c r="ESJ1" s="2"/>
      <c r="ESK1" s="2"/>
      <c r="ESL1" s="2"/>
      <c r="ESM1" s="2"/>
      <c r="ESN1" s="2"/>
      <c r="ESO1" s="2"/>
      <c r="ESP1" s="2"/>
      <c r="ESQ1" s="2"/>
      <c r="ESR1" s="2"/>
      <c r="ESS1" s="2"/>
      <c r="EST1" s="2"/>
      <c r="ESU1" s="2"/>
      <c r="ESV1" s="2"/>
      <c r="ESW1" s="2"/>
      <c r="ESX1" s="2"/>
      <c r="ESY1" s="2"/>
      <c r="ESZ1" s="2"/>
      <c r="ETA1" s="2"/>
      <c r="ETB1" s="2"/>
      <c r="ETC1" s="2"/>
      <c r="ETD1" s="2"/>
      <c r="ETE1" s="2"/>
      <c r="ETF1" s="2"/>
      <c r="ETG1" s="2"/>
      <c r="ETH1" s="2"/>
      <c r="ETI1" s="2"/>
      <c r="ETJ1" s="2"/>
      <c r="ETK1" s="2"/>
      <c r="ETL1" s="2"/>
      <c r="ETM1" s="2"/>
      <c r="ETN1" s="2"/>
      <c r="ETO1" s="2"/>
      <c r="ETP1" s="2"/>
      <c r="ETQ1" s="2"/>
      <c r="ETR1" s="2"/>
      <c r="ETS1" s="2"/>
      <c r="ETT1" s="2"/>
      <c r="ETU1" s="2"/>
      <c r="ETV1" s="2"/>
      <c r="ETW1" s="2"/>
      <c r="ETX1" s="2"/>
      <c r="ETY1" s="2"/>
      <c r="ETZ1" s="2"/>
      <c r="EUA1" s="2"/>
      <c r="EUB1" s="2"/>
      <c r="EUC1" s="2"/>
      <c r="EUD1" s="2"/>
      <c r="EUE1" s="2"/>
      <c r="EUF1" s="2"/>
      <c r="EUG1" s="2"/>
      <c r="EUH1" s="2"/>
      <c r="EUI1" s="2"/>
      <c r="EUJ1" s="2"/>
      <c r="EUK1" s="2"/>
      <c r="EUL1" s="2"/>
      <c r="EUM1" s="2"/>
      <c r="EUN1" s="2"/>
      <c r="EUO1" s="2"/>
      <c r="EUP1" s="2"/>
      <c r="EUQ1" s="2"/>
      <c r="EUR1" s="2"/>
      <c r="EUS1" s="2"/>
      <c r="EUT1" s="2"/>
      <c r="EUU1" s="2"/>
      <c r="EUV1" s="2"/>
      <c r="EUW1" s="2"/>
      <c r="EUX1" s="2"/>
      <c r="EUY1" s="2"/>
      <c r="EUZ1" s="2"/>
      <c r="EVA1" s="2"/>
      <c r="EVB1" s="2"/>
      <c r="EVC1" s="2"/>
      <c r="EVD1" s="2"/>
      <c r="EVE1" s="2"/>
      <c r="EVF1" s="2"/>
      <c r="EVG1" s="2"/>
      <c r="EVH1" s="2"/>
      <c r="EVI1" s="2"/>
      <c r="EVJ1" s="2"/>
      <c r="EVK1" s="2"/>
      <c r="EVL1" s="2"/>
      <c r="EVM1" s="2"/>
      <c r="EVN1" s="2"/>
      <c r="EVO1" s="2"/>
      <c r="EVP1" s="2"/>
      <c r="EVQ1" s="2"/>
      <c r="EVR1" s="2"/>
      <c r="EVS1" s="2"/>
      <c r="EVT1" s="2"/>
      <c r="EVU1" s="2"/>
      <c r="EVV1" s="2"/>
      <c r="EVW1" s="2"/>
      <c r="EVX1" s="2"/>
      <c r="EVY1" s="2"/>
      <c r="EVZ1" s="2"/>
      <c r="EWA1" s="2"/>
      <c r="EWB1" s="2"/>
      <c r="EWC1" s="2"/>
      <c r="EWD1" s="2"/>
      <c r="EWE1" s="2"/>
      <c r="EWF1" s="2"/>
      <c r="EWG1" s="2"/>
      <c r="EWH1" s="2"/>
      <c r="EWI1" s="2"/>
      <c r="EWJ1" s="2"/>
      <c r="EWK1" s="2"/>
      <c r="EWL1" s="2"/>
      <c r="EWM1" s="2"/>
      <c r="EWN1" s="2"/>
      <c r="EWO1" s="2"/>
      <c r="EWP1" s="2"/>
      <c r="EWQ1" s="2"/>
      <c r="EWR1" s="2"/>
      <c r="EWS1" s="2"/>
      <c r="EWT1" s="2"/>
      <c r="EWU1" s="2"/>
      <c r="EWV1" s="2"/>
      <c r="EWW1" s="2"/>
      <c r="EWX1" s="2"/>
      <c r="EWY1" s="2"/>
      <c r="EWZ1" s="2"/>
      <c r="EXA1" s="2"/>
      <c r="EXB1" s="2"/>
      <c r="EXC1" s="2"/>
      <c r="EXD1" s="2"/>
      <c r="EXE1" s="2"/>
      <c r="EXF1" s="2"/>
      <c r="EXG1" s="2"/>
      <c r="EXH1" s="2"/>
      <c r="EXI1" s="2"/>
      <c r="EXJ1" s="2"/>
      <c r="EXK1" s="2"/>
      <c r="EXL1" s="2"/>
      <c r="EXM1" s="2"/>
      <c r="EXN1" s="2"/>
      <c r="EXO1" s="2"/>
      <c r="EXP1" s="2"/>
      <c r="EXQ1" s="2"/>
      <c r="EXR1" s="2"/>
      <c r="EXS1" s="2"/>
      <c r="EXT1" s="2"/>
      <c r="EXU1" s="2"/>
      <c r="EXV1" s="2"/>
      <c r="EXW1" s="2"/>
      <c r="EXX1" s="2"/>
      <c r="EXY1" s="2"/>
      <c r="EXZ1" s="2"/>
      <c r="EYA1" s="2"/>
      <c r="EYB1" s="2"/>
      <c r="EYC1" s="2"/>
      <c r="EYD1" s="2"/>
      <c r="EYE1" s="2"/>
      <c r="EYF1" s="2"/>
      <c r="EYG1" s="2"/>
      <c r="EYH1" s="2"/>
      <c r="EYI1" s="2"/>
      <c r="EYJ1" s="2"/>
      <c r="EYK1" s="2"/>
      <c r="EYL1" s="2"/>
      <c r="EYM1" s="2"/>
      <c r="EYN1" s="2"/>
      <c r="EYO1" s="2"/>
      <c r="EYP1" s="2"/>
      <c r="EYQ1" s="2"/>
      <c r="EYR1" s="2"/>
      <c r="EYS1" s="2"/>
      <c r="EYT1" s="2"/>
      <c r="EYU1" s="2"/>
      <c r="EYV1" s="2"/>
      <c r="EYW1" s="2"/>
      <c r="EYX1" s="2"/>
      <c r="EYY1" s="2"/>
      <c r="EYZ1" s="2"/>
      <c r="EZA1" s="2"/>
      <c r="EZB1" s="2"/>
      <c r="EZC1" s="2"/>
      <c r="EZD1" s="2"/>
      <c r="EZE1" s="2"/>
      <c r="EZF1" s="2"/>
      <c r="EZG1" s="2"/>
      <c r="EZH1" s="2"/>
      <c r="EZI1" s="2"/>
      <c r="EZJ1" s="2"/>
      <c r="EZK1" s="2"/>
      <c r="EZL1" s="2"/>
      <c r="EZM1" s="2"/>
      <c r="EZN1" s="2"/>
      <c r="EZO1" s="2"/>
      <c r="EZP1" s="2"/>
      <c r="EZQ1" s="2"/>
      <c r="EZR1" s="2"/>
      <c r="EZS1" s="2"/>
      <c r="EZT1" s="2"/>
      <c r="EZU1" s="2"/>
      <c r="EZV1" s="2"/>
      <c r="EZW1" s="2"/>
      <c r="EZX1" s="2"/>
      <c r="EZY1" s="2"/>
      <c r="EZZ1" s="2"/>
      <c r="FAA1" s="2"/>
      <c r="FAB1" s="2"/>
      <c r="FAC1" s="2"/>
      <c r="FAD1" s="2"/>
      <c r="FAE1" s="2"/>
      <c r="FAF1" s="2"/>
      <c r="FAG1" s="2"/>
      <c r="FAH1" s="2"/>
      <c r="FAI1" s="2"/>
      <c r="FAJ1" s="2"/>
      <c r="FAK1" s="2"/>
      <c r="FAL1" s="2"/>
      <c r="FAM1" s="2"/>
      <c r="FAN1" s="2"/>
      <c r="FAO1" s="2"/>
      <c r="FAP1" s="2"/>
      <c r="FAQ1" s="2"/>
      <c r="FAR1" s="2"/>
      <c r="FAS1" s="2"/>
      <c r="FAT1" s="2"/>
      <c r="FAU1" s="2"/>
      <c r="FAV1" s="2"/>
      <c r="FAW1" s="2"/>
      <c r="FAX1" s="2"/>
      <c r="FAY1" s="2"/>
      <c r="FAZ1" s="2"/>
      <c r="FBA1" s="2"/>
      <c r="FBB1" s="2"/>
      <c r="FBC1" s="2"/>
      <c r="FBD1" s="2"/>
      <c r="FBE1" s="2"/>
      <c r="FBF1" s="2"/>
      <c r="FBG1" s="2"/>
      <c r="FBH1" s="2"/>
      <c r="FBI1" s="2"/>
      <c r="FBJ1" s="2"/>
      <c r="FBK1" s="2"/>
      <c r="FBL1" s="2"/>
      <c r="FBM1" s="2"/>
      <c r="FBN1" s="2"/>
      <c r="FBO1" s="2"/>
      <c r="FBP1" s="2"/>
      <c r="FBQ1" s="2"/>
      <c r="FBR1" s="2"/>
      <c r="FBS1" s="2"/>
      <c r="FBT1" s="2"/>
      <c r="FBU1" s="2"/>
      <c r="FBV1" s="2"/>
      <c r="FBW1" s="2"/>
      <c r="FBX1" s="2"/>
      <c r="FBY1" s="2"/>
      <c r="FBZ1" s="2"/>
      <c r="FCA1" s="2"/>
      <c r="FCB1" s="2"/>
      <c r="FCC1" s="2"/>
      <c r="FCD1" s="2"/>
      <c r="FCE1" s="2"/>
      <c r="FCF1" s="2"/>
      <c r="FCG1" s="2"/>
      <c r="FCH1" s="2"/>
      <c r="FCI1" s="2"/>
      <c r="FCJ1" s="2"/>
      <c r="FCK1" s="2"/>
      <c r="FCL1" s="2"/>
      <c r="FCM1" s="2"/>
      <c r="FCN1" s="2"/>
      <c r="FCO1" s="2"/>
      <c r="FCP1" s="2"/>
      <c r="FCQ1" s="2"/>
      <c r="FCR1" s="2"/>
      <c r="FCS1" s="2"/>
      <c r="FCT1" s="2"/>
      <c r="FCU1" s="2"/>
      <c r="FCV1" s="2"/>
      <c r="FCW1" s="2"/>
      <c r="FCX1" s="2"/>
      <c r="FCY1" s="2"/>
      <c r="FCZ1" s="2"/>
      <c r="FDA1" s="2"/>
      <c r="FDB1" s="2"/>
      <c r="FDC1" s="2"/>
      <c r="FDD1" s="2"/>
      <c r="FDE1" s="2"/>
      <c r="FDF1" s="2"/>
      <c r="FDG1" s="2"/>
      <c r="FDH1" s="2"/>
      <c r="FDI1" s="2"/>
      <c r="FDJ1" s="2"/>
      <c r="FDK1" s="2"/>
      <c r="FDL1" s="2"/>
      <c r="FDM1" s="2"/>
      <c r="FDN1" s="2"/>
      <c r="FDO1" s="2"/>
      <c r="FDP1" s="2"/>
      <c r="FDQ1" s="2"/>
      <c r="FDR1" s="2"/>
      <c r="FDS1" s="2"/>
      <c r="FDT1" s="2"/>
      <c r="FDU1" s="2"/>
      <c r="FDV1" s="2"/>
      <c r="FDW1" s="2"/>
      <c r="FDX1" s="2"/>
      <c r="FDY1" s="2"/>
      <c r="FDZ1" s="2"/>
      <c r="FEA1" s="2"/>
      <c r="FEB1" s="2"/>
      <c r="FEC1" s="2"/>
      <c r="FED1" s="2"/>
      <c r="FEE1" s="2"/>
      <c r="FEF1" s="2"/>
      <c r="FEG1" s="2"/>
      <c r="FEH1" s="2"/>
      <c r="FEI1" s="2"/>
      <c r="FEJ1" s="2"/>
      <c r="FEK1" s="2"/>
      <c r="FEL1" s="2"/>
      <c r="FEM1" s="2"/>
      <c r="FEN1" s="2"/>
      <c r="FEO1" s="2"/>
      <c r="FEP1" s="2"/>
      <c r="FEQ1" s="2"/>
      <c r="FER1" s="2"/>
      <c r="FES1" s="2"/>
      <c r="FET1" s="2"/>
      <c r="FEU1" s="2"/>
      <c r="FEV1" s="2"/>
      <c r="FEW1" s="2"/>
      <c r="FEX1" s="2"/>
      <c r="FEY1" s="2"/>
      <c r="FEZ1" s="2"/>
      <c r="FFA1" s="2"/>
      <c r="FFB1" s="2"/>
      <c r="FFC1" s="2"/>
      <c r="FFD1" s="2"/>
      <c r="FFE1" s="2"/>
      <c r="FFF1" s="2"/>
      <c r="FFG1" s="2"/>
      <c r="FFH1" s="2"/>
      <c r="FFI1" s="2"/>
      <c r="FFJ1" s="2"/>
      <c r="FFK1" s="2"/>
      <c r="FFL1" s="2"/>
      <c r="FFM1" s="2"/>
      <c r="FFN1" s="2"/>
      <c r="FFO1" s="2"/>
      <c r="FFP1" s="2"/>
      <c r="FFQ1" s="2"/>
      <c r="FFR1" s="2"/>
      <c r="FFS1" s="2"/>
      <c r="FFT1" s="2"/>
      <c r="FFU1" s="2"/>
      <c r="FFV1" s="2"/>
      <c r="FFW1" s="2"/>
      <c r="FFX1" s="2"/>
      <c r="FFY1" s="2"/>
      <c r="FFZ1" s="2"/>
      <c r="FGA1" s="2"/>
      <c r="FGB1" s="2"/>
      <c r="FGC1" s="2"/>
      <c r="FGD1" s="2"/>
      <c r="FGE1" s="2"/>
      <c r="FGF1" s="2"/>
      <c r="FGG1" s="2"/>
      <c r="FGH1" s="2"/>
      <c r="FGI1" s="2"/>
      <c r="FGJ1" s="2"/>
      <c r="FGK1" s="2"/>
      <c r="FGL1" s="2"/>
      <c r="FGM1" s="2"/>
      <c r="FGN1" s="2"/>
      <c r="FGO1" s="2"/>
      <c r="FGP1" s="2"/>
      <c r="FGQ1" s="2"/>
      <c r="FGR1" s="2"/>
      <c r="FGS1" s="2"/>
      <c r="FGT1" s="2"/>
      <c r="FGU1" s="2"/>
      <c r="FGV1" s="2"/>
      <c r="FGW1" s="2"/>
      <c r="FGX1" s="2"/>
      <c r="FGY1" s="2"/>
      <c r="FGZ1" s="2"/>
      <c r="FHA1" s="2"/>
      <c r="FHB1" s="2"/>
      <c r="FHC1" s="2"/>
      <c r="FHD1" s="2"/>
      <c r="FHE1" s="2"/>
      <c r="FHF1" s="2"/>
      <c r="FHG1" s="2"/>
      <c r="FHH1" s="2"/>
      <c r="FHI1" s="2"/>
      <c r="FHJ1" s="2"/>
      <c r="FHK1" s="2"/>
      <c r="FHL1" s="2"/>
      <c r="FHM1" s="2"/>
      <c r="FHN1" s="2"/>
      <c r="FHO1" s="2"/>
      <c r="FHP1" s="2"/>
      <c r="FHQ1" s="2"/>
      <c r="FHR1" s="2"/>
      <c r="FHS1" s="2"/>
      <c r="FHT1" s="2"/>
      <c r="FHU1" s="2"/>
      <c r="FHV1" s="2"/>
      <c r="FHW1" s="2"/>
      <c r="FHX1" s="2"/>
      <c r="FHY1" s="2"/>
      <c r="FHZ1" s="2"/>
      <c r="FIA1" s="2"/>
      <c r="FIB1" s="2"/>
      <c r="FIC1" s="2"/>
      <c r="FID1" s="2"/>
      <c r="FIE1" s="2"/>
      <c r="FIF1" s="2"/>
      <c r="FIG1" s="2"/>
      <c r="FIH1" s="2"/>
      <c r="FII1" s="2"/>
      <c r="FIJ1" s="2"/>
      <c r="FIK1" s="2"/>
      <c r="FIL1" s="2"/>
      <c r="FIM1" s="2"/>
      <c r="FIN1" s="2"/>
      <c r="FIO1" s="2"/>
      <c r="FIP1" s="2"/>
      <c r="FIQ1" s="2"/>
      <c r="FIR1" s="2"/>
      <c r="FIS1" s="2"/>
      <c r="FIT1" s="2"/>
      <c r="FIU1" s="2"/>
      <c r="FIV1" s="2"/>
      <c r="FIW1" s="2"/>
      <c r="FIX1" s="2"/>
      <c r="FIY1" s="2"/>
      <c r="FIZ1" s="2"/>
      <c r="FJA1" s="2"/>
      <c r="FJB1" s="2"/>
      <c r="FJC1" s="2"/>
      <c r="FJD1" s="2"/>
      <c r="FJE1" s="2"/>
      <c r="FJF1" s="2"/>
      <c r="FJG1" s="2"/>
      <c r="FJH1" s="2"/>
      <c r="FJI1" s="2"/>
      <c r="FJJ1" s="2"/>
      <c r="FJK1" s="2"/>
      <c r="FJL1" s="2"/>
      <c r="FJM1" s="2"/>
      <c r="FJN1" s="2"/>
      <c r="FJO1" s="2"/>
      <c r="FJP1" s="2"/>
      <c r="FJQ1" s="2"/>
      <c r="FJR1" s="2"/>
      <c r="FJS1" s="2"/>
      <c r="FJT1" s="2"/>
      <c r="FJU1" s="2"/>
      <c r="FJV1" s="2"/>
      <c r="FJW1" s="2"/>
      <c r="FJX1" s="2"/>
      <c r="FJY1" s="2"/>
      <c r="FJZ1" s="2"/>
      <c r="FKA1" s="2"/>
      <c r="FKB1" s="2"/>
      <c r="FKC1" s="2"/>
      <c r="FKD1" s="2"/>
      <c r="FKE1" s="2"/>
      <c r="FKF1" s="2"/>
      <c r="FKG1" s="2"/>
      <c r="FKH1" s="2"/>
      <c r="FKI1" s="2"/>
      <c r="FKJ1" s="2"/>
      <c r="FKK1" s="2"/>
      <c r="FKL1" s="2"/>
      <c r="FKM1" s="2"/>
      <c r="FKN1" s="2"/>
      <c r="FKO1" s="2"/>
      <c r="FKP1" s="2"/>
      <c r="FKQ1" s="2"/>
      <c r="FKR1" s="2"/>
      <c r="FKS1" s="2"/>
      <c r="FKT1" s="2"/>
      <c r="FKU1" s="2"/>
      <c r="FKV1" s="2"/>
      <c r="FKW1" s="2"/>
      <c r="FKX1" s="2"/>
      <c r="FKY1" s="2"/>
      <c r="FKZ1" s="2"/>
      <c r="FLA1" s="2"/>
      <c r="FLB1" s="2"/>
      <c r="FLC1" s="2"/>
      <c r="FLD1" s="2"/>
      <c r="FLE1" s="2"/>
      <c r="FLF1" s="2"/>
      <c r="FLG1" s="2"/>
      <c r="FLH1" s="2"/>
      <c r="FLI1" s="2"/>
      <c r="FLJ1" s="2"/>
      <c r="FLK1" s="2"/>
      <c r="FLL1" s="2"/>
      <c r="FLM1" s="2"/>
      <c r="FLN1" s="2"/>
      <c r="FLO1" s="2"/>
      <c r="FLP1" s="2"/>
      <c r="FLQ1" s="2"/>
      <c r="FLR1" s="2"/>
      <c r="FLS1" s="2"/>
      <c r="FLT1" s="2"/>
      <c r="FLU1" s="2"/>
      <c r="FLV1" s="2"/>
      <c r="FLW1" s="2"/>
      <c r="FLX1" s="2"/>
      <c r="FLY1" s="2"/>
      <c r="FLZ1" s="2"/>
      <c r="FMA1" s="2"/>
      <c r="FMB1" s="2"/>
      <c r="FMC1" s="2"/>
      <c r="FMD1" s="2"/>
      <c r="FME1" s="2"/>
      <c r="FMF1" s="2"/>
      <c r="FMG1" s="2"/>
      <c r="FMH1" s="2"/>
      <c r="FMI1" s="2"/>
      <c r="FMJ1" s="2"/>
      <c r="FMK1" s="2"/>
      <c r="FML1" s="2"/>
      <c r="FMM1" s="2"/>
      <c r="FMN1" s="2"/>
      <c r="FMO1" s="2"/>
      <c r="FMP1" s="2"/>
      <c r="FMQ1" s="2"/>
      <c r="FMR1" s="2"/>
      <c r="FMS1" s="2"/>
      <c r="FMT1" s="2"/>
      <c r="FMU1" s="2"/>
      <c r="FMV1" s="2"/>
      <c r="FMW1" s="2"/>
      <c r="FMX1" s="2"/>
      <c r="FMY1" s="2"/>
      <c r="FMZ1" s="2"/>
      <c r="FNA1" s="2"/>
      <c r="FNB1" s="2"/>
      <c r="FNC1" s="2"/>
      <c r="FND1" s="2"/>
      <c r="FNE1" s="2"/>
      <c r="FNF1" s="2"/>
      <c r="FNG1" s="2"/>
      <c r="FNH1" s="2"/>
      <c r="FNI1" s="2"/>
      <c r="FNJ1" s="2"/>
      <c r="FNK1" s="2"/>
      <c r="FNL1" s="2"/>
      <c r="FNM1" s="2"/>
      <c r="FNN1" s="2"/>
      <c r="FNO1" s="2"/>
      <c r="FNP1" s="2"/>
      <c r="FNQ1" s="2"/>
      <c r="FNR1" s="2"/>
      <c r="FNS1" s="2"/>
      <c r="FNT1" s="2"/>
      <c r="FNU1" s="2"/>
      <c r="FNV1" s="2"/>
      <c r="FNW1" s="2"/>
      <c r="FNX1" s="2"/>
      <c r="FNY1" s="2"/>
      <c r="FNZ1" s="2"/>
      <c r="FOA1" s="2"/>
      <c r="FOB1" s="2"/>
      <c r="FOC1" s="2"/>
      <c r="FOD1" s="2"/>
      <c r="FOE1" s="2"/>
      <c r="FOF1" s="2"/>
      <c r="FOG1" s="2"/>
      <c r="FOH1" s="2"/>
      <c r="FOI1" s="2"/>
      <c r="FOJ1" s="2"/>
      <c r="FOK1" s="2"/>
      <c r="FOL1" s="2"/>
      <c r="FOM1" s="2"/>
      <c r="FON1" s="2"/>
      <c r="FOO1" s="2"/>
      <c r="FOP1" s="2"/>
      <c r="FOQ1" s="2"/>
      <c r="FOR1" s="2"/>
      <c r="FOS1" s="2"/>
      <c r="FOT1" s="2"/>
      <c r="FOU1" s="2"/>
      <c r="FOV1" s="2"/>
      <c r="FOW1" s="2"/>
      <c r="FOX1" s="2"/>
      <c r="FOY1" s="2"/>
      <c r="FOZ1" s="2"/>
      <c r="FPA1" s="2"/>
      <c r="FPB1" s="2"/>
      <c r="FPC1" s="2"/>
      <c r="FPD1" s="2"/>
      <c r="FPE1" s="2"/>
      <c r="FPF1" s="2"/>
      <c r="FPG1" s="2"/>
      <c r="FPH1" s="2"/>
      <c r="FPI1" s="2"/>
      <c r="FPJ1" s="2"/>
      <c r="FPK1" s="2"/>
      <c r="FPL1" s="2"/>
      <c r="FPM1" s="2"/>
      <c r="FPN1" s="2"/>
      <c r="FPO1" s="2"/>
      <c r="FPP1" s="2"/>
      <c r="FPQ1" s="2"/>
      <c r="FPR1" s="2"/>
      <c r="FPS1" s="2"/>
      <c r="FPT1" s="2"/>
      <c r="FPU1" s="2"/>
      <c r="FPV1" s="2"/>
      <c r="FPW1" s="2"/>
      <c r="FPX1" s="2"/>
      <c r="FPY1" s="2"/>
      <c r="FPZ1" s="2"/>
      <c r="FQA1" s="2"/>
      <c r="FQB1" s="2"/>
      <c r="FQC1" s="2"/>
      <c r="FQD1" s="2"/>
      <c r="FQE1" s="2"/>
      <c r="FQF1" s="2"/>
      <c r="FQG1" s="2"/>
      <c r="FQH1" s="2"/>
      <c r="FQI1" s="2"/>
      <c r="FQJ1" s="2"/>
      <c r="FQK1" s="2"/>
      <c r="FQL1" s="2"/>
      <c r="FQM1" s="2"/>
      <c r="FQN1" s="2"/>
      <c r="FQO1" s="2"/>
      <c r="FQP1" s="2"/>
      <c r="FQQ1" s="2"/>
      <c r="FQR1" s="2"/>
      <c r="FQS1" s="2"/>
      <c r="FQT1" s="2"/>
      <c r="FQU1" s="2"/>
      <c r="FQV1" s="2"/>
      <c r="FQW1" s="2"/>
      <c r="FQX1" s="2"/>
      <c r="FQY1" s="2"/>
      <c r="FQZ1" s="2"/>
      <c r="FRA1" s="2"/>
      <c r="FRB1" s="2"/>
      <c r="FRC1" s="2"/>
      <c r="FRD1" s="2"/>
      <c r="FRE1" s="2"/>
      <c r="FRF1" s="2"/>
      <c r="FRG1" s="2"/>
      <c r="FRH1" s="2"/>
      <c r="FRI1" s="2"/>
      <c r="FRJ1" s="2"/>
      <c r="FRK1" s="2"/>
      <c r="FRL1" s="2"/>
      <c r="FRM1" s="2"/>
      <c r="FRN1" s="2"/>
      <c r="FRO1" s="2"/>
      <c r="FRP1" s="2"/>
      <c r="FRQ1" s="2"/>
      <c r="FRR1" s="2"/>
      <c r="FRS1" s="2"/>
      <c r="FRT1" s="2"/>
      <c r="FRU1" s="2"/>
      <c r="FRV1" s="2"/>
      <c r="FRW1" s="2"/>
      <c r="FRX1" s="2"/>
      <c r="FRY1" s="2"/>
      <c r="FRZ1" s="2"/>
      <c r="FSA1" s="2"/>
      <c r="FSB1" s="2"/>
      <c r="FSC1" s="2"/>
      <c r="FSD1" s="2"/>
      <c r="FSE1" s="2"/>
      <c r="FSF1" s="2"/>
      <c r="FSG1" s="2"/>
      <c r="FSH1" s="2"/>
      <c r="FSI1" s="2"/>
      <c r="FSJ1" s="2"/>
      <c r="FSK1" s="2"/>
      <c r="FSL1" s="2"/>
      <c r="FSM1" s="2"/>
      <c r="FSN1" s="2"/>
      <c r="FSO1" s="2"/>
      <c r="FSP1" s="2"/>
      <c r="FSQ1" s="2"/>
      <c r="FSR1" s="2"/>
      <c r="FSS1" s="2"/>
      <c r="FST1" s="2"/>
      <c r="FSU1" s="2"/>
      <c r="FSV1" s="2"/>
      <c r="FSW1" s="2"/>
      <c r="FSX1" s="2"/>
      <c r="FSY1" s="2"/>
      <c r="FSZ1" s="2"/>
      <c r="FTA1" s="2"/>
      <c r="FTB1" s="2"/>
      <c r="FTC1" s="2"/>
      <c r="FTD1" s="2"/>
      <c r="FTE1" s="2"/>
      <c r="FTF1" s="2"/>
      <c r="FTG1" s="2"/>
      <c r="FTH1" s="2"/>
      <c r="FTI1" s="2"/>
      <c r="FTJ1" s="2"/>
      <c r="FTK1" s="2"/>
      <c r="FTL1" s="2"/>
      <c r="FTM1" s="2"/>
      <c r="FTN1" s="2"/>
      <c r="FTO1" s="2"/>
      <c r="FTP1" s="2"/>
      <c r="FTQ1" s="2"/>
      <c r="FTR1" s="2"/>
      <c r="FTS1" s="2"/>
      <c r="FTT1" s="2"/>
      <c r="FTU1" s="2"/>
      <c r="FTV1" s="2"/>
      <c r="FTW1" s="2"/>
      <c r="FTX1" s="2"/>
      <c r="FTY1" s="2"/>
      <c r="FTZ1" s="2"/>
      <c r="FUA1" s="2"/>
      <c r="FUB1" s="2"/>
      <c r="FUC1" s="2"/>
      <c r="FUD1" s="2"/>
      <c r="FUE1" s="2"/>
      <c r="FUF1" s="2"/>
      <c r="FUG1" s="2"/>
      <c r="FUH1" s="2"/>
      <c r="FUI1" s="2"/>
      <c r="FUJ1" s="2"/>
      <c r="FUK1" s="2"/>
      <c r="FUL1" s="2"/>
      <c r="FUM1" s="2"/>
      <c r="FUN1" s="2"/>
      <c r="FUO1" s="2"/>
      <c r="FUP1" s="2"/>
      <c r="FUQ1" s="2"/>
      <c r="FUR1" s="2"/>
      <c r="FUS1" s="2"/>
      <c r="FUT1" s="2"/>
      <c r="FUU1" s="2"/>
      <c r="FUV1" s="2"/>
      <c r="FUW1" s="2"/>
      <c r="FUX1" s="2"/>
      <c r="FUY1" s="2"/>
      <c r="FUZ1" s="2"/>
      <c r="FVA1" s="2"/>
      <c r="FVB1" s="2"/>
      <c r="FVC1" s="2"/>
      <c r="FVD1" s="2"/>
      <c r="FVE1" s="2"/>
      <c r="FVF1" s="2"/>
      <c r="FVG1" s="2"/>
      <c r="FVH1" s="2"/>
      <c r="FVI1" s="2"/>
      <c r="FVJ1" s="2"/>
      <c r="FVK1" s="2"/>
      <c r="FVL1" s="2"/>
      <c r="FVM1" s="2"/>
      <c r="FVN1" s="2"/>
      <c r="FVO1" s="2"/>
      <c r="FVP1" s="2"/>
      <c r="FVQ1" s="2"/>
      <c r="FVR1" s="2"/>
      <c r="FVS1" s="2"/>
      <c r="FVT1" s="2"/>
      <c r="FVU1" s="2"/>
      <c r="FVV1" s="2"/>
      <c r="FVW1" s="2"/>
      <c r="FVX1" s="2"/>
      <c r="FVY1" s="2"/>
      <c r="FVZ1" s="2"/>
      <c r="FWA1" s="2"/>
      <c r="FWB1" s="2"/>
      <c r="FWC1" s="2"/>
      <c r="FWD1" s="2"/>
      <c r="FWE1" s="2"/>
      <c r="FWF1" s="2"/>
      <c r="FWG1" s="2"/>
      <c r="FWH1" s="2"/>
      <c r="FWI1" s="2"/>
      <c r="FWJ1" s="2"/>
      <c r="FWK1" s="2"/>
      <c r="FWL1" s="2"/>
      <c r="FWM1" s="2"/>
      <c r="FWN1" s="2"/>
      <c r="FWO1" s="2"/>
      <c r="FWP1" s="2"/>
      <c r="FWQ1" s="2"/>
      <c r="FWR1" s="2"/>
      <c r="FWS1" s="2"/>
      <c r="FWT1" s="2"/>
      <c r="FWU1" s="2"/>
      <c r="FWV1" s="2"/>
      <c r="FWW1" s="2"/>
      <c r="FWX1" s="2"/>
      <c r="FWY1" s="2"/>
      <c r="FWZ1" s="2"/>
      <c r="FXA1" s="2"/>
      <c r="FXB1" s="2"/>
      <c r="FXC1" s="2"/>
      <c r="FXD1" s="2"/>
      <c r="FXE1" s="2"/>
      <c r="FXF1" s="2"/>
      <c r="FXG1" s="2"/>
      <c r="FXH1" s="2"/>
      <c r="FXI1" s="2"/>
      <c r="FXJ1" s="2"/>
      <c r="FXK1" s="2"/>
      <c r="FXL1" s="2"/>
      <c r="FXM1" s="2"/>
      <c r="FXN1" s="2"/>
      <c r="FXO1" s="2"/>
      <c r="FXP1" s="2"/>
      <c r="FXQ1" s="2"/>
      <c r="FXR1" s="2"/>
      <c r="FXS1" s="2"/>
      <c r="FXT1" s="2"/>
      <c r="FXU1" s="2"/>
      <c r="FXV1" s="2"/>
      <c r="FXW1" s="2"/>
      <c r="FXX1" s="2"/>
      <c r="FXY1" s="2"/>
      <c r="FXZ1" s="2"/>
      <c r="FYA1" s="2"/>
      <c r="FYB1" s="2"/>
      <c r="FYC1" s="2"/>
      <c r="FYD1" s="2"/>
      <c r="FYE1" s="2"/>
      <c r="FYF1" s="2"/>
      <c r="FYG1" s="2"/>
      <c r="FYH1" s="2"/>
      <c r="FYI1" s="2"/>
      <c r="FYJ1" s="2"/>
      <c r="FYK1" s="2"/>
      <c r="FYL1" s="2"/>
      <c r="FYM1" s="2"/>
      <c r="FYN1" s="2"/>
      <c r="FYO1" s="2"/>
      <c r="FYP1" s="2"/>
      <c r="FYQ1" s="2"/>
      <c r="FYR1" s="2"/>
      <c r="FYS1" s="2"/>
      <c r="FYT1" s="2"/>
      <c r="FYU1" s="2"/>
      <c r="FYV1" s="2"/>
      <c r="FYW1" s="2"/>
      <c r="FYX1" s="2"/>
      <c r="FYY1" s="2"/>
      <c r="FYZ1" s="2"/>
      <c r="FZA1" s="2"/>
      <c r="FZB1" s="2"/>
      <c r="FZC1" s="2"/>
      <c r="FZD1" s="2"/>
      <c r="FZE1" s="2"/>
      <c r="FZF1" s="2"/>
      <c r="FZG1" s="2"/>
      <c r="FZH1" s="2"/>
      <c r="FZI1" s="2"/>
      <c r="FZJ1" s="2"/>
      <c r="FZK1" s="2"/>
      <c r="FZL1" s="2"/>
      <c r="FZM1" s="2"/>
      <c r="FZN1" s="2"/>
      <c r="FZO1" s="2"/>
      <c r="FZP1" s="2"/>
      <c r="FZQ1" s="2"/>
      <c r="FZR1" s="2"/>
      <c r="FZS1" s="2"/>
      <c r="FZT1" s="2"/>
      <c r="FZU1" s="2"/>
      <c r="FZV1" s="2"/>
      <c r="FZW1" s="2"/>
      <c r="FZX1" s="2"/>
      <c r="FZY1" s="2"/>
      <c r="FZZ1" s="2"/>
      <c r="GAA1" s="2"/>
      <c r="GAB1" s="2"/>
      <c r="GAC1" s="2"/>
      <c r="GAD1" s="2"/>
      <c r="GAE1" s="2"/>
      <c r="GAF1" s="2"/>
      <c r="GAG1" s="2"/>
      <c r="GAH1" s="2"/>
      <c r="GAI1" s="2"/>
      <c r="GAJ1" s="2"/>
      <c r="GAK1" s="2"/>
      <c r="GAL1" s="2"/>
      <c r="GAM1" s="2"/>
      <c r="GAN1" s="2"/>
      <c r="GAO1" s="2"/>
      <c r="GAP1" s="2"/>
      <c r="GAQ1" s="2"/>
      <c r="GAR1" s="2"/>
      <c r="GAS1" s="2"/>
      <c r="GAT1" s="2"/>
      <c r="GAU1" s="2"/>
      <c r="GAV1" s="2"/>
      <c r="GAW1" s="2"/>
      <c r="GAX1" s="2"/>
      <c r="GAY1" s="2"/>
      <c r="GAZ1" s="2"/>
      <c r="GBA1" s="2"/>
      <c r="GBB1" s="2"/>
      <c r="GBC1" s="2"/>
      <c r="GBD1" s="2"/>
      <c r="GBE1" s="2"/>
      <c r="GBF1" s="2"/>
      <c r="GBG1" s="2"/>
      <c r="GBH1" s="2"/>
      <c r="GBI1" s="2"/>
      <c r="GBJ1" s="2"/>
      <c r="GBK1" s="2"/>
      <c r="GBL1" s="2"/>
      <c r="GBM1" s="2"/>
      <c r="GBN1" s="2"/>
      <c r="GBO1" s="2"/>
      <c r="GBP1" s="2"/>
      <c r="GBQ1" s="2"/>
      <c r="GBR1" s="2"/>
      <c r="GBS1" s="2"/>
      <c r="GBT1" s="2"/>
      <c r="GBU1" s="2"/>
      <c r="GBV1" s="2"/>
      <c r="GBW1" s="2"/>
      <c r="GBX1" s="2"/>
      <c r="GBY1" s="2"/>
      <c r="GBZ1" s="2"/>
      <c r="GCA1" s="2"/>
      <c r="GCB1" s="2"/>
      <c r="GCC1" s="2"/>
      <c r="GCD1" s="2"/>
      <c r="GCE1" s="2"/>
      <c r="GCF1" s="2"/>
      <c r="GCG1" s="2"/>
      <c r="GCH1" s="2"/>
      <c r="GCI1" s="2"/>
      <c r="GCJ1" s="2"/>
      <c r="GCK1" s="2"/>
      <c r="GCL1" s="2"/>
      <c r="GCM1" s="2"/>
      <c r="GCN1" s="2"/>
      <c r="GCO1" s="2"/>
      <c r="GCP1" s="2"/>
      <c r="GCQ1" s="2"/>
      <c r="GCR1" s="2"/>
      <c r="GCS1" s="2"/>
      <c r="GCT1" s="2"/>
      <c r="GCU1" s="2"/>
      <c r="GCV1" s="2"/>
      <c r="GCW1" s="2"/>
      <c r="GCX1" s="2"/>
      <c r="GCY1" s="2"/>
      <c r="GCZ1" s="2"/>
      <c r="GDA1" s="2"/>
      <c r="GDB1" s="2"/>
      <c r="GDC1" s="2"/>
      <c r="GDD1" s="2"/>
      <c r="GDE1" s="2"/>
      <c r="GDF1" s="2"/>
      <c r="GDG1" s="2"/>
      <c r="GDH1" s="2"/>
      <c r="GDI1" s="2"/>
      <c r="GDJ1" s="2"/>
      <c r="GDK1" s="2"/>
      <c r="GDL1" s="2"/>
      <c r="GDM1" s="2"/>
      <c r="GDN1" s="2"/>
      <c r="GDO1" s="2"/>
      <c r="GDP1" s="2"/>
      <c r="GDQ1" s="2"/>
      <c r="GDR1" s="2"/>
      <c r="GDS1" s="2"/>
      <c r="GDT1" s="2"/>
      <c r="GDU1" s="2"/>
      <c r="GDV1" s="2"/>
      <c r="GDW1" s="2"/>
      <c r="GDX1" s="2"/>
      <c r="GDY1" s="2"/>
      <c r="GDZ1" s="2"/>
      <c r="GEA1" s="2"/>
      <c r="GEB1" s="2"/>
      <c r="GEC1" s="2"/>
      <c r="GED1" s="2"/>
      <c r="GEE1" s="2"/>
      <c r="GEF1" s="2"/>
      <c r="GEG1" s="2"/>
      <c r="GEH1" s="2"/>
      <c r="GEI1" s="2"/>
      <c r="GEJ1" s="2"/>
      <c r="GEK1" s="2"/>
      <c r="GEL1" s="2"/>
      <c r="GEM1" s="2"/>
      <c r="GEN1" s="2"/>
      <c r="GEO1" s="2"/>
      <c r="GEP1" s="2"/>
      <c r="GEQ1" s="2"/>
      <c r="GER1" s="2"/>
      <c r="GES1" s="2"/>
      <c r="GET1" s="2"/>
      <c r="GEU1" s="2"/>
      <c r="GEV1" s="2"/>
      <c r="GEW1" s="2"/>
      <c r="GEX1" s="2"/>
      <c r="GEY1" s="2"/>
      <c r="GEZ1" s="2"/>
      <c r="GFA1" s="2"/>
      <c r="GFB1" s="2"/>
      <c r="GFC1" s="2"/>
      <c r="GFD1" s="2"/>
      <c r="GFE1" s="2"/>
      <c r="GFF1" s="2"/>
      <c r="GFG1" s="2"/>
      <c r="GFH1" s="2"/>
      <c r="GFI1" s="2"/>
      <c r="GFJ1" s="2"/>
      <c r="GFK1" s="2"/>
      <c r="GFL1" s="2"/>
      <c r="GFM1" s="2"/>
      <c r="GFN1" s="2"/>
      <c r="GFO1" s="2"/>
      <c r="GFP1" s="2"/>
      <c r="GFQ1" s="2"/>
      <c r="GFR1" s="2"/>
      <c r="GFS1" s="2"/>
      <c r="GFT1" s="2"/>
      <c r="GFU1" s="2"/>
      <c r="GFV1" s="2"/>
      <c r="GFW1" s="2"/>
      <c r="GFX1" s="2"/>
      <c r="GFY1" s="2"/>
      <c r="GFZ1" s="2"/>
      <c r="GGA1" s="2"/>
      <c r="GGB1" s="2"/>
      <c r="GGC1" s="2"/>
      <c r="GGD1" s="2"/>
      <c r="GGE1" s="2"/>
      <c r="GGF1" s="2"/>
      <c r="GGG1" s="2"/>
      <c r="GGH1" s="2"/>
      <c r="GGI1" s="2"/>
      <c r="GGJ1" s="2"/>
      <c r="GGK1" s="2"/>
      <c r="GGL1" s="2"/>
      <c r="GGM1" s="2"/>
      <c r="GGN1" s="2"/>
      <c r="GGO1" s="2"/>
      <c r="GGP1" s="2"/>
      <c r="GGQ1" s="2"/>
      <c r="GGR1" s="2"/>
      <c r="GGS1" s="2"/>
      <c r="GGT1" s="2"/>
      <c r="GGU1" s="2"/>
      <c r="GGV1" s="2"/>
      <c r="GGW1" s="2"/>
      <c r="GGX1" s="2"/>
      <c r="GGY1" s="2"/>
      <c r="GGZ1" s="2"/>
      <c r="GHA1" s="2"/>
      <c r="GHB1" s="2"/>
      <c r="GHC1" s="2"/>
      <c r="GHD1" s="2"/>
      <c r="GHE1" s="2"/>
      <c r="GHF1" s="2"/>
      <c r="GHG1" s="2"/>
      <c r="GHH1" s="2"/>
      <c r="GHI1" s="2"/>
      <c r="GHJ1" s="2"/>
      <c r="GHK1" s="2"/>
      <c r="GHL1" s="2"/>
      <c r="GHM1" s="2"/>
      <c r="GHN1" s="2"/>
      <c r="GHO1" s="2"/>
      <c r="GHP1" s="2"/>
      <c r="GHQ1" s="2"/>
      <c r="GHR1" s="2"/>
      <c r="GHS1" s="2"/>
      <c r="GHT1" s="2"/>
      <c r="GHU1" s="2"/>
      <c r="GHV1" s="2"/>
      <c r="GHW1" s="2"/>
      <c r="GHX1" s="2"/>
      <c r="GHY1" s="2"/>
      <c r="GHZ1" s="2"/>
      <c r="GIA1" s="2"/>
      <c r="GIB1" s="2"/>
      <c r="GIC1" s="2"/>
      <c r="GID1" s="2"/>
      <c r="GIE1" s="2"/>
      <c r="GIF1" s="2"/>
      <c r="GIG1" s="2"/>
      <c r="GIH1" s="2"/>
      <c r="GII1" s="2"/>
      <c r="GIJ1" s="2"/>
      <c r="GIK1" s="2"/>
      <c r="GIL1" s="2"/>
      <c r="GIM1" s="2"/>
      <c r="GIN1" s="2"/>
      <c r="GIO1" s="2"/>
      <c r="GIP1" s="2"/>
      <c r="GIQ1" s="2"/>
      <c r="GIR1" s="2"/>
      <c r="GIS1" s="2"/>
      <c r="GIT1" s="2"/>
      <c r="GIU1" s="2"/>
      <c r="GIV1" s="2"/>
      <c r="GIW1" s="2"/>
      <c r="GIX1" s="2"/>
      <c r="GIY1" s="2"/>
      <c r="GIZ1" s="2"/>
      <c r="GJA1" s="2"/>
      <c r="GJB1" s="2"/>
      <c r="GJC1" s="2"/>
      <c r="GJD1" s="2"/>
      <c r="GJE1" s="2"/>
      <c r="GJF1" s="2"/>
      <c r="GJG1" s="2"/>
      <c r="GJH1" s="2"/>
      <c r="GJI1" s="2"/>
      <c r="GJJ1" s="2"/>
      <c r="GJK1" s="2"/>
      <c r="GJL1" s="2"/>
      <c r="GJM1" s="2"/>
      <c r="GJN1" s="2"/>
      <c r="GJO1" s="2"/>
      <c r="GJP1" s="2"/>
      <c r="GJQ1" s="2"/>
      <c r="GJR1" s="2"/>
      <c r="GJS1" s="2"/>
      <c r="GJT1" s="2"/>
      <c r="GJU1" s="2"/>
      <c r="GJV1" s="2"/>
      <c r="GJW1" s="2"/>
      <c r="GJX1" s="2"/>
      <c r="GJY1" s="2"/>
      <c r="GJZ1" s="2"/>
      <c r="GKA1" s="2"/>
      <c r="GKB1" s="2"/>
      <c r="GKC1" s="2"/>
      <c r="GKD1" s="2"/>
      <c r="GKE1" s="2"/>
      <c r="GKF1" s="2"/>
      <c r="GKG1" s="2"/>
      <c r="GKH1" s="2"/>
      <c r="GKI1" s="2"/>
      <c r="GKJ1" s="2"/>
      <c r="GKK1" s="2"/>
      <c r="GKL1" s="2"/>
      <c r="GKM1" s="2"/>
      <c r="GKN1" s="2"/>
      <c r="GKO1" s="2"/>
      <c r="GKP1" s="2"/>
      <c r="GKQ1" s="2"/>
      <c r="GKR1" s="2"/>
      <c r="GKS1" s="2"/>
      <c r="GKT1" s="2"/>
      <c r="GKU1" s="2"/>
      <c r="GKV1" s="2"/>
      <c r="GKW1" s="2"/>
      <c r="GKX1" s="2"/>
      <c r="GKY1" s="2"/>
      <c r="GKZ1" s="2"/>
      <c r="GLA1" s="2"/>
      <c r="GLB1" s="2"/>
      <c r="GLC1" s="2"/>
      <c r="GLD1" s="2"/>
      <c r="GLE1" s="2"/>
      <c r="GLF1" s="2"/>
      <c r="GLG1" s="2"/>
      <c r="GLH1" s="2"/>
      <c r="GLI1" s="2"/>
      <c r="GLJ1" s="2"/>
      <c r="GLK1" s="2"/>
      <c r="GLL1" s="2"/>
      <c r="GLM1" s="2"/>
      <c r="GLN1" s="2"/>
      <c r="GLO1" s="2"/>
      <c r="GLP1" s="2"/>
      <c r="GLQ1" s="2"/>
      <c r="GLR1" s="2"/>
      <c r="GLS1" s="2"/>
      <c r="GLT1" s="2"/>
      <c r="GLU1" s="2"/>
      <c r="GLV1" s="2"/>
      <c r="GLW1" s="2"/>
      <c r="GLX1" s="2"/>
      <c r="GLY1" s="2"/>
      <c r="GLZ1" s="2"/>
      <c r="GMA1" s="2"/>
      <c r="GMB1" s="2"/>
      <c r="GMC1" s="2"/>
      <c r="GMD1" s="2"/>
      <c r="GME1" s="2"/>
      <c r="GMF1" s="2"/>
      <c r="GMG1" s="2"/>
      <c r="GMH1" s="2"/>
      <c r="GMI1" s="2"/>
      <c r="GMJ1" s="2"/>
      <c r="GMK1" s="2"/>
      <c r="GML1" s="2"/>
      <c r="GMM1" s="2"/>
      <c r="GMN1" s="2"/>
      <c r="GMO1" s="2"/>
      <c r="GMP1" s="2"/>
      <c r="GMQ1" s="2"/>
      <c r="GMR1" s="2"/>
      <c r="GMS1" s="2"/>
      <c r="GMT1" s="2"/>
      <c r="GMU1" s="2"/>
      <c r="GMV1" s="2"/>
      <c r="GMW1" s="2"/>
      <c r="GMX1" s="2"/>
      <c r="GMY1" s="2"/>
      <c r="GMZ1" s="2"/>
      <c r="GNA1" s="2"/>
      <c r="GNB1" s="2"/>
      <c r="GNC1" s="2"/>
      <c r="GND1" s="2"/>
      <c r="GNE1" s="2"/>
      <c r="GNF1" s="2"/>
      <c r="GNG1" s="2"/>
      <c r="GNH1" s="2"/>
      <c r="GNI1" s="2"/>
      <c r="GNJ1" s="2"/>
      <c r="GNK1" s="2"/>
      <c r="GNL1" s="2"/>
      <c r="GNM1" s="2"/>
      <c r="GNN1" s="2"/>
      <c r="GNO1" s="2"/>
      <c r="GNP1" s="2"/>
      <c r="GNQ1" s="2"/>
      <c r="GNR1" s="2"/>
      <c r="GNS1" s="2"/>
      <c r="GNT1" s="2"/>
      <c r="GNU1" s="2"/>
      <c r="GNV1" s="2"/>
      <c r="GNW1" s="2"/>
      <c r="GNX1" s="2"/>
      <c r="GNY1" s="2"/>
      <c r="GNZ1" s="2"/>
      <c r="GOA1" s="2"/>
      <c r="GOB1" s="2"/>
      <c r="GOC1" s="2"/>
      <c r="GOD1" s="2"/>
      <c r="GOE1" s="2"/>
      <c r="GOF1" s="2"/>
      <c r="GOG1" s="2"/>
      <c r="GOH1" s="2"/>
      <c r="GOI1" s="2"/>
      <c r="GOJ1" s="2"/>
      <c r="GOK1" s="2"/>
      <c r="GOL1" s="2"/>
      <c r="GOM1" s="2"/>
      <c r="GON1" s="2"/>
      <c r="GOO1" s="2"/>
      <c r="GOP1" s="2"/>
      <c r="GOQ1" s="2"/>
      <c r="GOR1" s="2"/>
      <c r="GOS1" s="2"/>
      <c r="GOT1" s="2"/>
      <c r="GOU1" s="2"/>
      <c r="GOV1" s="2"/>
      <c r="GOW1" s="2"/>
      <c r="GOX1" s="2"/>
      <c r="GOY1" s="2"/>
      <c r="GOZ1" s="2"/>
      <c r="GPA1" s="2"/>
      <c r="GPB1" s="2"/>
      <c r="GPC1" s="2"/>
      <c r="GPD1" s="2"/>
      <c r="GPE1" s="2"/>
      <c r="GPF1" s="2"/>
      <c r="GPG1" s="2"/>
      <c r="GPH1" s="2"/>
      <c r="GPI1" s="2"/>
      <c r="GPJ1" s="2"/>
      <c r="GPK1" s="2"/>
      <c r="GPL1" s="2"/>
      <c r="GPM1" s="2"/>
      <c r="GPN1" s="2"/>
      <c r="GPO1" s="2"/>
      <c r="GPP1" s="2"/>
      <c r="GPQ1" s="2"/>
      <c r="GPR1" s="2"/>
      <c r="GPS1" s="2"/>
      <c r="GPT1" s="2"/>
      <c r="GPU1" s="2"/>
      <c r="GPV1" s="2"/>
      <c r="GPW1" s="2"/>
      <c r="GPX1" s="2"/>
      <c r="GPY1" s="2"/>
      <c r="GPZ1" s="2"/>
      <c r="GQA1" s="2"/>
      <c r="GQB1" s="2"/>
      <c r="GQC1" s="2"/>
      <c r="GQD1" s="2"/>
      <c r="GQE1" s="2"/>
      <c r="GQF1" s="2"/>
      <c r="GQG1" s="2"/>
      <c r="GQH1" s="2"/>
      <c r="GQI1" s="2"/>
      <c r="GQJ1" s="2"/>
      <c r="GQK1" s="2"/>
      <c r="GQL1" s="2"/>
      <c r="GQM1" s="2"/>
      <c r="GQN1" s="2"/>
      <c r="GQO1" s="2"/>
      <c r="GQP1" s="2"/>
      <c r="GQQ1" s="2"/>
      <c r="GQR1" s="2"/>
      <c r="GQS1" s="2"/>
      <c r="GQT1" s="2"/>
      <c r="GQU1" s="2"/>
      <c r="GQV1" s="2"/>
      <c r="GQW1" s="2"/>
      <c r="GQX1" s="2"/>
      <c r="GQY1" s="2"/>
      <c r="GQZ1" s="2"/>
      <c r="GRA1" s="2"/>
      <c r="GRB1" s="2"/>
      <c r="GRC1" s="2"/>
      <c r="GRD1" s="2"/>
      <c r="GRE1" s="2"/>
      <c r="GRF1" s="2"/>
      <c r="GRG1" s="2"/>
      <c r="GRH1" s="2"/>
      <c r="GRI1" s="2"/>
      <c r="GRJ1" s="2"/>
      <c r="GRK1" s="2"/>
      <c r="GRL1" s="2"/>
      <c r="GRM1" s="2"/>
      <c r="GRN1" s="2"/>
      <c r="GRO1" s="2"/>
      <c r="GRP1" s="2"/>
      <c r="GRQ1" s="2"/>
      <c r="GRR1" s="2"/>
      <c r="GRS1" s="2"/>
      <c r="GRT1" s="2"/>
      <c r="GRU1" s="2"/>
      <c r="GRV1" s="2"/>
      <c r="GRW1" s="2"/>
      <c r="GRX1" s="2"/>
      <c r="GRY1" s="2"/>
      <c r="GRZ1" s="2"/>
      <c r="GSA1" s="2"/>
      <c r="GSB1" s="2"/>
      <c r="GSC1" s="2"/>
      <c r="GSD1" s="2"/>
      <c r="GSE1" s="2"/>
      <c r="GSF1" s="2"/>
      <c r="GSG1" s="2"/>
      <c r="GSH1" s="2"/>
      <c r="GSI1" s="2"/>
      <c r="GSJ1" s="2"/>
      <c r="GSK1" s="2"/>
      <c r="GSL1" s="2"/>
      <c r="GSM1" s="2"/>
      <c r="GSN1" s="2"/>
      <c r="GSO1" s="2"/>
      <c r="GSP1" s="2"/>
      <c r="GSQ1" s="2"/>
      <c r="GSR1" s="2"/>
      <c r="GSS1" s="2"/>
      <c r="GST1" s="2"/>
      <c r="GSU1" s="2"/>
      <c r="GSV1" s="2"/>
      <c r="GSW1" s="2"/>
      <c r="GSX1" s="2"/>
      <c r="GSY1" s="2"/>
      <c r="GSZ1" s="2"/>
      <c r="GTA1" s="2"/>
      <c r="GTB1" s="2"/>
      <c r="GTC1" s="2"/>
      <c r="GTD1" s="2"/>
      <c r="GTE1" s="2"/>
      <c r="GTF1" s="2"/>
      <c r="GTG1" s="2"/>
      <c r="GTH1" s="2"/>
      <c r="GTI1" s="2"/>
      <c r="GTJ1" s="2"/>
      <c r="GTK1" s="2"/>
      <c r="GTL1" s="2"/>
      <c r="GTM1" s="2"/>
      <c r="GTN1" s="2"/>
      <c r="GTO1" s="2"/>
      <c r="GTP1" s="2"/>
      <c r="GTQ1" s="2"/>
      <c r="GTR1" s="2"/>
      <c r="GTS1" s="2"/>
      <c r="GTT1" s="2"/>
      <c r="GTU1" s="2"/>
      <c r="GTV1" s="2"/>
      <c r="GTW1" s="2"/>
      <c r="GTX1" s="2"/>
      <c r="GTY1" s="2"/>
      <c r="GTZ1" s="2"/>
      <c r="GUA1" s="2"/>
      <c r="GUB1" s="2"/>
      <c r="GUC1" s="2"/>
      <c r="GUD1" s="2"/>
      <c r="GUE1" s="2"/>
      <c r="GUF1" s="2"/>
      <c r="GUG1" s="2"/>
      <c r="GUH1" s="2"/>
      <c r="GUI1" s="2"/>
      <c r="GUJ1" s="2"/>
      <c r="GUK1" s="2"/>
      <c r="GUL1" s="2"/>
      <c r="GUM1" s="2"/>
      <c r="GUN1" s="2"/>
      <c r="GUO1" s="2"/>
      <c r="GUP1" s="2"/>
      <c r="GUQ1" s="2"/>
      <c r="GUR1" s="2"/>
      <c r="GUS1" s="2"/>
      <c r="GUT1" s="2"/>
      <c r="GUU1" s="2"/>
      <c r="GUV1" s="2"/>
      <c r="GUW1" s="2"/>
      <c r="GUX1" s="2"/>
      <c r="GUY1" s="2"/>
      <c r="GUZ1" s="2"/>
      <c r="GVA1" s="2"/>
      <c r="GVB1" s="2"/>
      <c r="GVC1" s="2"/>
      <c r="GVD1" s="2"/>
      <c r="GVE1" s="2"/>
      <c r="GVF1" s="2"/>
      <c r="GVG1" s="2"/>
      <c r="GVH1" s="2"/>
      <c r="GVI1" s="2"/>
      <c r="GVJ1" s="2"/>
      <c r="GVK1" s="2"/>
      <c r="GVL1" s="2"/>
      <c r="GVM1" s="2"/>
      <c r="GVN1" s="2"/>
      <c r="GVO1" s="2"/>
      <c r="GVP1" s="2"/>
      <c r="GVQ1" s="2"/>
      <c r="GVR1" s="2"/>
      <c r="GVS1" s="2"/>
      <c r="GVT1" s="2"/>
      <c r="GVU1" s="2"/>
      <c r="GVV1" s="2"/>
      <c r="GVW1" s="2"/>
      <c r="GVX1" s="2"/>
      <c r="GVY1" s="2"/>
      <c r="GVZ1" s="2"/>
      <c r="GWA1" s="2"/>
      <c r="GWB1" s="2"/>
      <c r="GWC1" s="2"/>
      <c r="GWD1" s="2"/>
      <c r="GWE1" s="2"/>
      <c r="GWF1" s="2"/>
      <c r="GWG1" s="2"/>
      <c r="GWH1" s="2"/>
      <c r="GWI1" s="2"/>
      <c r="GWJ1" s="2"/>
      <c r="GWK1" s="2"/>
      <c r="GWL1" s="2"/>
      <c r="GWM1" s="2"/>
      <c r="GWN1" s="2"/>
      <c r="GWO1" s="2"/>
      <c r="GWP1" s="2"/>
      <c r="GWQ1" s="2"/>
      <c r="GWR1" s="2"/>
      <c r="GWS1" s="2"/>
      <c r="GWT1" s="2"/>
      <c r="GWU1" s="2"/>
      <c r="GWV1" s="2"/>
      <c r="GWW1" s="2"/>
      <c r="GWX1" s="2"/>
      <c r="GWY1" s="2"/>
      <c r="GWZ1" s="2"/>
      <c r="GXA1" s="2"/>
      <c r="GXB1" s="2"/>
      <c r="GXC1" s="2"/>
      <c r="GXD1" s="2"/>
      <c r="GXE1" s="2"/>
      <c r="GXF1" s="2"/>
      <c r="GXG1" s="2"/>
      <c r="GXH1" s="2"/>
      <c r="GXI1" s="2"/>
      <c r="GXJ1" s="2"/>
      <c r="GXK1" s="2"/>
      <c r="GXL1" s="2"/>
      <c r="GXM1" s="2"/>
      <c r="GXN1" s="2"/>
      <c r="GXO1" s="2"/>
      <c r="GXP1" s="2"/>
      <c r="GXQ1" s="2"/>
      <c r="GXR1" s="2"/>
      <c r="GXS1" s="2"/>
      <c r="GXT1" s="2"/>
      <c r="GXU1" s="2"/>
      <c r="GXV1" s="2"/>
      <c r="GXW1" s="2"/>
      <c r="GXX1" s="2"/>
      <c r="GXY1" s="2"/>
      <c r="GXZ1" s="2"/>
      <c r="GYA1" s="2"/>
      <c r="GYB1" s="2"/>
      <c r="GYC1" s="2"/>
      <c r="GYD1" s="2"/>
      <c r="GYE1" s="2"/>
      <c r="GYF1" s="2"/>
      <c r="GYG1" s="2"/>
      <c r="GYH1" s="2"/>
      <c r="GYI1" s="2"/>
      <c r="GYJ1" s="2"/>
      <c r="GYK1" s="2"/>
      <c r="GYL1" s="2"/>
      <c r="GYM1" s="2"/>
      <c r="GYN1" s="2"/>
      <c r="GYO1" s="2"/>
      <c r="GYP1" s="2"/>
      <c r="GYQ1" s="2"/>
      <c r="GYR1" s="2"/>
      <c r="GYS1" s="2"/>
      <c r="GYT1" s="2"/>
      <c r="GYU1" s="2"/>
      <c r="GYV1" s="2"/>
      <c r="GYW1" s="2"/>
      <c r="GYX1" s="2"/>
      <c r="GYY1" s="2"/>
      <c r="GYZ1" s="2"/>
      <c r="GZA1" s="2"/>
      <c r="GZB1" s="2"/>
      <c r="GZC1" s="2"/>
      <c r="GZD1" s="2"/>
      <c r="GZE1" s="2"/>
      <c r="GZF1" s="2"/>
      <c r="GZG1" s="2"/>
      <c r="GZH1" s="2"/>
      <c r="GZI1" s="2"/>
      <c r="GZJ1" s="2"/>
      <c r="GZK1" s="2"/>
      <c r="GZL1" s="2"/>
      <c r="GZM1" s="2"/>
      <c r="GZN1" s="2"/>
      <c r="GZO1" s="2"/>
      <c r="GZP1" s="2"/>
      <c r="GZQ1" s="2"/>
      <c r="GZR1" s="2"/>
      <c r="GZS1" s="2"/>
      <c r="GZT1" s="2"/>
      <c r="GZU1" s="2"/>
      <c r="GZV1" s="2"/>
      <c r="GZW1" s="2"/>
      <c r="GZX1" s="2"/>
      <c r="GZY1" s="2"/>
      <c r="GZZ1" s="2"/>
      <c r="HAA1" s="2"/>
      <c r="HAB1" s="2"/>
      <c r="HAC1" s="2"/>
      <c r="HAD1" s="2"/>
      <c r="HAE1" s="2"/>
      <c r="HAF1" s="2"/>
      <c r="HAG1" s="2"/>
      <c r="HAH1" s="2"/>
      <c r="HAI1" s="2"/>
      <c r="HAJ1" s="2"/>
      <c r="HAK1" s="2"/>
      <c r="HAL1" s="2"/>
      <c r="HAM1" s="2"/>
      <c r="HAN1" s="2"/>
      <c r="HAO1" s="2"/>
      <c r="HAP1" s="2"/>
      <c r="HAQ1" s="2"/>
      <c r="HAR1" s="2"/>
      <c r="HAS1" s="2"/>
      <c r="HAT1" s="2"/>
      <c r="HAU1" s="2"/>
      <c r="HAV1" s="2"/>
      <c r="HAW1" s="2"/>
      <c r="HAX1" s="2"/>
      <c r="HAY1" s="2"/>
      <c r="HAZ1" s="2"/>
      <c r="HBA1" s="2"/>
      <c r="HBB1" s="2"/>
      <c r="HBC1" s="2"/>
      <c r="HBD1" s="2"/>
      <c r="HBE1" s="2"/>
      <c r="HBF1" s="2"/>
      <c r="HBG1" s="2"/>
      <c r="HBH1" s="2"/>
      <c r="HBI1" s="2"/>
      <c r="HBJ1" s="2"/>
      <c r="HBK1" s="2"/>
      <c r="HBL1" s="2"/>
      <c r="HBM1" s="2"/>
      <c r="HBN1" s="2"/>
      <c r="HBO1" s="2"/>
      <c r="HBP1" s="2"/>
      <c r="HBQ1" s="2"/>
      <c r="HBR1" s="2"/>
      <c r="HBS1" s="2"/>
      <c r="HBT1" s="2"/>
      <c r="HBU1" s="2"/>
      <c r="HBV1" s="2"/>
      <c r="HBW1" s="2"/>
      <c r="HBX1" s="2"/>
      <c r="HBY1" s="2"/>
      <c r="HBZ1" s="2"/>
      <c r="HCA1" s="2"/>
      <c r="HCB1" s="2"/>
      <c r="HCC1" s="2"/>
      <c r="HCD1" s="2"/>
      <c r="HCE1" s="2"/>
      <c r="HCF1" s="2"/>
      <c r="HCG1" s="2"/>
      <c r="HCH1" s="2"/>
      <c r="HCI1" s="2"/>
      <c r="HCJ1" s="2"/>
      <c r="HCK1" s="2"/>
      <c r="HCL1" s="2"/>
      <c r="HCM1" s="2"/>
      <c r="HCN1" s="2"/>
      <c r="HCO1" s="2"/>
      <c r="HCP1" s="2"/>
      <c r="HCQ1" s="2"/>
      <c r="HCR1" s="2"/>
      <c r="HCS1" s="2"/>
      <c r="HCT1" s="2"/>
      <c r="HCU1" s="2"/>
      <c r="HCV1" s="2"/>
      <c r="HCW1" s="2"/>
      <c r="HCX1" s="2"/>
      <c r="HCY1" s="2"/>
      <c r="HCZ1" s="2"/>
      <c r="HDA1" s="2"/>
      <c r="HDB1" s="2"/>
      <c r="HDC1" s="2"/>
      <c r="HDD1" s="2"/>
      <c r="HDE1" s="2"/>
      <c r="HDF1" s="2"/>
      <c r="HDG1" s="2"/>
      <c r="HDH1" s="2"/>
      <c r="HDI1" s="2"/>
      <c r="HDJ1" s="2"/>
      <c r="HDK1" s="2"/>
      <c r="HDL1" s="2"/>
      <c r="HDM1" s="2"/>
      <c r="HDN1" s="2"/>
      <c r="HDO1" s="2"/>
      <c r="HDP1" s="2"/>
      <c r="HDQ1" s="2"/>
      <c r="HDR1" s="2"/>
      <c r="HDS1" s="2"/>
      <c r="HDT1" s="2"/>
      <c r="HDU1" s="2"/>
      <c r="HDV1" s="2"/>
      <c r="HDW1" s="2"/>
      <c r="HDX1" s="2"/>
      <c r="HDY1" s="2"/>
      <c r="HDZ1" s="2"/>
      <c r="HEA1" s="2"/>
      <c r="HEB1" s="2"/>
      <c r="HEC1" s="2"/>
      <c r="HED1" s="2"/>
      <c r="HEE1" s="2"/>
      <c r="HEF1" s="2"/>
      <c r="HEG1" s="2"/>
      <c r="HEH1" s="2"/>
      <c r="HEI1" s="2"/>
      <c r="HEJ1" s="2"/>
      <c r="HEK1" s="2"/>
      <c r="HEL1" s="2"/>
      <c r="HEM1" s="2"/>
      <c r="HEN1" s="2"/>
      <c r="HEO1" s="2"/>
      <c r="HEP1" s="2"/>
      <c r="HEQ1" s="2"/>
      <c r="HER1" s="2"/>
      <c r="HES1" s="2"/>
      <c r="HET1" s="2"/>
      <c r="HEU1" s="2"/>
      <c r="HEV1" s="2"/>
      <c r="HEW1" s="2"/>
      <c r="HEX1" s="2"/>
      <c r="HEY1" s="2"/>
      <c r="HEZ1" s="2"/>
      <c r="HFA1" s="2"/>
      <c r="HFB1" s="2"/>
      <c r="HFC1" s="2"/>
      <c r="HFD1" s="2"/>
      <c r="HFE1" s="2"/>
      <c r="HFF1" s="2"/>
      <c r="HFG1" s="2"/>
      <c r="HFH1" s="2"/>
      <c r="HFI1" s="2"/>
      <c r="HFJ1" s="2"/>
      <c r="HFK1" s="2"/>
      <c r="HFL1" s="2"/>
      <c r="HFM1" s="2"/>
      <c r="HFN1" s="2"/>
      <c r="HFO1" s="2"/>
      <c r="HFP1" s="2"/>
      <c r="HFQ1" s="2"/>
      <c r="HFR1" s="2"/>
      <c r="HFS1" s="2"/>
      <c r="HFT1" s="2"/>
      <c r="HFU1" s="2"/>
      <c r="HFV1" s="2"/>
      <c r="HFW1" s="2"/>
      <c r="HFX1" s="2"/>
      <c r="HFY1" s="2"/>
      <c r="HFZ1" s="2"/>
      <c r="HGA1" s="2"/>
      <c r="HGB1" s="2"/>
      <c r="HGC1" s="2"/>
      <c r="HGD1" s="2"/>
      <c r="HGE1" s="2"/>
      <c r="HGF1" s="2"/>
      <c r="HGG1" s="2"/>
      <c r="HGH1" s="2"/>
      <c r="HGI1" s="2"/>
      <c r="HGJ1" s="2"/>
      <c r="HGK1" s="2"/>
      <c r="HGL1" s="2"/>
      <c r="HGM1" s="2"/>
      <c r="HGN1" s="2"/>
      <c r="HGO1" s="2"/>
      <c r="HGP1" s="2"/>
      <c r="HGQ1" s="2"/>
      <c r="HGR1" s="2"/>
      <c r="HGS1" s="2"/>
      <c r="HGT1" s="2"/>
      <c r="HGU1" s="2"/>
      <c r="HGV1" s="2"/>
      <c r="HGW1" s="2"/>
      <c r="HGX1" s="2"/>
      <c r="HGY1" s="2"/>
      <c r="HGZ1" s="2"/>
      <c r="HHA1" s="2"/>
      <c r="HHB1" s="2"/>
      <c r="HHC1" s="2"/>
      <c r="HHD1" s="2"/>
      <c r="HHE1" s="2"/>
      <c r="HHF1" s="2"/>
      <c r="HHG1" s="2"/>
      <c r="HHH1" s="2"/>
      <c r="HHI1" s="2"/>
      <c r="HHJ1" s="2"/>
      <c r="HHK1" s="2"/>
      <c r="HHL1" s="2"/>
      <c r="HHM1" s="2"/>
      <c r="HHN1" s="2"/>
      <c r="HHO1" s="2"/>
      <c r="HHP1" s="2"/>
      <c r="HHQ1" s="2"/>
      <c r="HHR1" s="2"/>
      <c r="HHS1" s="2"/>
      <c r="HHT1" s="2"/>
      <c r="HHU1" s="2"/>
      <c r="HHV1" s="2"/>
      <c r="HHW1" s="2"/>
      <c r="HHX1" s="2"/>
      <c r="HHY1" s="2"/>
      <c r="HHZ1" s="2"/>
      <c r="HIA1" s="2"/>
      <c r="HIB1" s="2"/>
      <c r="HIC1" s="2"/>
      <c r="HID1" s="2"/>
      <c r="HIE1" s="2"/>
      <c r="HIF1" s="2"/>
      <c r="HIG1" s="2"/>
      <c r="HIH1" s="2"/>
      <c r="HII1" s="2"/>
      <c r="HIJ1" s="2"/>
      <c r="HIK1" s="2"/>
      <c r="HIL1" s="2"/>
      <c r="HIM1" s="2"/>
      <c r="HIN1" s="2"/>
      <c r="HIO1" s="2"/>
      <c r="HIP1" s="2"/>
      <c r="HIQ1" s="2"/>
      <c r="HIR1" s="2"/>
      <c r="HIS1" s="2"/>
      <c r="HIT1" s="2"/>
      <c r="HIU1" s="2"/>
      <c r="HIV1" s="2"/>
      <c r="HIW1" s="2"/>
      <c r="HIX1" s="2"/>
      <c r="HIY1" s="2"/>
      <c r="HIZ1" s="2"/>
      <c r="HJA1" s="2"/>
      <c r="HJB1" s="2"/>
      <c r="HJC1" s="2"/>
      <c r="HJD1" s="2"/>
      <c r="HJE1" s="2"/>
      <c r="HJF1" s="2"/>
      <c r="HJG1" s="2"/>
      <c r="HJH1" s="2"/>
      <c r="HJI1" s="2"/>
      <c r="HJJ1" s="2"/>
      <c r="HJK1" s="2"/>
      <c r="HJL1" s="2"/>
      <c r="HJM1" s="2"/>
      <c r="HJN1" s="2"/>
      <c r="HJO1" s="2"/>
      <c r="HJP1" s="2"/>
      <c r="HJQ1" s="2"/>
      <c r="HJR1" s="2"/>
      <c r="HJS1" s="2"/>
      <c r="HJT1" s="2"/>
      <c r="HJU1" s="2"/>
      <c r="HJV1" s="2"/>
      <c r="HJW1" s="2"/>
      <c r="HJX1" s="2"/>
      <c r="HJY1" s="2"/>
      <c r="HJZ1" s="2"/>
      <c r="HKA1" s="2"/>
      <c r="HKB1" s="2"/>
      <c r="HKC1" s="2"/>
      <c r="HKD1" s="2"/>
      <c r="HKE1" s="2"/>
      <c r="HKF1" s="2"/>
      <c r="HKG1" s="2"/>
      <c r="HKH1" s="2"/>
      <c r="HKI1" s="2"/>
      <c r="HKJ1" s="2"/>
      <c r="HKK1" s="2"/>
      <c r="HKL1" s="2"/>
      <c r="HKM1" s="2"/>
      <c r="HKN1" s="2"/>
      <c r="HKO1" s="2"/>
      <c r="HKP1" s="2"/>
      <c r="HKQ1" s="2"/>
      <c r="HKR1" s="2"/>
      <c r="HKS1" s="2"/>
      <c r="HKT1" s="2"/>
      <c r="HKU1" s="2"/>
      <c r="HKV1" s="2"/>
      <c r="HKW1" s="2"/>
      <c r="HKX1" s="2"/>
      <c r="HKY1" s="2"/>
      <c r="HKZ1" s="2"/>
      <c r="HLA1" s="2"/>
      <c r="HLB1" s="2"/>
      <c r="HLC1" s="2"/>
      <c r="HLD1" s="2"/>
      <c r="HLE1" s="2"/>
      <c r="HLF1" s="2"/>
      <c r="HLG1" s="2"/>
      <c r="HLH1" s="2"/>
      <c r="HLI1" s="2"/>
      <c r="HLJ1" s="2"/>
      <c r="HLK1" s="2"/>
      <c r="HLL1" s="2"/>
      <c r="HLM1" s="2"/>
      <c r="HLN1" s="2"/>
      <c r="HLO1" s="2"/>
      <c r="HLP1" s="2"/>
      <c r="HLQ1" s="2"/>
      <c r="HLR1" s="2"/>
      <c r="HLS1" s="2"/>
      <c r="HLT1" s="2"/>
      <c r="HLU1" s="2"/>
      <c r="HLV1" s="2"/>
      <c r="HLW1" s="2"/>
      <c r="HLX1" s="2"/>
      <c r="HLY1" s="2"/>
      <c r="HLZ1" s="2"/>
      <c r="HMA1" s="2"/>
      <c r="HMB1" s="2"/>
      <c r="HMC1" s="2"/>
      <c r="HMD1" s="2"/>
      <c r="HME1" s="2"/>
      <c r="HMF1" s="2"/>
      <c r="HMG1" s="2"/>
      <c r="HMH1" s="2"/>
      <c r="HMI1" s="2"/>
      <c r="HMJ1" s="2"/>
      <c r="HMK1" s="2"/>
      <c r="HML1" s="2"/>
      <c r="HMM1" s="2"/>
      <c r="HMN1" s="2"/>
      <c r="HMO1" s="2"/>
      <c r="HMP1" s="2"/>
      <c r="HMQ1" s="2"/>
      <c r="HMR1" s="2"/>
      <c r="HMS1" s="2"/>
      <c r="HMT1" s="2"/>
      <c r="HMU1" s="2"/>
      <c r="HMV1" s="2"/>
      <c r="HMW1" s="2"/>
      <c r="HMX1" s="2"/>
      <c r="HMY1" s="2"/>
      <c r="HMZ1" s="2"/>
      <c r="HNA1" s="2"/>
      <c r="HNB1" s="2"/>
      <c r="HNC1" s="2"/>
      <c r="HND1" s="2"/>
      <c r="HNE1" s="2"/>
      <c r="HNF1" s="2"/>
      <c r="HNG1" s="2"/>
      <c r="HNH1" s="2"/>
      <c r="HNI1" s="2"/>
      <c r="HNJ1" s="2"/>
      <c r="HNK1" s="2"/>
      <c r="HNL1" s="2"/>
      <c r="HNM1" s="2"/>
      <c r="HNN1" s="2"/>
      <c r="HNO1" s="2"/>
      <c r="HNP1" s="2"/>
      <c r="HNQ1" s="2"/>
      <c r="HNR1" s="2"/>
      <c r="HNS1" s="2"/>
      <c r="HNT1" s="2"/>
      <c r="HNU1" s="2"/>
      <c r="HNV1" s="2"/>
      <c r="HNW1" s="2"/>
      <c r="HNX1" s="2"/>
      <c r="HNY1" s="2"/>
      <c r="HNZ1" s="2"/>
      <c r="HOA1" s="2"/>
      <c r="HOB1" s="2"/>
      <c r="HOC1" s="2"/>
      <c r="HOD1" s="2"/>
      <c r="HOE1" s="2"/>
      <c r="HOF1" s="2"/>
      <c r="HOG1" s="2"/>
      <c r="HOH1" s="2"/>
      <c r="HOI1" s="2"/>
      <c r="HOJ1" s="2"/>
      <c r="HOK1" s="2"/>
      <c r="HOL1" s="2"/>
      <c r="HOM1" s="2"/>
      <c r="HON1" s="2"/>
      <c r="HOO1" s="2"/>
      <c r="HOP1" s="2"/>
      <c r="HOQ1" s="2"/>
      <c r="HOR1" s="2"/>
      <c r="HOS1" s="2"/>
      <c r="HOT1" s="2"/>
      <c r="HOU1" s="2"/>
      <c r="HOV1" s="2"/>
      <c r="HOW1" s="2"/>
      <c r="HOX1" s="2"/>
      <c r="HOY1" s="2"/>
      <c r="HOZ1" s="2"/>
      <c r="HPA1" s="2"/>
      <c r="HPB1" s="2"/>
      <c r="HPC1" s="2"/>
      <c r="HPD1" s="2"/>
      <c r="HPE1" s="2"/>
      <c r="HPF1" s="2"/>
      <c r="HPG1" s="2"/>
      <c r="HPH1" s="2"/>
      <c r="HPI1" s="2"/>
      <c r="HPJ1" s="2"/>
      <c r="HPK1" s="2"/>
      <c r="HPL1" s="2"/>
      <c r="HPM1" s="2"/>
      <c r="HPN1" s="2"/>
      <c r="HPO1" s="2"/>
      <c r="HPP1" s="2"/>
      <c r="HPQ1" s="2"/>
      <c r="HPR1" s="2"/>
      <c r="HPS1" s="2"/>
      <c r="HPT1" s="2"/>
      <c r="HPU1" s="2"/>
      <c r="HPV1" s="2"/>
      <c r="HPW1" s="2"/>
      <c r="HPX1" s="2"/>
      <c r="HPY1" s="2"/>
      <c r="HPZ1" s="2"/>
      <c r="HQA1" s="2"/>
      <c r="HQB1" s="2"/>
      <c r="HQC1" s="2"/>
      <c r="HQD1" s="2"/>
      <c r="HQE1" s="2"/>
      <c r="HQF1" s="2"/>
      <c r="HQG1" s="2"/>
      <c r="HQH1" s="2"/>
      <c r="HQI1" s="2"/>
      <c r="HQJ1" s="2"/>
      <c r="HQK1" s="2"/>
      <c r="HQL1" s="2"/>
      <c r="HQM1" s="2"/>
      <c r="HQN1" s="2"/>
      <c r="HQO1" s="2"/>
      <c r="HQP1" s="2"/>
      <c r="HQQ1" s="2"/>
      <c r="HQR1" s="2"/>
      <c r="HQS1" s="2"/>
      <c r="HQT1" s="2"/>
      <c r="HQU1" s="2"/>
      <c r="HQV1" s="2"/>
      <c r="HQW1" s="2"/>
      <c r="HQX1" s="2"/>
      <c r="HQY1" s="2"/>
      <c r="HQZ1" s="2"/>
      <c r="HRA1" s="2"/>
      <c r="HRB1" s="2"/>
      <c r="HRC1" s="2"/>
      <c r="HRD1" s="2"/>
      <c r="HRE1" s="2"/>
      <c r="HRF1" s="2"/>
      <c r="HRG1" s="2"/>
      <c r="HRH1" s="2"/>
      <c r="HRI1" s="2"/>
      <c r="HRJ1" s="2"/>
      <c r="HRK1" s="2"/>
      <c r="HRL1" s="2"/>
      <c r="HRM1" s="2"/>
      <c r="HRN1" s="2"/>
      <c r="HRO1" s="2"/>
      <c r="HRP1" s="2"/>
      <c r="HRQ1" s="2"/>
      <c r="HRR1" s="2"/>
      <c r="HRS1" s="2"/>
      <c r="HRT1" s="2"/>
      <c r="HRU1" s="2"/>
      <c r="HRV1" s="2"/>
      <c r="HRW1" s="2"/>
      <c r="HRX1" s="2"/>
      <c r="HRY1" s="2"/>
      <c r="HRZ1" s="2"/>
      <c r="HSA1" s="2"/>
      <c r="HSB1" s="2"/>
      <c r="HSC1" s="2"/>
      <c r="HSD1" s="2"/>
      <c r="HSE1" s="2"/>
      <c r="HSF1" s="2"/>
      <c r="HSG1" s="2"/>
      <c r="HSH1" s="2"/>
      <c r="HSI1" s="2"/>
      <c r="HSJ1" s="2"/>
      <c r="HSK1" s="2"/>
      <c r="HSL1" s="2"/>
      <c r="HSM1" s="2"/>
      <c r="HSN1" s="2"/>
      <c r="HSO1" s="2"/>
      <c r="HSP1" s="2"/>
      <c r="HSQ1" s="2"/>
      <c r="HSR1" s="2"/>
      <c r="HSS1" s="2"/>
      <c r="HST1" s="2"/>
      <c r="HSU1" s="2"/>
      <c r="HSV1" s="2"/>
      <c r="HSW1" s="2"/>
      <c r="HSX1" s="2"/>
      <c r="HSY1" s="2"/>
      <c r="HSZ1" s="2"/>
      <c r="HTA1" s="2"/>
      <c r="HTB1" s="2"/>
      <c r="HTC1" s="2"/>
      <c r="HTD1" s="2"/>
      <c r="HTE1" s="2"/>
      <c r="HTF1" s="2"/>
      <c r="HTG1" s="2"/>
      <c r="HTH1" s="2"/>
      <c r="HTI1" s="2"/>
      <c r="HTJ1" s="2"/>
      <c r="HTK1" s="2"/>
      <c r="HTL1" s="2"/>
      <c r="HTM1" s="2"/>
      <c r="HTN1" s="2"/>
      <c r="HTO1" s="2"/>
      <c r="HTP1" s="2"/>
      <c r="HTQ1" s="2"/>
      <c r="HTR1" s="2"/>
      <c r="HTS1" s="2"/>
      <c r="HTT1" s="2"/>
      <c r="HTU1" s="2"/>
      <c r="HTV1" s="2"/>
      <c r="HTW1" s="2"/>
      <c r="HTX1" s="2"/>
      <c r="HTY1" s="2"/>
      <c r="HTZ1" s="2"/>
      <c r="HUA1" s="2"/>
      <c r="HUB1" s="2"/>
      <c r="HUC1" s="2"/>
      <c r="HUD1" s="2"/>
      <c r="HUE1" s="2"/>
      <c r="HUF1" s="2"/>
      <c r="HUG1" s="2"/>
      <c r="HUH1" s="2"/>
      <c r="HUI1" s="2"/>
      <c r="HUJ1" s="2"/>
      <c r="HUK1" s="2"/>
      <c r="HUL1" s="2"/>
      <c r="HUM1" s="2"/>
      <c r="HUN1" s="2"/>
      <c r="HUO1" s="2"/>
      <c r="HUP1" s="2"/>
      <c r="HUQ1" s="2"/>
      <c r="HUR1" s="2"/>
      <c r="HUS1" s="2"/>
      <c r="HUT1" s="2"/>
      <c r="HUU1" s="2"/>
      <c r="HUV1" s="2"/>
      <c r="HUW1" s="2"/>
      <c r="HUX1" s="2"/>
      <c r="HUY1" s="2"/>
      <c r="HUZ1" s="2"/>
      <c r="HVA1" s="2"/>
      <c r="HVB1" s="2"/>
      <c r="HVC1" s="2"/>
      <c r="HVD1" s="2"/>
      <c r="HVE1" s="2"/>
      <c r="HVF1" s="2"/>
      <c r="HVG1" s="2"/>
      <c r="HVH1" s="2"/>
      <c r="HVI1" s="2"/>
      <c r="HVJ1" s="2"/>
      <c r="HVK1" s="2"/>
      <c r="HVL1" s="2"/>
      <c r="HVM1" s="2"/>
      <c r="HVN1" s="2"/>
      <c r="HVO1" s="2"/>
      <c r="HVP1" s="2"/>
      <c r="HVQ1" s="2"/>
      <c r="HVR1" s="2"/>
      <c r="HVS1" s="2"/>
      <c r="HVT1" s="2"/>
      <c r="HVU1" s="2"/>
      <c r="HVV1" s="2"/>
      <c r="HVW1" s="2"/>
      <c r="HVX1" s="2"/>
      <c r="HVY1" s="2"/>
      <c r="HVZ1" s="2"/>
      <c r="HWA1" s="2"/>
      <c r="HWB1" s="2"/>
      <c r="HWC1" s="2"/>
      <c r="HWD1" s="2"/>
      <c r="HWE1" s="2"/>
      <c r="HWF1" s="2"/>
      <c r="HWG1" s="2"/>
      <c r="HWH1" s="2"/>
      <c r="HWI1" s="2"/>
      <c r="HWJ1" s="2"/>
      <c r="HWK1" s="2"/>
      <c r="HWL1" s="2"/>
      <c r="HWM1" s="2"/>
      <c r="HWN1" s="2"/>
      <c r="HWO1" s="2"/>
      <c r="HWP1" s="2"/>
      <c r="HWQ1" s="2"/>
      <c r="HWR1" s="2"/>
      <c r="HWS1" s="2"/>
      <c r="HWT1" s="2"/>
      <c r="HWU1" s="2"/>
      <c r="HWV1" s="2"/>
      <c r="HWW1" s="2"/>
      <c r="HWX1" s="2"/>
      <c r="HWY1" s="2"/>
      <c r="HWZ1" s="2"/>
      <c r="HXA1" s="2"/>
      <c r="HXB1" s="2"/>
      <c r="HXC1" s="2"/>
      <c r="HXD1" s="2"/>
      <c r="HXE1" s="2"/>
      <c r="HXF1" s="2"/>
      <c r="HXG1" s="2"/>
      <c r="HXH1" s="2"/>
      <c r="HXI1" s="2"/>
      <c r="HXJ1" s="2"/>
      <c r="HXK1" s="2"/>
      <c r="HXL1" s="2"/>
      <c r="HXM1" s="2"/>
      <c r="HXN1" s="2"/>
      <c r="HXO1" s="2"/>
      <c r="HXP1" s="2"/>
      <c r="HXQ1" s="2"/>
      <c r="HXR1" s="2"/>
      <c r="HXS1" s="2"/>
      <c r="HXT1" s="2"/>
      <c r="HXU1" s="2"/>
      <c r="HXV1" s="2"/>
      <c r="HXW1" s="2"/>
      <c r="HXX1" s="2"/>
      <c r="HXY1" s="2"/>
      <c r="HXZ1" s="2"/>
      <c r="HYA1" s="2"/>
      <c r="HYB1" s="2"/>
      <c r="HYC1" s="2"/>
      <c r="HYD1" s="2"/>
      <c r="HYE1" s="2"/>
      <c r="HYF1" s="2"/>
      <c r="HYG1" s="2"/>
      <c r="HYH1" s="2"/>
      <c r="HYI1" s="2"/>
      <c r="HYJ1" s="2"/>
      <c r="HYK1" s="2"/>
      <c r="HYL1" s="2"/>
      <c r="HYM1" s="2"/>
      <c r="HYN1" s="2"/>
      <c r="HYO1" s="2"/>
      <c r="HYP1" s="2"/>
      <c r="HYQ1" s="2"/>
      <c r="HYR1" s="2"/>
      <c r="HYS1" s="2"/>
      <c r="HYT1" s="2"/>
      <c r="HYU1" s="2"/>
      <c r="HYV1" s="2"/>
      <c r="HYW1" s="2"/>
      <c r="HYX1" s="2"/>
      <c r="HYY1" s="2"/>
      <c r="HYZ1" s="2"/>
      <c r="HZA1" s="2"/>
      <c r="HZB1" s="2"/>
      <c r="HZC1" s="2"/>
      <c r="HZD1" s="2"/>
      <c r="HZE1" s="2"/>
      <c r="HZF1" s="2"/>
      <c r="HZG1" s="2"/>
      <c r="HZH1" s="2"/>
      <c r="HZI1" s="2"/>
      <c r="HZJ1" s="2"/>
      <c r="HZK1" s="2"/>
      <c r="HZL1" s="2"/>
      <c r="HZM1" s="2"/>
      <c r="HZN1" s="2"/>
      <c r="HZO1" s="2"/>
      <c r="HZP1" s="2"/>
      <c r="HZQ1" s="2"/>
      <c r="HZR1" s="2"/>
      <c r="HZS1" s="2"/>
      <c r="HZT1" s="2"/>
      <c r="HZU1" s="2"/>
      <c r="HZV1" s="2"/>
      <c r="HZW1" s="2"/>
      <c r="HZX1" s="2"/>
      <c r="HZY1" s="2"/>
      <c r="HZZ1" s="2"/>
      <c r="IAA1" s="2"/>
      <c r="IAB1" s="2"/>
      <c r="IAC1" s="2"/>
      <c r="IAD1" s="2"/>
      <c r="IAE1" s="2"/>
      <c r="IAF1" s="2"/>
      <c r="IAG1" s="2"/>
      <c r="IAH1" s="2"/>
      <c r="IAI1" s="2"/>
      <c r="IAJ1" s="2"/>
      <c r="IAK1" s="2"/>
      <c r="IAL1" s="2"/>
      <c r="IAM1" s="2"/>
      <c r="IAN1" s="2"/>
      <c r="IAO1" s="2"/>
      <c r="IAP1" s="2"/>
      <c r="IAQ1" s="2"/>
      <c r="IAR1" s="2"/>
      <c r="IAS1" s="2"/>
      <c r="IAT1" s="2"/>
      <c r="IAU1" s="2"/>
      <c r="IAV1" s="2"/>
      <c r="IAW1" s="2"/>
      <c r="IAX1" s="2"/>
      <c r="IAY1" s="2"/>
      <c r="IAZ1" s="2"/>
      <c r="IBA1" s="2"/>
      <c r="IBB1" s="2"/>
      <c r="IBC1" s="2"/>
      <c r="IBD1" s="2"/>
      <c r="IBE1" s="2"/>
      <c r="IBF1" s="2"/>
      <c r="IBG1" s="2"/>
      <c r="IBH1" s="2"/>
      <c r="IBI1" s="2"/>
      <c r="IBJ1" s="2"/>
      <c r="IBK1" s="2"/>
      <c r="IBL1" s="2"/>
      <c r="IBM1" s="2"/>
      <c r="IBN1" s="2"/>
      <c r="IBO1" s="2"/>
      <c r="IBP1" s="2"/>
      <c r="IBQ1" s="2"/>
      <c r="IBR1" s="2"/>
      <c r="IBS1" s="2"/>
      <c r="IBT1" s="2"/>
      <c r="IBU1" s="2"/>
      <c r="IBV1" s="2"/>
      <c r="IBW1" s="2"/>
      <c r="IBX1" s="2"/>
      <c r="IBY1" s="2"/>
      <c r="IBZ1" s="2"/>
      <c r="ICA1" s="2"/>
      <c r="ICB1" s="2"/>
      <c r="ICC1" s="2"/>
      <c r="ICD1" s="2"/>
      <c r="ICE1" s="2"/>
      <c r="ICF1" s="2"/>
      <c r="ICG1" s="2"/>
      <c r="ICH1" s="2"/>
      <c r="ICI1" s="2"/>
      <c r="ICJ1" s="2"/>
      <c r="ICK1" s="2"/>
      <c r="ICL1" s="2"/>
      <c r="ICM1" s="2"/>
      <c r="ICN1" s="2"/>
      <c r="ICO1" s="2"/>
      <c r="ICP1" s="2"/>
      <c r="ICQ1" s="2"/>
      <c r="ICR1" s="2"/>
      <c r="ICS1" s="2"/>
      <c r="ICT1" s="2"/>
      <c r="ICU1" s="2"/>
      <c r="ICV1" s="2"/>
      <c r="ICW1" s="2"/>
      <c r="ICX1" s="2"/>
      <c r="ICY1" s="2"/>
      <c r="ICZ1" s="2"/>
      <c r="IDA1" s="2"/>
      <c r="IDB1" s="2"/>
      <c r="IDC1" s="2"/>
      <c r="IDD1" s="2"/>
      <c r="IDE1" s="2"/>
      <c r="IDF1" s="2"/>
      <c r="IDG1" s="2"/>
      <c r="IDH1" s="2"/>
      <c r="IDI1" s="2"/>
      <c r="IDJ1" s="2"/>
      <c r="IDK1" s="2"/>
      <c r="IDL1" s="2"/>
      <c r="IDM1" s="2"/>
      <c r="IDN1" s="2"/>
      <c r="IDO1" s="2"/>
      <c r="IDP1" s="2"/>
      <c r="IDQ1" s="2"/>
      <c r="IDR1" s="2"/>
      <c r="IDS1" s="2"/>
      <c r="IDT1" s="2"/>
      <c r="IDU1" s="2"/>
      <c r="IDV1" s="2"/>
      <c r="IDW1" s="2"/>
      <c r="IDX1" s="2"/>
      <c r="IDY1" s="2"/>
      <c r="IDZ1" s="2"/>
      <c r="IEA1" s="2"/>
      <c r="IEB1" s="2"/>
      <c r="IEC1" s="2"/>
      <c r="IED1" s="2"/>
      <c r="IEE1" s="2"/>
      <c r="IEF1" s="2"/>
      <c r="IEG1" s="2"/>
      <c r="IEH1" s="2"/>
      <c r="IEI1" s="2"/>
      <c r="IEJ1" s="2"/>
      <c r="IEK1" s="2"/>
      <c r="IEL1" s="2"/>
      <c r="IEM1" s="2"/>
      <c r="IEN1" s="2"/>
      <c r="IEO1" s="2"/>
      <c r="IEP1" s="2"/>
      <c r="IEQ1" s="2"/>
      <c r="IER1" s="2"/>
      <c r="IES1" s="2"/>
      <c r="IET1" s="2"/>
      <c r="IEU1" s="2"/>
      <c r="IEV1" s="2"/>
      <c r="IEW1" s="2"/>
      <c r="IEX1" s="2"/>
      <c r="IEY1" s="2"/>
      <c r="IEZ1" s="2"/>
      <c r="IFA1" s="2"/>
      <c r="IFB1" s="2"/>
      <c r="IFC1" s="2"/>
      <c r="IFD1" s="2"/>
      <c r="IFE1" s="2"/>
      <c r="IFF1" s="2"/>
      <c r="IFG1" s="2"/>
      <c r="IFH1" s="2"/>
      <c r="IFI1" s="2"/>
      <c r="IFJ1" s="2"/>
      <c r="IFK1" s="2"/>
      <c r="IFL1" s="2"/>
      <c r="IFM1" s="2"/>
      <c r="IFN1" s="2"/>
      <c r="IFO1" s="2"/>
      <c r="IFP1" s="2"/>
      <c r="IFQ1" s="2"/>
      <c r="IFR1" s="2"/>
      <c r="IFS1" s="2"/>
      <c r="IFT1" s="2"/>
      <c r="IFU1" s="2"/>
      <c r="IFV1" s="2"/>
      <c r="IFW1" s="2"/>
      <c r="IFX1" s="2"/>
      <c r="IFY1" s="2"/>
      <c r="IFZ1" s="2"/>
      <c r="IGA1" s="2"/>
      <c r="IGB1" s="2"/>
      <c r="IGC1" s="2"/>
      <c r="IGD1" s="2"/>
      <c r="IGE1" s="2"/>
      <c r="IGF1" s="2"/>
      <c r="IGG1" s="2"/>
      <c r="IGH1" s="2"/>
      <c r="IGI1" s="2"/>
      <c r="IGJ1" s="2"/>
      <c r="IGK1" s="2"/>
      <c r="IGL1" s="2"/>
      <c r="IGM1" s="2"/>
      <c r="IGN1" s="2"/>
      <c r="IGO1" s="2"/>
      <c r="IGP1" s="2"/>
      <c r="IGQ1" s="2"/>
      <c r="IGR1" s="2"/>
      <c r="IGS1" s="2"/>
      <c r="IGT1" s="2"/>
      <c r="IGU1" s="2"/>
      <c r="IGV1" s="2"/>
      <c r="IGW1" s="2"/>
      <c r="IGX1" s="2"/>
      <c r="IGY1" s="2"/>
      <c r="IGZ1" s="2"/>
      <c r="IHA1" s="2"/>
      <c r="IHB1" s="2"/>
      <c r="IHC1" s="2"/>
      <c r="IHD1" s="2"/>
      <c r="IHE1" s="2"/>
      <c r="IHF1" s="2"/>
      <c r="IHG1" s="2"/>
      <c r="IHH1" s="2"/>
      <c r="IHI1" s="2"/>
      <c r="IHJ1" s="2"/>
      <c r="IHK1" s="2"/>
      <c r="IHL1" s="2"/>
      <c r="IHM1" s="2"/>
      <c r="IHN1" s="2"/>
      <c r="IHO1" s="2"/>
      <c r="IHP1" s="2"/>
      <c r="IHQ1" s="2"/>
      <c r="IHR1" s="2"/>
      <c r="IHS1" s="2"/>
      <c r="IHT1" s="2"/>
      <c r="IHU1" s="2"/>
      <c r="IHV1" s="2"/>
      <c r="IHW1" s="2"/>
      <c r="IHX1" s="2"/>
      <c r="IHY1" s="2"/>
      <c r="IHZ1" s="2"/>
      <c r="IIA1" s="2"/>
      <c r="IIB1" s="2"/>
      <c r="IIC1" s="2"/>
      <c r="IID1" s="2"/>
      <c r="IIE1" s="2"/>
      <c r="IIF1" s="2"/>
      <c r="IIG1" s="2"/>
      <c r="IIH1" s="2"/>
      <c r="III1" s="2"/>
      <c r="IIJ1" s="2"/>
      <c r="IIK1" s="2"/>
      <c r="IIL1" s="2"/>
      <c r="IIM1" s="2"/>
      <c r="IIN1" s="2"/>
      <c r="IIO1" s="2"/>
      <c r="IIP1" s="2"/>
      <c r="IIQ1" s="2"/>
      <c r="IIR1" s="2"/>
      <c r="IIS1" s="2"/>
      <c r="IIT1" s="2"/>
      <c r="IIU1" s="2"/>
      <c r="IIV1" s="2"/>
      <c r="IIW1" s="2"/>
      <c r="IIX1" s="2"/>
      <c r="IIY1" s="2"/>
      <c r="IIZ1" s="2"/>
      <c r="IJA1" s="2"/>
      <c r="IJB1" s="2"/>
      <c r="IJC1" s="2"/>
      <c r="IJD1" s="2"/>
      <c r="IJE1" s="2"/>
      <c r="IJF1" s="2"/>
      <c r="IJG1" s="2"/>
      <c r="IJH1" s="2"/>
      <c r="IJI1" s="2"/>
      <c r="IJJ1" s="2"/>
      <c r="IJK1" s="2"/>
      <c r="IJL1" s="2"/>
      <c r="IJM1" s="2"/>
      <c r="IJN1" s="2"/>
      <c r="IJO1" s="2"/>
      <c r="IJP1" s="2"/>
      <c r="IJQ1" s="2"/>
      <c r="IJR1" s="2"/>
      <c r="IJS1" s="2"/>
      <c r="IJT1" s="2"/>
      <c r="IJU1" s="2"/>
      <c r="IJV1" s="2"/>
      <c r="IJW1" s="2"/>
      <c r="IJX1" s="2"/>
      <c r="IJY1" s="2"/>
      <c r="IJZ1" s="2"/>
      <c r="IKA1" s="2"/>
      <c r="IKB1" s="2"/>
      <c r="IKC1" s="2"/>
      <c r="IKD1" s="2"/>
      <c r="IKE1" s="2"/>
      <c r="IKF1" s="2"/>
      <c r="IKG1" s="2"/>
      <c r="IKH1" s="2"/>
      <c r="IKI1" s="2"/>
      <c r="IKJ1" s="2"/>
      <c r="IKK1" s="2"/>
      <c r="IKL1" s="2"/>
      <c r="IKM1" s="2"/>
      <c r="IKN1" s="2"/>
      <c r="IKO1" s="2"/>
      <c r="IKP1" s="2"/>
      <c r="IKQ1" s="2"/>
      <c r="IKR1" s="2"/>
      <c r="IKS1" s="2"/>
      <c r="IKT1" s="2"/>
      <c r="IKU1" s="2"/>
      <c r="IKV1" s="2"/>
      <c r="IKW1" s="2"/>
      <c r="IKX1" s="2"/>
      <c r="IKY1" s="2"/>
      <c r="IKZ1" s="2"/>
      <c r="ILA1" s="2"/>
      <c r="ILB1" s="2"/>
      <c r="ILC1" s="2"/>
      <c r="ILD1" s="2"/>
      <c r="ILE1" s="2"/>
      <c r="ILF1" s="2"/>
      <c r="ILG1" s="2"/>
      <c r="ILH1" s="2"/>
      <c r="ILI1" s="2"/>
      <c r="ILJ1" s="2"/>
      <c r="ILK1" s="2"/>
      <c r="ILL1" s="2"/>
      <c r="ILM1" s="2"/>
      <c r="ILN1" s="2"/>
      <c r="ILO1" s="2"/>
      <c r="ILP1" s="2"/>
      <c r="ILQ1" s="2"/>
      <c r="ILR1" s="2"/>
      <c r="ILS1" s="2"/>
      <c r="ILT1" s="2"/>
      <c r="ILU1" s="2"/>
      <c r="ILV1" s="2"/>
      <c r="ILW1" s="2"/>
      <c r="ILX1" s="2"/>
      <c r="ILY1" s="2"/>
      <c r="ILZ1" s="2"/>
      <c r="IMA1" s="2"/>
      <c r="IMB1" s="2"/>
      <c r="IMC1" s="2"/>
      <c r="IMD1" s="2"/>
      <c r="IME1" s="2"/>
      <c r="IMF1" s="2"/>
      <c r="IMG1" s="2"/>
      <c r="IMH1" s="2"/>
      <c r="IMI1" s="2"/>
      <c r="IMJ1" s="2"/>
      <c r="IMK1" s="2"/>
      <c r="IML1" s="2"/>
      <c r="IMM1" s="2"/>
      <c r="IMN1" s="2"/>
      <c r="IMO1" s="2"/>
      <c r="IMP1" s="2"/>
      <c r="IMQ1" s="2"/>
      <c r="IMR1" s="2"/>
      <c r="IMS1" s="2"/>
      <c r="IMT1" s="2"/>
      <c r="IMU1" s="2"/>
      <c r="IMV1" s="2"/>
      <c r="IMW1" s="2"/>
      <c r="IMX1" s="2"/>
      <c r="IMY1" s="2"/>
      <c r="IMZ1" s="2"/>
      <c r="INA1" s="2"/>
      <c r="INB1" s="2"/>
      <c r="INC1" s="2"/>
      <c r="IND1" s="2"/>
      <c r="INE1" s="2"/>
      <c r="INF1" s="2"/>
      <c r="ING1" s="2"/>
      <c r="INH1" s="2"/>
      <c r="INI1" s="2"/>
      <c r="INJ1" s="2"/>
      <c r="INK1" s="2"/>
      <c r="INL1" s="2"/>
      <c r="INM1" s="2"/>
      <c r="INN1" s="2"/>
      <c r="INO1" s="2"/>
      <c r="INP1" s="2"/>
      <c r="INQ1" s="2"/>
      <c r="INR1" s="2"/>
      <c r="INS1" s="2"/>
      <c r="INT1" s="2"/>
      <c r="INU1" s="2"/>
      <c r="INV1" s="2"/>
      <c r="INW1" s="2"/>
      <c r="INX1" s="2"/>
      <c r="INY1" s="2"/>
      <c r="INZ1" s="2"/>
      <c r="IOA1" s="2"/>
      <c r="IOB1" s="2"/>
      <c r="IOC1" s="2"/>
      <c r="IOD1" s="2"/>
      <c r="IOE1" s="2"/>
      <c r="IOF1" s="2"/>
      <c r="IOG1" s="2"/>
      <c r="IOH1" s="2"/>
      <c r="IOI1" s="2"/>
      <c r="IOJ1" s="2"/>
      <c r="IOK1" s="2"/>
      <c r="IOL1" s="2"/>
      <c r="IOM1" s="2"/>
      <c r="ION1" s="2"/>
      <c r="IOO1" s="2"/>
      <c r="IOP1" s="2"/>
      <c r="IOQ1" s="2"/>
      <c r="IOR1" s="2"/>
      <c r="IOS1" s="2"/>
      <c r="IOT1" s="2"/>
      <c r="IOU1" s="2"/>
      <c r="IOV1" s="2"/>
      <c r="IOW1" s="2"/>
      <c r="IOX1" s="2"/>
      <c r="IOY1" s="2"/>
      <c r="IOZ1" s="2"/>
      <c r="IPA1" s="2"/>
      <c r="IPB1" s="2"/>
      <c r="IPC1" s="2"/>
      <c r="IPD1" s="2"/>
      <c r="IPE1" s="2"/>
      <c r="IPF1" s="2"/>
      <c r="IPG1" s="2"/>
      <c r="IPH1" s="2"/>
      <c r="IPI1" s="2"/>
      <c r="IPJ1" s="2"/>
      <c r="IPK1" s="2"/>
      <c r="IPL1" s="2"/>
      <c r="IPM1" s="2"/>
      <c r="IPN1" s="2"/>
      <c r="IPO1" s="2"/>
      <c r="IPP1" s="2"/>
      <c r="IPQ1" s="2"/>
      <c r="IPR1" s="2"/>
      <c r="IPS1" s="2"/>
      <c r="IPT1" s="2"/>
      <c r="IPU1" s="2"/>
      <c r="IPV1" s="2"/>
      <c r="IPW1" s="2"/>
      <c r="IPX1" s="2"/>
      <c r="IPY1" s="2"/>
      <c r="IPZ1" s="2"/>
      <c r="IQA1" s="2"/>
      <c r="IQB1" s="2"/>
      <c r="IQC1" s="2"/>
      <c r="IQD1" s="2"/>
      <c r="IQE1" s="2"/>
      <c r="IQF1" s="2"/>
      <c r="IQG1" s="2"/>
      <c r="IQH1" s="2"/>
      <c r="IQI1" s="2"/>
      <c r="IQJ1" s="2"/>
      <c r="IQK1" s="2"/>
      <c r="IQL1" s="2"/>
      <c r="IQM1" s="2"/>
      <c r="IQN1" s="2"/>
      <c r="IQO1" s="2"/>
      <c r="IQP1" s="2"/>
      <c r="IQQ1" s="2"/>
      <c r="IQR1" s="2"/>
      <c r="IQS1" s="2"/>
      <c r="IQT1" s="2"/>
      <c r="IQU1" s="2"/>
      <c r="IQV1" s="2"/>
      <c r="IQW1" s="2"/>
      <c r="IQX1" s="2"/>
      <c r="IQY1" s="2"/>
      <c r="IQZ1" s="2"/>
      <c r="IRA1" s="2"/>
      <c r="IRB1" s="2"/>
      <c r="IRC1" s="2"/>
      <c r="IRD1" s="2"/>
      <c r="IRE1" s="2"/>
      <c r="IRF1" s="2"/>
      <c r="IRG1" s="2"/>
      <c r="IRH1" s="2"/>
      <c r="IRI1" s="2"/>
      <c r="IRJ1" s="2"/>
      <c r="IRK1" s="2"/>
      <c r="IRL1" s="2"/>
      <c r="IRM1" s="2"/>
      <c r="IRN1" s="2"/>
      <c r="IRO1" s="2"/>
      <c r="IRP1" s="2"/>
      <c r="IRQ1" s="2"/>
      <c r="IRR1" s="2"/>
      <c r="IRS1" s="2"/>
      <c r="IRT1" s="2"/>
      <c r="IRU1" s="2"/>
      <c r="IRV1" s="2"/>
      <c r="IRW1" s="2"/>
      <c r="IRX1" s="2"/>
      <c r="IRY1" s="2"/>
      <c r="IRZ1" s="2"/>
      <c r="ISA1" s="2"/>
      <c r="ISB1" s="2"/>
      <c r="ISC1" s="2"/>
      <c r="ISD1" s="2"/>
      <c r="ISE1" s="2"/>
      <c r="ISF1" s="2"/>
      <c r="ISG1" s="2"/>
      <c r="ISH1" s="2"/>
      <c r="ISI1" s="2"/>
      <c r="ISJ1" s="2"/>
      <c r="ISK1" s="2"/>
      <c r="ISL1" s="2"/>
      <c r="ISM1" s="2"/>
      <c r="ISN1" s="2"/>
      <c r="ISO1" s="2"/>
      <c r="ISP1" s="2"/>
      <c r="ISQ1" s="2"/>
      <c r="ISR1" s="2"/>
      <c r="ISS1" s="2"/>
      <c r="IST1" s="2"/>
      <c r="ISU1" s="2"/>
      <c r="ISV1" s="2"/>
      <c r="ISW1" s="2"/>
      <c r="ISX1" s="2"/>
      <c r="ISY1" s="2"/>
      <c r="ISZ1" s="2"/>
      <c r="ITA1" s="2"/>
      <c r="ITB1" s="2"/>
      <c r="ITC1" s="2"/>
      <c r="ITD1" s="2"/>
      <c r="ITE1" s="2"/>
      <c r="ITF1" s="2"/>
      <c r="ITG1" s="2"/>
      <c r="ITH1" s="2"/>
      <c r="ITI1" s="2"/>
      <c r="ITJ1" s="2"/>
      <c r="ITK1" s="2"/>
      <c r="ITL1" s="2"/>
      <c r="ITM1" s="2"/>
      <c r="ITN1" s="2"/>
      <c r="ITO1" s="2"/>
      <c r="ITP1" s="2"/>
      <c r="ITQ1" s="2"/>
      <c r="ITR1" s="2"/>
      <c r="ITS1" s="2"/>
      <c r="ITT1" s="2"/>
      <c r="ITU1" s="2"/>
      <c r="ITV1" s="2"/>
      <c r="ITW1" s="2"/>
      <c r="ITX1" s="2"/>
      <c r="ITY1" s="2"/>
      <c r="ITZ1" s="2"/>
      <c r="IUA1" s="2"/>
      <c r="IUB1" s="2"/>
      <c r="IUC1" s="2"/>
      <c r="IUD1" s="2"/>
      <c r="IUE1" s="2"/>
      <c r="IUF1" s="2"/>
      <c r="IUG1" s="2"/>
      <c r="IUH1" s="2"/>
      <c r="IUI1" s="2"/>
      <c r="IUJ1" s="2"/>
      <c r="IUK1" s="2"/>
      <c r="IUL1" s="2"/>
      <c r="IUM1" s="2"/>
      <c r="IUN1" s="2"/>
      <c r="IUO1" s="2"/>
      <c r="IUP1" s="2"/>
      <c r="IUQ1" s="2"/>
      <c r="IUR1" s="2"/>
      <c r="IUS1" s="2"/>
      <c r="IUT1" s="2"/>
      <c r="IUU1" s="2"/>
      <c r="IUV1" s="2"/>
      <c r="IUW1" s="2"/>
      <c r="IUX1" s="2"/>
      <c r="IUY1" s="2"/>
      <c r="IUZ1" s="2"/>
      <c r="IVA1" s="2"/>
      <c r="IVB1" s="2"/>
      <c r="IVC1" s="2"/>
      <c r="IVD1" s="2"/>
      <c r="IVE1" s="2"/>
      <c r="IVF1" s="2"/>
      <c r="IVG1" s="2"/>
      <c r="IVH1" s="2"/>
      <c r="IVI1" s="2"/>
      <c r="IVJ1" s="2"/>
      <c r="IVK1" s="2"/>
      <c r="IVL1" s="2"/>
      <c r="IVM1" s="2"/>
      <c r="IVN1" s="2"/>
      <c r="IVO1" s="2"/>
      <c r="IVP1" s="2"/>
      <c r="IVQ1" s="2"/>
      <c r="IVR1" s="2"/>
      <c r="IVS1" s="2"/>
      <c r="IVT1" s="2"/>
      <c r="IVU1" s="2"/>
      <c r="IVV1" s="2"/>
      <c r="IVW1" s="2"/>
      <c r="IVX1" s="2"/>
      <c r="IVY1" s="2"/>
      <c r="IVZ1" s="2"/>
      <c r="IWA1" s="2"/>
      <c r="IWB1" s="2"/>
      <c r="IWC1" s="2"/>
      <c r="IWD1" s="2"/>
      <c r="IWE1" s="2"/>
      <c r="IWF1" s="2"/>
      <c r="IWG1" s="2"/>
      <c r="IWH1" s="2"/>
      <c r="IWI1" s="2"/>
      <c r="IWJ1" s="2"/>
      <c r="IWK1" s="2"/>
      <c r="IWL1" s="2"/>
      <c r="IWM1" s="2"/>
      <c r="IWN1" s="2"/>
      <c r="IWO1" s="2"/>
      <c r="IWP1" s="2"/>
      <c r="IWQ1" s="2"/>
      <c r="IWR1" s="2"/>
      <c r="IWS1" s="2"/>
      <c r="IWT1" s="2"/>
      <c r="IWU1" s="2"/>
      <c r="IWV1" s="2"/>
      <c r="IWW1" s="2"/>
      <c r="IWX1" s="2"/>
      <c r="IWY1" s="2"/>
      <c r="IWZ1" s="2"/>
      <c r="IXA1" s="2"/>
      <c r="IXB1" s="2"/>
      <c r="IXC1" s="2"/>
      <c r="IXD1" s="2"/>
      <c r="IXE1" s="2"/>
      <c r="IXF1" s="2"/>
      <c r="IXG1" s="2"/>
      <c r="IXH1" s="2"/>
      <c r="IXI1" s="2"/>
      <c r="IXJ1" s="2"/>
      <c r="IXK1" s="2"/>
      <c r="IXL1" s="2"/>
      <c r="IXM1" s="2"/>
      <c r="IXN1" s="2"/>
      <c r="IXO1" s="2"/>
      <c r="IXP1" s="2"/>
      <c r="IXQ1" s="2"/>
      <c r="IXR1" s="2"/>
      <c r="IXS1" s="2"/>
      <c r="IXT1" s="2"/>
      <c r="IXU1" s="2"/>
      <c r="IXV1" s="2"/>
      <c r="IXW1" s="2"/>
      <c r="IXX1" s="2"/>
      <c r="IXY1" s="2"/>
      <c r="IXZ1" s="2"/>
      <c r="IYA1" s="2"/>
      <c r="IYB1" s="2"/>
      <c r="IYC1" s="2"/>
      <c r="IYD1" s="2"/>
      <c r="IYE1" s="2"/>
      <c r="IYF1" s="2"/>
      <c r="IYG1" s="2"/>
      <c r="IYH1" s="2"/>
      <c r="IYI1" s="2"/>
      <c r="IYJ1" s="2"/>
      <c r="IYK1" s="2"/>
      <c r="IYL1" s="2"/>
      <c r="IYM1" s="2"/>
      <c r="IYN1" s="2"/>
      <c r="IYO1" s="2"/>
      <c r="IYP1" s="2"/>
      <c r="IYQ1" s="2"/>
      <c r="IYR1" s="2"/>
      <c r="IYS1" s="2"/>
      <c r="IYT1" s="2"/>
      <c r="IYU1" s="2"/>
      <c r="IYV1" s="2"/>
      <c r="IYW1" s="2"/>
      <c r="IYX1" s="2"/>
      <c r="IYY1" s="2"/>
      <c r="IYZ1" s="2"/>
      <c r="IZA1" s="2"/>
      <c r="IZB1" s="2"/>
      <c r="IZC1" s="2"/>
      <c r="IZD1" s="2"/>
      <c r="IZE1" s="2"/>
      <c r="IZF1" s="2"/>
      <c r="IZG1" s="2"/>
      <c r="IZH1" s="2"/>
      <c r="IZI1" s="2"/>
      <c r="IZJ1" s="2"/>
      <c r="IZK1" s="2"/>
      <c r="IZL1" s="2"/>
      <c r="IZM1" s="2"/>
      <c r="IZN1" s="2"/>
      <c r="IZO1" s="2"/>
      <c r="IZP1" s="2"/>
      <c r="IZQ1" s="2"/>
      <c r="IZR1" s="2"/>
      <c r="IZS1" s="2"/>
      <c r="IZT1" s="2"/>
      <c r="IZU1" s="2"/>
      <c r="IZV1" s="2"/>
      <c r="IZW1" s="2"/>
      <c r="IZX1" s="2"/>
      <c r="IZY1" s="2"/>
      <c r="IZZ1" s="2"/>
      <c r="JAA1" s="2"/>
      <c r="JAB1" s="2"/>
      <c r="JAC1" s="2"/>
      <c r="JAD1" s="2"/>
      <c r="JAE1" s="2"/>
      <c r="JAF1" s="2"/>
      <c r="JAG1" s="2"/>
      <c r="JAH1" s="2"/>
      <c r="JAI1" s="2"/>
      <c r="JAJ1" s="2"/>
      <c r="JAK1" s="2"/>
      <c r="JAL1" s="2"/>
      <c r="JAM1" s="2"/>
      <c r="JAN1" s="2"/>
      <c r="JAO1" s="2"/>
      <c r="JAP1" s="2"/>
      <c r="JAQ1" s="2"/>
      <c r="JAR1" s="2"/>
      <c r="JAS1" s="2"/>
      <c r="JAT1" s="2"/>
      <c r="JAU1" s="2"/>
      <c r="JAV1" s="2"/>
      <c r="JAW1" s="2"/>
      <c r="JAX1" s="2"/>
      <c r="JAY1" s="2"/>
      <c r="JAZ1" s="2"/>
      <c r="JBA1" s="2"/>
      <c r="JBB1" s="2"/>
      <c r="JBC1" s="2"/>
      <c r="JBD1" s="2"/>
      <c r="JBE1" s="2"/>
      <c r="JBF1" s="2"/>
      <c r="JBG1" s="2"/>
      <c r="JBH1" s="2"/>
      <c r="JBI1" s="2"/>
      <c r="JBJ1" s="2"/>
      <c r="JBK1" s="2"/>
      <c r="JBL1" s="2"/>
      <c r="JBM1" s="2"/>
      <c r="JBN1" s="2"/>
      <c r="JBO1" s="2"/>
      <c r="JBP1" s="2"/>
      <c r="JBQ1" s="2"/>
      <c r="JBR1" s="2"/>
      <c r="JBS1" s="2"/>
      <c r="JBT1" s="2"/>
      <c r="JBU1" s="2"/>
      <c r="JBV1" s="2"/>
      <c r="JBW1" s="2"/>
      <c r="JBX1" s="2"/>
      <c r="JBY1" s="2"/>
      <c r="JBZ1" s="2"/>
      <c r="JCA1" s="2"/>
      <c r="JCB1" s="2"/>
      <c r="JCC1" s="2"/>
      <c r="JCD1" s="2"/>
      <c r="JCE1" s="2"/>
      <c r="JCF1" s="2"/>
      <c r="JCG1" s="2"/>
      <c r="JCH1" s="2"/>
      <c r="JCI1" s="2"/>
      <c r="JCJ1" s="2"/>
      <c r="JCK1" s="2"/>
      <c r="JCL1" s="2"/>
      <c r="JCM1" s="2"/>
      <c r="JCN1" s="2"/>
      <c r="JCO1" s="2"/>
      <c r="JCP1" s="2"/>
      <c r="JCQ1" s="2"/>
      <c r="JCR1" s="2"/>
      <c r="JCS1" s="2"/>
      <c r="JCT1" s="2"/>
      <c r="JCU1" s="2"/>
      <c r="JCV1" s="2"/>
      <c r="JCW1" s="2"/>
      <c r="JCX1" s="2"/>
      <c r="JCY1" s="2"/>
      <c r="JCZ1" s="2"/>
      <c r="JDA1" s="2"/>
      <c r="JDB1" s="2"/>
      <c r="JDC1" s="2"/>
      <c r="JDD1" s="2"/>
      <c r="JDE1" s="2"/>
      <c r="JDF1" s="2"/>
      <c r="JDG1" s="2"/>
      <c r="JDH1" s="2"/>
      <c r="JDI1" s="2"/>
      <c r="JDJ1" s="2"/>
      <c r="JDK1" s="2"/>
      <c r="JDL1" s="2"/>
      <c r="JDM1" s="2"/>
      <c r="JDN1" s="2"/>
      <c r="JDO1" s="2"/>
      <c r="JDP1" s="2"/>
      <c r="JDQ1" s="2"/>
      <c r="JDR1" s="2"/>
      <c r="JDS1" s="2"/>
      <c r="JDT1" s="2"/>
      <c r="JDU1" s="2"/>
      <c r="JDV1" s="2"/>
      <c r="JDW1" s="2"/>
      <c r="JDX1" s="2"/>
      <c r="JDY1" s="2"/>
      <c r="JDZ1" s="2"/>
      <c r="JEA1" s="2"/>
      <c r="JEB1" s="2"/>
      <c r="JEC1" s="2"/>
      <c r="JED1" s="2"/>
      <c r="JEE1" s="2"/>
      <c r="JEF1" s="2"/>
      <c r="JEG1" s="2"/>
      <c r="JEH1" s="2"/>
      <c r="JEI1" s="2"/>
      <c r="JEJ1" s="2"/>
      <c r="JEK1" s="2"/>
      <c r="JEL1" s="2"/>
      <c r="JEM1" s="2"/>
      <c r="JEN1" s="2"/>
      <c r="JEO1" s="2"/>
      <c r="JEP1" s="2"/>
      <c r="JEQ1" s="2"/>
      <c r="JER1" s="2"/>
      <c r="JES1" s="2"/>
      <c r="JET1" s="2"/>
      <c r="JEU1" s="2"/>
      <c r="JEV1" s="2"/>
      <c r="JEW1" s="2"/>
      <c r="JEX1" s="2"/>
      <c r="JEY1" s="2"/>
      <c r="JEZ1" s="2"/>
      <c r="JFA1" s="2"/>
      <c r="JFB1" s="2"/>
      <c r="JFC1" s="2"/>
      <c r="JFD1" s="2"/>
      <c r="JFE1" s="2"/>
      <c r="JFF1" s="2"/>
      <c r="JFG1" s="2"/>
      <c r="JFH1" s="2"/>
      <c r="JFI1" s="2"/>
      <c r="JFJ1" s="2"/>
      <c r="JFK1" s="2"/>
      <c r="JFL1" s="2"/>
      <c r="JFM1" s="2"/>
      <c r="JFN1" s="2"/>
      <c r="JFO1" s="2"/>
      <c r="JFP1" s="2"/>
      <c r="JFQ1" s="2"/>
      <c r="JFR1" s="2"/>
      <c r="JFS1" s="2"/>
      <c r="JFT1" s="2"/>
      <c r="JFU1" s="2"/>
      <c r="JFV1" s="2"/>
      <c r="JFW1" s="2"/>
      <c r="JFX1" s="2"/>
      <c r="JFY1" s="2"/>
      <c r="JFZ1" s="2"/>
      <c r="JGA1" s="2"/>
      <c r="JGB1" s="2"/>
      <c r="JGC1" s="2"/>
      <c r="JGD1" s="2"/>
      <c r="JGE1" s="2"/>
      <c r="JGF1" s="2"/>
      <c r="JGG1" s="2"/>
      <c r="JGH1" s="2"/>
      <c r="JGI1" s="2"/>
      <c r="JGJ1" s="2"/>
      <c r="JGK1" s="2"/>
      <c r="JGL1" s="2"/>
      <c r="JGM1" s="2"/>
      <c r="JGN1" s="2"/>
      <c r="JGO1" s="2"/>
      <c r="JGP1" s="2"/>
      <c r="JGQ1" s="2"/>
      <c r="JGR1" s="2"/>
      <c r="JGS1" s="2"/>
      <c r="JGT1" s="2"/>
      <c r="JGU1" s="2"/>
      <c r="JGV1" s="2"/>
      <c r="JGW1" s="2"/>
      <c r="JGX1" s="2"/>
      <c r="JGY1" s="2"/>
      <c r="JGZ1" s="2"/>
      <c r="JHA1" s="2"/>
      <c r="JHB1" s="2"/>
      <c r="JHC1" s="2"/>
      <c r="JHD1" s="2"/>
      <c r="JHE1" s="2"/>
      <c r="JHF1" s="2"/>
      <c r="JHG1" s="2"/>
      <c r="JHH1" s="2"/>
      <c r="JHI1" s="2"/>
      <c r="JHJ1" s="2"/>
      <c r="JHK1" s="2"/>
      <c r="JHL1" s="2"/>
      <c r="JHM1" s="2"/>
      <c r="JHN1" s="2"/>
      <c r="JHO1" s="2"/>
      <c r="JHP1" s="2"/>
      <c r="JHQ1" s="2"/>
      <c r="JHR1" s="2"/>
      <c r="JHS1" s="2"/>
      <c r="JHT1" s="2"/>
      <c r="JHU1" s="2"/>
      <c r="JHV1" s="2"/>
      <c r="JHW1" s="2"/>
      <c r="JHX1" s="2"/>
      <c r="JHY1" s="2"/>
      <c r="JHZ1" s="2"/>
      <c r="JIA1" s="2"/>
      <c r="JIB1" s="2"/>
      <c r="JIC1" s="2"/>
      <c r="JID1" s="2"/>
      <c r="JIE1" s="2"/>
      <c r="JIF1" s="2"/>
      <c r="JIG1" s="2"/>
      <c r="JIH1" s="2"/>
      <c r="JII1" s="2"/>
      <c r="JIJ1" s="2"/>
      <c r="JIK1" s="2"/>
      <c r="JIL1" s="2"/>
      <c r="JIM1" s="2"/>
      <c r="JIN1" s="2"/>
      <c r="JIO1" s="2"/>
      <c r="JIP1" s="2"/>
      <c r="JIQ1" s="2"/>
      <c r="JIR1" s="2"/>
      <c r="JIS1" s="2"/>
      <c r="JIT1" s="2"/>
      <c r="JIU1" s="2"/>
      <c r="JIV1" s="2"/>
      <c r="JIW1" s="2"/>
      <c r="JIX1" s="2"/>
      <c r="JIY1" s="2"/>
      <c r="JIZ1" s="2"/>
      <c r="JJA1" s="2"/>
      <c r="JJB1" s="2"/>
      <c r="JJC1" s="2"/>
      <c r="JJD1" s="2"/>
      <c r="JJE1" s="2"/>
      <c r="JJF1" s="2"/>
      <c r="JJG1" s="2"/>
      <c r="JJH1" s="2"/>
      <c r="JJI1" s="2"/>
      <c r="JJJ1" s="2"/>
      <c r="JJK1" s="2"/>
      <c r="JJL1" s="2"/>
      <c r="JJM1" s="2"/>
      <c r="JJN1" s="2"/>
      <c r="JJO1" s="2"/>
      <c r="JJP1" s="2"/>
      <c r="JJQ1" s="2"/>
      <c r="JJR1" s="2"/>
      <c r="JJS1" s="2"/>
      <c r="JJT1" s="2"/>
      <c r="JJU1" s="2"/>
      <c r="JJV1" s="2"/>
      <c r="JJW1" s="2"/>
      <c r="JJX1" s="2"/>
      <c r="JJY1" s="2"/>
      <c r="JJZ1" s="2"/>
      <c r="JKA1" s="2"/>
      <c r="JKB1" s="2"/>
      <c r="JKC1" s="2"/>
      <c r="JKD1" s="2"/>
      <c r="JKE1" s="2"/>
      <c r="JKF1" s="2"/>
      <c r="JKG1" s="2"/>
      <c r="JKH1" s="2"/>
      <c r="JKI1" s="2"/>
      <c r="JKJ1" s="2"/>
      <c r="JKK1" s="2"/>
      <c r="JKL1" s="2"/>
      <c r="JKM1" s="2"/>
      <c r="JKN1" s="2"/>
      <c r="JKO1" s="2"/>
      <c r="JKP1" s="2"/>
      <c r="JKQ1" s="2"/>
      <c r="JKR1" s="2"/>
      <c r="JKS1" s="2"/>
      <c r="JKT1" s="2"/>
      <c r="JKU1" s="2"/>
      <c r="JKV1" s="2"/>
      <c r="JKW1" s="2"/>
      <c r="JKX1" s="2"/>
      <c r="JKY1" s="2"/>
      <c r="JKZ1" s="2"/>
      <c r="JLA1" s="2"/>
      <c r="JLB1" s="2"/>
      <c r="JLC1" s="2"/>
      <c r="JLD1" s="2"/>
      <c r="JLE1" s="2"/>
      <c r="JLF1" s="2"/>
      <c r="JLG1" s="2"/>
      <c r="JLH1" s="2"/>
      <c r="JLI1" s="2"/>
      <c r="JLJ1" s="2"/>
      <c r="JLK1" s="2"/>
      <c r="JLL1" s="2"/>
      <c r="JLM1" s="2"/>
      <c r="JLN1" s="2"/>
      <c r="JLO1" s="2"/>
      <c r="JLP1" s="2"/>
      <c r="JLQ1" s="2"/>
      <c r="JLR1" s="2"/>
      <c r="JLS1" s="2"/>
      <c r="JLT1" s="2"/>
      <c r="JLU1" s="2"/>
      <c r="JLV1" s="2"/>
      <c r="JLW1" s="2"/>
      <c r="JLX1" s="2"/>
      <c r="JLY1" s="2"/>
      <c r="JLZ1" s="2"/>
      <c r="JMA1" s="2"/>
      <c r="JMB1" s="2"/>
      <c r="JMC1" s="2"/>
      <c r="JMD1" s="2"/>
      <c r="JME1" s="2"/>
      <c r="JMF1" s="2"/>
      <c r="JMG1" s="2"/>
      <c r="JMH1" s="2"/>
      <c r="JMI1" s="2"/>
      <c r="JMJ1" s="2"/>
      <c r="JMK1" s="2"/>
      <c r="JML1" s="2"/>
      <c r="JMM1" s="2"/>
      <c r="JMN1" s="2"/>
      <c r="JMO1" s="2"/>
      <c r="JMP1" s="2"/>
      <c r="JMQ1" s="2"/>
      <c r="JMR1" s="2"/>
      <c r="JMS1" s="2"/>
      <c r="JMT1" s="2"/>
      <c r="JMU1" s="2"/>
      <c r="JMV1" s="2"/>
      <c r="JMW1" s="2"/>
      <c r="JMX1" s="2"/>
      <c r="JMY1" s="2"/>
      <c r="JMZ1" s="2"/>
      <c r="JNA1" s="2"/>
      <c r="JNB1" s="2"/>
      <c r="JNC1" s="2"/>
      <c r="JND1" s="2"/>
      <c r="JNE1" s="2"/>
      <c r="JNF1" s="2"/>
      <c r="JNG1" s="2"/>
      <c r="JNH1" s="2"/>
      <c r="JNI1" s="2"/>
      <c r="JNJ1" s="2"/>
      <c r="JNK1" s="2"/>
      <c r="JNL1" s="2"/>
      <c r="JNM1" s="2"/>
      <c r="JNN1" s="2"/>
      <c r="JNO1" s="2"/>
      <c r="JNP1" s="2"/>
      <c r="JNQ1" s="2"/>
      <c r="JNR1" s="2"/>
      <c r="JNS1" s="2"/>
      <c r="JNT1" s="2"/>
      <c r="JNU1" s="2"/>
      <c r="JNV1" s="2"/>
      <c r="JNW1" s="2"/>
      <c r="JNX1" s="2"/>
      <c r="JNY1" s="2"/>
      <c r="JNZ1" s="2"/>
      <c r="JOA1" s="2"/>
      <c r="JOB1" s="2"/>
      <c r="JOC1" s="2"/>
      <c r="JOD1" s="2"/>
      <c r="JOE1" s="2"/>
      <c r="JOF1" s="2"/>
      <c r="JOG1" s="2"/>
      <c r="JOH1" s="2"/>
      <c r="JOI1" s="2"/>
      <c r="JOJ1" s="2"/>
      <c r="JOK1" s="2"/>
      <c r="JOL1" s="2"/>
      <c r="JOM1" s="2"/>
      <c r="JON1" s="2"/>
      <c r="JOO1" s="2"/>
      <c r="JOP1" s="2"/>
      <c r="JOQ1" s="2"/>
      <c r="JOR1" s="2"/>
      <c r="JOS1" s="2"/>
      <c r="JOT1" s="2"/>
      <c r="JOU1" s="2"/>
      <c r="JOV1" s="2"/>
      <c r="JOW1" s="2"/>
      <c r="JOX1" s="2"/>
      <c r="JOY1" s="2"/>
      <c r="JOZ1" s="2"/>
      <c r="JPA1" s="2"/>
      <c r="JPB1" s="2"/>
      <c r="JPC1" s="2"/>
      <c r="JPD1" s="2"/>
      <c r="JPE1" s="2"/>
      <c r="JPF1" s="2"/>
      <c r="JPG1" s="2"/>
      <c r="JPH1" s="2"/>
      <c r="JPI1" s="2"/>
      <c r="JPJ1" s="2"/>
      <c r="JPK1" s="2"/>
      <c r="JPL1" s="2"/>
      <c r="JPM1" s="2"/>
      <c r="JPN1" s="2"/>
      <c r="JPO1" s="2"/>
      <c r="JPP1" s="2"/>
      <c r="JPQ1" s="2"/>
      <c r="JPR1" s="2"/>
      <c r="JPS1" s="2"/>
      <c r="JPT1" s="2"/>
      <c r="JPU1" s="2"/>
      <c r="JPV1" s="2"/>
      <c r="JPW1" s="2"/>
      <c r="JPX1" s="2"/>
      <c r="JPY1" s="2"/>
      <c r="JPZ1" s="2"/>
      <c r="JQA1" s="2"/>
      <c r="JQB1" s="2"/>
      <c r="JQC1" s="2"/>
      <c r="JQD1" s="2"/>
      <c r="JQE1" s="2"/>
      <c r="JQF1" s="2"/>
      <c r="JQG1" s="2"/>
      <c r="JQH1" s="2"/>
      <c r="JQI1" s="2"/>
      <c r="JQJ1" s="2"/>
      <c r="JQK1" s="2"/>
      <c r="JQL1" s="2"/>
      <c r="JQM1" s="2"/>
      <c r="JQN1" s="2"/>
      <c r="JQO1" s="2"/>
      <c r="JQP1" s="2"/>
      <c r="JQQ1" s="2"/>
      <c r="JQR1" s="2"/>
      <c r="JQS1" s="2"/>
      <c r="JQT1" s="2"/>
      <c r="JQU1" s="2"/>
      <c r="JQV1" s="2"/>
      <c r="JQW1" s="2"/>
      <c r="JQX1" s="2"/>
      <c r="JQY1" s="2"/>
      <c r="JQZ1" s="2"/>
      <c r="JRA1" s="2"/>
      <c r="JRB1" s="2"/>
      <c r="JRC1" s="2"/>
      <c r="JRD1" s="2"/>
      <c r="JRE1" s="2"/>
      <c r="JRF1" s="2"/>
      <c r="JRG1" s="2"/>
      <c r="JRH1" s="2"/>
      <c r="JRI1" s="2"/>
      <c r="JRJ1" s="2"/>
      <c r="JRK1" s="2"/>
      <c r="JRL1" s="2"/>
      <c r="JRM1" s="2"/>
      <c r="JRN1" s="2"/>
      <c r="JRO1" s="2"/>
      <c r="JRP1" s="2"/>
      <c r="JRQ1" s="2"/>
      <c r="JRR1" s="2"/>
      <c r="JRS1" s="2"/>
      <c r="JRT1" s="2"/>
      <c r="JRU1" s="2"/>
      <c r="JRV1" s="2"/>
      <c r="JRW1" s="2"/>
      <c r="JRX1" s="2"/>
      <c r="JRY1" s="2"/>
      <c r="JRZ1" s="2"/>
      <c r="JSA1" s="2"/>
      <c r="JSB1" s="2"/>
      <c r="JSC1" s="2"/>
      <c r="JSD1" s="2"/>
      <c r="JSE1" s="2"/>
      <c r="JSF1" s="2"/>
      <c r="JSG1" s="2"/>
      <c r="JSH1" s="2"/>
      <c r="JSI1" s="2"/>
      <c r="JSJ1" s="2"/>
      <c r="JSK1" s="2"/>
      <c r="JSL1" s="2"/>
      <c r="JSM1" s="2"/>
      <c r="JSN1" s="2"/>
      <c r="JSO1" s="2"/>
      <c r="JSP1" s="2"/>
      <c r="JSQ1" s="2"/>
      <c r="JSR1" s="2"/>
      <c r="JSS1" s="2"/>
      <c r="JST1" s="2"/>
      <c r="JSU1" s="2"/>
      <c r="JSV1" s="2"/>
      <c r="JSW1" s="2"/>
      <c r="JSX1" s="2"/>
      <c r="JSY1" s="2"/>
      <c r="JSZ1" s="2"/>
      <c r="JTA1" s="2"/>
      <c r="JTB1" s="2"/>
      <c r="JTC1" s="2"/>
      <c r="JTD1" s="2"/>
      <c r="JTE1" s="2"/>
      <c r="JTF1" s="2"/>
      <c r="JTG1" s="2"/>
      <c r="JTH1" s="2"/>
      <c r="JTI1" s="2"/>
      <c r="JTJ1" s="2"/>
      <c r="JTK1" s="2"/>
      <c r="JTL1" s="2"/>
      <c r="JTM1" s="2"/>
      <c r="JTN1" s="2"/>
      <c r="JTO1" s="2"/>
      <c r="JTP1" s="2"/>
      <c r="JTQ1" s="2"/>
      <c r="JTR1" s="2"/>
      <c r="JTS1" s="2"/>
      <c r="JTT1" s="2"/>
      <c r="JTU1" s="2"/>
      <c r="JTV1" s="2"/>
      <c r="JTW1" s="2"/>
      <c r="JTX1" s="2"/>
      <c r="JTY1" s="2"/>
      <c r="JTZ1" s="2"/>
      <c r="JUA1" s="2"/>
      <c r="JUB1" s="2"/>
      <c r="JUC1" s="2"/>
      <c r="JUD1" s="2"/>
      <c r="JUE1" s="2"/>
      <c r="JUF1" s="2"/>
      <c r="JUG1" s="2"/>
      <c r="JUH1" s="2"/>
      <c r="JUI1" s="2"/>
      <c r="JUJ1" s="2"/>
      <c r="JUK1" s="2"/>
      <c r="JUL1" s="2"/>
      <c r="JUM1" s="2"/>
      <c r="JUN1" s="2"/>
      <c r="JUO1" s="2"/>
      <c r="JUP1" s="2"/>
      <c r="JUQ1" s="2"/>
      <c r="JUR1" s="2"/>
      <c r="JUS1" s="2"/>
      <c r="JUT1" s="2"/>
      <c r="JUU1" s="2"/>
      <c r="JUV1" s="2"/>
      <c r="JUW1" s="2"/>
      <c r="JUX1" s="2"/>
      <c r="JUY1" s="2"/>
      <c r="JUZ1" s="2"/>
      <c r="JVA1" s="2"/>
      <c r="JVB1" s="2"/>
      <c r="JVC1" s="2"/>
      <c r="JVD1" s="2"/>
      <c r="JVE1" s="2"/>
      <c r="JVF1" s="2"/>
      <c r="JVG1" s="2"/>
      <c r="JVH1" s="2"/>
      <c r="JVI1" s="2"/>
      <c r="JVJ1" s="2"/>
      <c r="JVK1" s="2"/>
      <c r="JVL1" s="2"/>
      <c r="JVM1" s="2"/>
      <c r="JVN1" s="2"/>
      <c r="JVO1" s="2"/>
      <c r="JVP1" s="2"/>
      <c r="JVQ1" s="2"/>
      <c r="JVR1" s="2"/>
      <c r="JVS1" s="2"/>
      <c r="JVT1" s="2"/>
      <c r="JVU1" s="2"/>
      <c r="JVV1" s="2"/>
      <c r="JVW1" s="2"/>
      <c r="JVX1" s="2"/>
      <c r="JVY1" s="2"/>
      <c r="JVZ1" s="2"/>
      <c r="JWA1" s="2"/>
      <c r="JWB1" s="2"/>
      <c r="JWC1" s="2"/>
      <c r="JWD1" s="2"/>
      <c r="JWE1" s="2"/>
      <c r="JWF1" s="2"/>
      <c r="JWG1" s="2"/>
      <c r="JWH1" s="2"/>
      <c r="JWI1" s="2"/>
      <c r="JWJ1" s="2"/>
      <c r="JWK1" s="2"/>
      <c r="JWL1" s="2"/>
      <c r="JWM1" s="2"/>
      <c r="JWN1" s="2"/>
      <c r="JWO1" s="2"/>
      <c r="JWP1" s="2"/>
      <c r="JWQ1" s="2"/>
      <c r="JWR1" s="2"/>
      <c r="JWS1" s="2"/>
      <c r="JWT1" s="2"/>
      <c r="JWU1" s="2"/>
      <c r="JWV1" s="2"/>
      <c r="JWW1" s="2"/>
      <c r="JWX1" s="2"/>
      <c r="JWY1" s="2"/>
      <c r="JWZ1" s="2"/>
      <c r="JXA1" s="2"/>
      <c r="JXB1" s="2"/>
      <c r="JXC1" s="2"/>
      <c r="JXD1" s="2"/>
      <c r="JXE1" s="2"/>
      <c r="JXF1" s="2"/>
      <c r="JXG1" s="2"/>
      <c r="JXH1" s="2"/>
      <c r="JXI1" s="2"/>
      <c r="JXJ1" s="2"/>
      <c r="JXK1" s="2"/>
      <c r="JXL1" s="2"/>
      <c r="JXM1" s="2"/>
      <c r="JXN1" s="2"/>
      <c r="JXO1" s="2"/>
      <c r="JXP1" s="2"/>
      <c r="JXQ1" s="2"/>
      <c r="JXR1" s="2"/>
      <c r="JXS1" s="2"/>
      <c r="JXT1" s="2"/>
      <c r="JXU1" s="2"/>
      <c r="JXV1" s="2"/>
      <c r="JXW1" s="2"/>
      <c r="JXX1" s="2"/>
      <c r="JXY1" s="2"/>
      <c r="JXZ1" s="2"/>
      <c r="JYA1" s="2"/>
      <c r="JYB1" s="2"/>
      <c r="JYC1" s="2"/>
      <c r="JYD1" s="2"/>
      <c r="JYE1" s="2"/>
      <c r="JYF1" s="2"/>
      <c r="JYG1" s="2"/>
      <c r="JYH1" s="2"/>
      <c r="JYI1" s="2"/>
      <c r="JYJ1" s="2"/>
      <c r="JYK1" s="2"/>
      <c r="JYL1" s="2"/>
      <c r="JYM1" s="2"/>
      <c r="JYN1" s="2"/>
      <c r="JYO1" s="2"/>
      <c r="JYP1" s="2"/>
      <c r="JYQ1" s="2"/>
      <c r="JYR1" s="2"/>
      <c r="JYS1" s="2"/>
      <c r="JYT1" s="2"/>
      <c r="JYU1" s="2"/>
      <c r="JYV1" s="2"/>
      <c r="JYW1" s="2"/>
      <c r="JYX1" s="2"/>
      <c r="JYY1" s="2"/>
      <c r="JYZ1" s="2"/>
      <c r="JZA1" s="2"/>
      <c r="JZB1" s="2"/>
      <c r="JZC1" s="2"/>
      <c r="JZD1" s="2"/>
      <c r="JZE1" s="2"/>
      <c r="JZF1" s="2"/>
      <c r="JZG1" s="2"/>
      <c r="JZH1" s="2"/>
      <c r="JZI1" s="2"/>
      <c r="JZJ1" s="2"/>
      <c r="JZK1" s="2"/>
      <c r="JZL1" s="2"/>
      <c r="JZM1" s="2"/>
      <c r="JZN1" s="2"/>
      <c r="JZO1" s="2"/>
      <c r="JZP1" s="2"/>
      <c r="JZQ1" s="2"/>
      <c r="JZR1" s="2"/>
      <c r="JZS1" s="2"/>
      <c r="JZT1" s="2"/>
      <c r="JZU1" s="2"/>
      <c r="JZV1" s="2"/>
      <c r="JZW1" s="2"/>
      <c r="JZX1" s="2"/>
      <c r="JZY1" s="2"/>
      <c r="JZZ1" s="2"/>
      <c r="KAA1" s="2"/>
      <c r="KAB1" s="2"/>
      <c r="KAC1" s="2"/>
      <c r="KAD1" s="2"/>
      <c r="KAE1" s="2"/>
      <c r="KAF1" s="2"/>
      <c r="KAG1" s="2"/>
      <c r="KAH1" s="2"/>
      <c r="KAI1" s="2"/>
      <c r="KAJ1" s="2"/>
      <c r="KAK1" s="2"/>
      <c r="KAL1" s="2"/>
      <c r="KAM1" s="2"/>
      <c r="KAN1" s="2"/>
      <c r="KAO1" s="2"/>
      <c r="KAP1" s="2"/>
      <c r="KAQ1" s="2"/>
      <c r="KAR1" s="2"/>
      <c r="KAS1" s="2"/>
      <c r="KAT1" s="2"/>
      <c r="KAU1" s="2"/>
      <c r="KAV1" s="2"/>
      <c r="KAW1" s="2"/>
      <c r="KAX1" s="2"/>
      <c r="KAY1" s="2"/>
      <c r="KAZ1" s="2"/>
      <c r="KBA1" s="2"/>
      <c r="KBB1" s="2"/>
      <c r="KBC1" s="2"/>
      <c r="KBD1" s="2"/>
      <c r="KBE1" s="2"/>
      <c r="KBF1" s="2"/>
      <c r="KBG1" s="2"/>
      <c r="KBH1" s="2"/>
      <c r="KBI1" s="2"/>
      <c r="KBJ1" s="2"/>
      <c r="KBK1" s="2"/>
      <c r="KBL1" s="2"/>
      <c r="KBM1" s="2"/>
      <c r="KBN1" s="2"/>
      <c r="KBO1" s="2"/>
      <c r="KBP1" s="2"/>
      <c r="KBQ1" s="2"/>
      <c r="KBR1" s="2"/>
      <c r="KBS1" s="2"/>
      <c r="KBT1" s="2"/>
      <c r="KBU1" s="2"/>
      <c r="KBV1" s="2"/>
      <c r="KBW1" s="2"/>
      <c r="KBX1" s="2"/>
      <c r="KBY1" s="2"/>
      <c r="KBZ1" s="2"/>
      <c r="KCA1" s="2"/>
      <c r="KCB1" s="2"/>
      <c r="KCC1" s="2"/>
      <c r="KCD1" s="2"/>
      <c r="KCE1" s="2"/>
      <c r="KCF1" s="2"/>
      <c r="KCG1" s="2"/>
      <c r="KCH1" s="2"/>
      <c r="KCI1" s="2"/>
      <c r="KCJ1" s="2"/>
      <c r="KCK1" s="2"/>
      <c r="KCL1" s="2"/>
      <c r="KCM1" s="2"/>
      <c r="KCN1" s="2"/>
      <c r="KCO1" s="2"/>
      <c r="KCP1" s="2"/>
      <c r="KCQ1" s="2"/>
      <c r="KCR1" s="2"/>
      <c r="KCS1" s="2"/>
      <c r="KCT1" s="2"/>
      <c r="KCU1" s="2"/>
      <c r="KCV1" s="2"/>
      <c r="KCW1" s="2"/>
      <c r="KCX1" s="2"/>
      <c r="KCY1" s="2"/>
      <c r="KCZ1" s="2"/>
      <c r="KDA1" s="2"/>
      <c r="KDB1" s="2"/>
      <c r="KDC1" s="2"/>
      <c r="KDD1" s="2"/>
      <c r="KDE1" s="2"/>
      <c r="KDF1" s="2"/>
      <c r="KDG1" s="2"/>
      <c r="KDH1" s="2"/>
      <c r="KDI1" s="2"/>
      <c r="KDJ1" s="2"/>
      <c r="KDK1" s="2"/>
      <c r="KDL1" s="2"/>
      <c r="KDM1" s="2"/>
      <c r="KDN1" s="2"/>
      <c r="KDO1" s="2"/>
      <c r="KDP1" s="2"/>
      <c r="KDQ1" s="2"/>
      <c r="KDR1" s="2"/>
      <c r="KDS1" s="2"/>
      <c r="KDT1" s="2"/>
      <c r="KDU1" s="2"/>
      <c r="KDV1" s="2"/>
      <c r="KDW1" s="2"/>
      <c r="KDX1" s="2"/>
      <c r="KDY1" s="2"/>
      <c r="KDZ1" s="2"/>
      <c r="KEA1" s="2"/>
      <c r="KEB1" s="2"/>
      <c r="KEC1" s="2"/>
      <c r="KED1" s="2"/>
      <c r="KEE1" s="2"/>
      <c r="KEF1" s="2"/>
      <c r="KEG1" s="2"/>
      <c r="KEH1" s="2"/>
      <c r="KEI1" s="2"/>
      <c r="KEJ1" s="2"/>
      <c r="KEK1" s="2"/>
      <c r="KEL1" s="2"/>
      <c r="KEM1" s="2"/>
      <c r="KEN1" s="2"/>
      <c r="KEO1" s="2"/>
      <c r="KEP1" s="2"/>
      <c r="KEQ1" s="2"/>
      <c r="KER1" s="2"/>
      <c r="KES1" s="2"/>
      <c r="KET1" s="2"/>
      <c r="KEU1" s="2"/>
      <c r="KEV1" s="2"/>
      <c r="KEW1" s="2"/>
      <c r="KEX1" s="2"/>
      <c r="KEY1" s="2"/>
      <c r="KEZ1" s="2"/>
      <c r="KFA1" s="2"/>
      <c r="KFB1" s="2"/>
      <c r="KFC1" s="2"/>
      <c r="KFD1" s="2"/>
      <c r="KFE1" s="2"/>
      <c r="KFF1" s="2"/>
      <c r="KFG1" s="2"/>
      <c r="KFH1" s="2"/>
      <c r="KFI1" s="2"/>
      <c r="KFJ1" s="2"/>
      <c r="KFK1" s="2"/>
      <c r="KFL1" s="2"/>
      <c r="KFM1" s="2"/>
      <c r="KFN1" s="2"/>
      <c r="KFO1" s="2"/>
      <c r="KFP1" s="2"/>
      <c r="KFQ1" s="2"/>
      <c r="KFR1" s="2"/>
      <c r="KFS1" s="2"/>
      <c r="KFT1" s="2"/>
      <c r="KFU1" s="2"/>
      <c r="KFV1" s="2"/>
      <c r="KFW1" s="2"/>
      <c r="KFX1" s="2"/>
      <c r="KFY1" s="2"/>
      <c r="KFZ1" s="2"/>
      <c r="KGA1" s="2"/>
      <c r="KGB1" s="2"/>
      <c r="KGC1" s="2"/>
      <c r="KGD1" s="2"/>
      <c r="KGE1" s="2"/>
      <c r="KGF1" s="2"/>
      <c r="KGG1" s="2"/>
      <c r="KGH1" s="2"/>
      <c r="KGI1" s="2"/>
      <c r="KGJ1" s="2"/>
      <c r="KGK1" s="2"/>
      <c r="KGL1" s="2"/>
      <c r="KGM1" s="2"/>
      <c r="KGN1" s="2"/>
      <c r="KGO1" s="2"/>
      <c r="KGP1" s="2"/>
      <c r="KGQ1" s="2"/>
      <c r="KGR1" s="2"/>
      <c r="KGS1" s="2"/>
      <c r="KGT1" s="2"/>
      <c r="KGU1" s="2"/>
      <c r="KGV1" s="2"/>
      <c r="KGW1" s="2"/>
      <c r="KGX1" s="2"/>
      <c r="KGY1" s="2"/>
      <c r="KGZ1" s="2"/>
      <c r="KHA1" s="2"/>
      <c r="KHB1" s="2"/>
      <c r="KHC1" s="2"/>
      <c r="KHD1" s="2"/>
      <c r="KHE1" s="2"/>
      <c r="KHF1" s="2"/>
      <c r="KHG1" s="2"/>
      <c r="KHH1" s="2"/>
      <c r="KHI1" s="2"/>
      <c r="KHJ1" s="2"/>
      <c r="KHK1" s="2"/>
      <c r="KHL1" s="2"/>
      <c r="KHM1" s="2"/>
      <c r="KHN1" s="2"/>
      <c r="KHO1" s="2"/>
      <c r="KHP1" s="2"/>
      <c r="KHQ1" s="2"/>
      <c r="KHR1" s="2"/>
      <c r="KHS1" s="2"/>
      <c r="KHT1" s="2"/>
      <c r="KHU1" s="2"/>
      <c r="KHV1" s="2"/>
      <c r="KHW1" s="2"/>
      <c r="KHX1" s="2"/>
      <c r="KHY1" s="2"/>
      <c r="KHZ1" s="2"/>
      <c r="KIA1" s="2"/>
      <c r="KIB1" s="2"/>
      <c r="KIC1" s="2"/>
      <c r="KID1" s="2"/>
      <c r="KIE1" s="2"/>
      <c r="KIF1" s="2"/>
      <c r="KIG1" s="2"/>
      <c r="KIH1" s="2"/>
      <c r="KII1" s="2"/>
      <c r="KIJ1" s="2"/>
      <c r="KIK1" s="2"/>
      <c r="KIL1" s="2"/>
      <c r="KIM1" s="2"/>
      <c r="KIN1" s="2"/>
      <c r="KIO1" s="2"/>
      <c r="KIP1" s="2"/>
      <c r="KIQ1" s="2"/>
      <c r="KIR1" s="2"/>
      <c r="KIS1" s="2"/>
      <c r="KIT1" s="2"/>
      <c r="KIU1" s="2"/>
      <c r="KIV1" s="2"/>
      <c r="KIW1" s="2"/>
      <c r="KIX1" s="2"/>
      <c r="KIY1" s="2"/>
      <c r="KIZ1" s="2"/>
      <c r="KJA1" s="2"/>
      <c r="KJB1" s="2"/>
      <c r="KJC1" s="2"/>
      <c r="KJD1" s="2"/>
      <c r="KJE1" s="2"/>
      <c r="KJF1" s="2"/>
      <c r="KJG1" s="2"/>
      <c r="KJH1" s="2"/>
      <c r="KJI1" s="2"/>
      <c r="KJJ1" s="2"/>
      <c r="KJK1" s="2"/>
      <c r="KJL1" s="2"/>
      <c r="KJM1" s="2"/>
      <c r="KJN1" s="2"/>
      <c r="KJO1" s="2"/>
      <c r="KJP1" s="2"/>
      <c r="KJQ1" s="2"/>
      <c r="KJR1" s="2"/>
      <c r="KJS1" s="2"/>
      <c r="KJT1" s="2"/>
      <c r="KJU1" s="2"/>
      <c r="KJV1" s="2"/>
      <c r="KJW1" s="2"/>
      <c r="KJX1" s="2"/>
      <c r="KJY1" s="2"/>
      <c r="KJZ1" s="2"/>
      <c r="KKA1" s="2"/>
      <c r="KKB1" s="2"/>
      <c r="KKC1" s="2"/>
      <c r="KKD1" s="2"/>
      <c r="KKE1" s="2"/>
      <c r="KKF1" s="2"/>
      <c r="KKG1" s="2"/>
      <c r="KKH1" s="2"/>
      <c r="KKI1" s="2"/>
      <c r="KKJ1" s="2"/>
      <c r="KKK1" s="2"/>
      <c r="KKL1" s="2"/>
      <c r="KKM1" s="2"/>
      <c r="KKN1" s="2"/>
      <c r="KKO1" s="2"/>
      <c r="KKP1" s="2"/>
      <c r="KKQ1" s="2"/>
      <c r="KKR1" s="2"/>
      <c r="KKS1" s="2"/>
      <c r="KKT1" s="2"/>
      <c r="KKU1" s="2"/>
      <c r="KKV1" s="2"/>
      <c r="KKW1" s="2"/>
      <c r="KKX1" s="2"/>
      <c r="KKY1" s="2"/>
      <c r="KKZ1" s="2"/>
      <c r="KLA1" s="2"/>
      <c r="KLB1" s="2"/>
      <c r="KLC1" s="2"/>
      <c r="KLD1" s="2"/>
      <c r="KLE1" s="2"/>
      <c r="KLF1" s="2"/>
      <c r="KLG1" s="2"/>
      <c r="KLH1" s="2"/>
      <c r="KLI1" s="2"/>
      <c r="KLJ1" s="2"/>
      <c r="KLK1" s="2"/>
      <c r="KLL1" s="2"/>
      <c r="KLM1" s="2"/>
      <c r="KLN1" s="2"/>
      <c r="KLO1" s="2"/>
      <c r="KLP1" s="2"/>
      <c r="KLQ1" s="2"/>
      <c r="KLR1" s="2"/>
      <c r="KLS1" s="2"/>
      <c r="KLT1" s="2"/>
      <c r="KLU1" s="2"/>
      <c r="KLV1" s="2"/>
      <c r="KLW1" s="2"/>
      <c r="KLX1" s="2"/>
      <c r="KLY1" s="2"/>
      <c r="KLZ1" s="2"/>
      <c r="KMA1" s="2"/>
      <c r="KMB1" s="2"/>
      <c r="KMC1" s="2"/>
      <c r="KMD1" s="2"/>
      <c r="KME1" s="2"/>
      <c r="KMF1" s="2"/>
      <c r="KMG1" s="2"/>
      <c r="KMH1" s="2"/>
      <c r="KMI1" s="2"/>
      <c r="KMJ1" s="2"/>
      <c r="KMK1" s="2"/>
      <c r="KML1" s="2"/>
      <c r="KMM1" s="2"/>
      <c r="KMN1" s="2"/>
      <c r="KMO1" s="2"/>
      <c r="KMP1" s="2"/>
      <c r="KMQ1" s="2"/>
      <c r="KMR1" s="2"/>
      <c r="KMS1" s="2"/>
      <c r="KMT1" s="2"/>
      <c r="KMU1" s="2"/>
      <c r="KMV1" s="2"/>
      <c r="KMW1" s="2"/>
      <c r="KMX1" s="2"/>
      <c r="KMY1" s="2"/>
      <c r="KMZ1" s="2"/>
      <c r="KNA1" s="2"/>
      <c r="KNB1" s="2"/>
      <c r="KNC1" s="2"/>
      <c r="KND1" s="2"/>
      <c r="KNE1" s="2"/>
      <c r="KNF1" s="2"/>
      <c r="KNG1" s="2"/>
      <c r="KNH1" s="2"/>
      <c r="KNI1" s="2"/>
      <c r="KNJ1" s="2"/>
      <c r="KNK1" s="2"/>
      <c r="KNL1" s="2"/>
      <c r="KNM1" s="2"/>
      <c r="KNN1" s="2"/>
      <c r="KNO1" s="2"/>
      <c r="KNP1" s="2"/>
      <c r="KNQ1" s="2"/>
      <c r="KNR1" s="2"/>
      <c r="KNS1" s="2"/>
      <c r="KNT1" s="2"/>
      <c r="KNU1" s="2"/>
      <c r="KNV1" s="2"/>
      <c r="KNW1" s="2"/>
      <c r="KNX1" s="2"/>
      <c r="KNY1" s="2"/>
      <c r="KNZ1" s="2"/>
      <c r="KOA1" s="2"/>
      <c r="KOB1" s="2"/>
      <c r="KOC1" s="2"/>
      <c r="KOD1" s="2"/>
      <c r="KOE1" s="2"/>
      <c r="KOF1" s="2"/>
      <c r="KOG1" s="2"/>
      <c r="KOH1" s="2"/>
      <c r="KOI1" s="2"/>
      <c r="KOJ1" s="2"/>
      <c r="KOK1" s="2"/>
      <c r="KOL1" s="2"/>
      <c r="KOM1" s="2"/>
      <c r="KON1" s="2"/>
      <c r="KOO1" s="2"/>
      <c r="KOP1" s="2"/>
      <c r="KOQ1" s="2"/>
      <c r="KOR1" s="2"/>
      <c r="KOS1" s="2"/>
      <c r="KOT1" s="2"/>
      <c r="KOU1" s="2"/>
      <c r="KOV1" s="2"/>
      <c r="KOW1" s="2"/>
      <c r="KOX1" s="2"/>
      <c r="KOY1" s="2"/>
      <c r="KOZ1" s="2"/>
      <c r="KPA1" s="2"/>
      <c r="KPB1" s="2"/>
      <c r="KPC1" s="2"/>
      <c r="KPD1" s="2"/>
      <c r="KPE1" s="2"/>
      <c r="KPF1" s="2"/>
      <c r="KPG1" s="2"/>
      <c r="KPH1" s="2"/>
      <c r="KPI1" s="2"/>
      <c r="KPJ1" s="2"/>
      <c r="KPK1" s="2"/>
      <c r="KPL1" s="2"/>
      <c r="KPM1" s="2"/>
      <c r="KPN1" s="2"/>
      <c r="KPO1" s="2"/>
      <c r="KPP1" s="2"/>
      <c r="KPQ1" s="2"/>
      <c r="KPR1" s="2"/>
      <c r="KPS1" s="2"/>
      <c r="KPT1" s="2"/>
      <c r="KPU1" s="2"/>
      <c r="KPV1" s="2"/>
      <c r="KPW1" s="2"/>
      <c r="KPX1" s="2"/>
      <c r="KPY1" s="2"/>
      <c r="KPZ1" s="2"/>
      <c r="KQA1" s="2"/>
      <c r="KQB1" s="2"/>
      <c r="KQC1" s="2"/>
      <c r="KQD1" s="2"/>
      <c r="KQE1" s="2"/>
      <c r="KQF1" s="2"/>
      <c r="KQG1" s="2"/>
      <c r="KQH1" s="2"/>
      <c r="KQI1" s="2"/>
      <c r="KQJ1" s="2"/>
      <c r="KQK1" s="2"/>
      <c r="KQL1" s="2"/>
      <c r="KQM1" s="2"/>
      <c r="KQN1" s="2"/>
      <c r="KQO1" s="2"/>
      <c r="KQP1" s="2"/>
      <c r="KQQ1" s="2"/>
      <c r="KQR1" s="2"/>
      <c r="KQS1" s="2"/>
      <c r="KQT1" s="2"/>
      <c r="KQU1" s="2"/>
      <c r="KQV1" s="2"/>
      <c r="KQW1" s="2"/>
      <c r="KQX1" s="2"/>
      <c r="KQY1" s="2"/>
      <c r="KQZ1" s="2"/>
      <c r="KRA1" s="2"/>
      <c r="KRB1" s="2"/>
      <c r="KRC1" s="2"/>
      <c r="KRD1" s="2"/>
      <c r="KRE1" s="2"/>
      <c r="KRF1" s="2"/>
      <c r="KRG1" s="2"/>
      <c r="KRH1" s="2"/>
      <c r="KRI1" s="2"/>
      <c r="KRJ1" s="2"/>
      <c r="KRK1" s="2"/>
      <c r="KRL1" s="2"/>
      <c r="KRM1" s="2"/>
      <c r="KRN1" s="2"/>
      <c r="KRO1" s="2"/>
      <c r="KRP1" s="2"/>
      <c r="KRQ1" s="2"/>
      <c r="KRR1" s="2"/>
      <c r="KRS1" s="2"/>
      <c r="KRT1" s="2"/>
      <c r="KRU1" s="2"/>
      <c r="KRV1" s="2"/>
      <c r="KRW1" s="2"/>
      <c r="KRX1" s="2"/>
      <c r="KRY1" s="2"/>
      <c r="KRZ1" s="2"/>
      <c r="KSA1" s="2"/>
      <c r="KSB1" s="2"/>
      <c r="KSC1" s="2"/>
      <c r="KSD1" s="2"/>
      <c r="KSE1" s="2"/>
      <c r="KSF1" s="2"/>
      <c r="KSG1" s="2"/>
      <c r="KSH1" s="2"/>
      <c r="KSI1" s="2"/>
      <c r="KSJ1" s="2"/>
      <c r="KSK1" s="2"/>
      <c r="KSL1" s="2"/>
      <c r="KSM1" s="2"/>
      <c r="KSN1" s="2"/>
      <c r="KSO1" s="2"/>
      <c r="KSP1" s="2"/>
      <c r="KSQ1" s="2"/>
      <c r="KSR1" s="2"/>
      <c r="KSS1" s="2"/>
      <c r="KST1" s="2"/>
      <c r="KSU1" s="2"/>
      <c r="KSV1" s="2"/>
      <c r="KSW1" s="2"/>
      <c r="KSX1" s="2"/>
      <c r="KSY1" s="2"/>
      <c r="KSZ1" s="2"/>
      <c r="KTA1" s="2"/>
      <c r="KTB1" s="2"/>
      <c r="KTC1" s="2"/>
      <c r="KTD1" s="2"/>
      <c r="KTE1" s="2"/>
      <c r="KTF1" s="2"/>
      <c r="KTG1" s="2"/>
      <c r="KTH1" s="2"/>
      <c r="KTI1" s="2"/>
      <c r="KTJ1" s="2"/>
      <c r="KTK1" s="2"/>
      <c r="KTL1" s="2"/>
      <c r="KTM1" s="2"/>
      <c r="KTN1" s="2"/>
      <c r="KTO1" s="2"/>
      <c r="KTP1" s="2"/>
      <c r="KTQ1" s="2"/>
      <c r="KTR1" s="2"/>
      <c r="KTS1" s="2"/>
      <c r="KTT1" s="2"/>
      <c r="KTU1" s="2"/>
      <c r="KTV1" s="2"/>
      <c r="KTW1" s="2"/>
      <c r="KTX1" s="2"/>
      <c r="KTY1" s="2"/>
      <c r="KTZ1" s="2"/>
      <c r="KUA1" s="2"/>
      <c r="KUB1" s="2"/>
      <c r="KUC1" s="2"/>
      <c r="KUD1" s="2"/>
      <c r="KUE1" s="2"/>
      <c r="KUF1" s="2"/>
      <c r="KUG1" s="2"/>
      <c r="KUH1" s="2"/>
      <c r="KUI1" s="2"/>
      <c r="KUJ1" s="2"/>
      <c r="KUK1" s="2"/>
      <c r="KUL1" s="2"/>
      <c r="KUM1" s="2"/>
      <c r="KUN1" s="2"/>
      <c r="KUO1" s="2"/>
      <c r="KUP1" s="2"/>
      <c r="KUQ1" s="2"/>
      <c r="KUR1" s="2"/>
      <c r="KUS1" s="2"/>
      <c r="KUT1" s="2"/>
      <c r="KUU1" s="2"/>
      <c r="KUV1" s="2"/>
      <c r="KUW1" s="2"/>
      <c r="KUX1" s="2"/>
      <c r="KUY1" s="2"/>
      <c r="KUZ1" s="2"/>
      <c r="KVA1" s="2"/>
      <c r="KVB1" s="2"/>
      <c r="KVC1" s="2"/>
      <c r="KVD1" s="2"/>
      <c r="KVE1" s="2"/>
      <c r="KVF1" s="2"/>
      <c r="KVG1" s="2"/>
      <c r="KVH1" s="2"/>
      <c r="KVI1" s="2"/>
      <c r="KVJ1" s="2"/>
      <c r="KVK1" s="2"/>
      <c r="KVL1" s="2"/>
      <c r="KVM1" s="2"/>
      <c r="KVN1" s="2"/>
      <c r="KVO1" s="2"/>
      <c r="KVP1" s="2"/>
      <c r="KVQ1" s="2"/>
      <c r="KVR1" s="2"/>
      <c r="KVS1" s="2"/>
      <c r="KVT1" s="2"/>
      <c r="KVU1" s="2"/>
      <c r="KVV1" s="2"/>
      <c r="KVW1" s="2"/>
      <c r="KVX1" s="2"/>
      <c r="KVY1" s="2"/>
      <c r="KVZ1" s="2"/>
      <c r="KWA1" s="2"/>
      <c r="KWB1" s="2"/>
      <c r="KWC1" s="2"/>
      <c r="KWD1" s="2"/>
      <c r="KWE1" s="2"/>
      <c r="KWF1" s="2"/>
      <c r="KWG1" s="2"/>
      <c r="KWH1" s="2"/>
      <c r="KWI1" s="2"/>
      <c r="KWJ1" s="2"/>
      <c r="KWK1" s="2"/>
      <c r="KWL1" s="2"/>
      <c r="KWM1" s="2"/>
      <c r="KWN1" s="2"/>
      <c r="KWO1" s="2"/>
      <c r="KWP1" s="2"/>
      <c r="KWQ1" s="2"/>
      <c r="KWR1" s="2"/>
      <c r="KWS1" s="2"/>
      <c r="KWT1" s="2"/>
      <c r="KWU1" s="2"/>
      <c r="KWV1" s="2"/>
      <c r="KWW1" s="2"/>
      <c r="KWX1" s="2"/>
      <c r="KWY1" s="2"/>
      <c r="KWZ1" s="2"/>
      <c r="KXA1" s="2"/>
      <c r="KXB1" s="2"/>
      <c r="KXC1" s="2"/>
      <c r="KXD1" s="2"/>
      <c r="KXE1" s="2"/>
      <c r="KXF1" s="2"/>
      <c r="KXG1" s="2"/>
      <c r="KXH1" s="2"/>
      <c r="KXI1" s="2"/>
      <c r="KXJ1" s="2"/>
      <c r="KXK1" s="2"/>
      <c r="KXL1" s="2"/>
      <c r="KXM1" s="2"/>
      <c r="KXN1" s="2"/>
      <c r="KXO1" s="2"/>
      <c r="KXP1" s="2"/>
      <c r="KXQ1" s="2"/>
      <c r="KXR1" s="2"/>
      <c r="KXS1" s="2"/>
      <c r="KXT1" s="2"/>
      <c r="KXU1" s="2"/>
      <c r="KXV1" s="2"/>
      <c r="KXW1" s="2"/>
      <c r="KXX1" s="2"/>
      <c r="KXY1" s="2"/>
      <c r="KXZ1" s="2"/>
      <c r="KYA1" s="2"/>
      <c r="KYB1" s="2"/>
      <c r="KYC1" s="2"/>
      <c r="KYD1" s="2"/>
      <c r="KYE1" s="2"/>
      <c r="KYF1" s="2"/>
      <c r="KYG1" s="2"/>
      <c r="KYH1" s="2"/>
      <c r="KYI1" s="2"/>
      <c r="KYJ1" s="2"/>
      <c r="KYK1" s="2"/>
      <c r="KYL1" s="2"/>
      <c r="KYM1" s="2"/>
      <c r="KYN1" s="2"/>
      <c r="KYO1" s="2"/>
      <c r="KYP1" s="2"/>
      <c r="KYQ1" s="2"/>
      <c r="KYR1" s="2"/>
      <c r="KYS1" s="2"/>
      <c r="KYT1" s="2"/>
      <c r="KYU1" s="2"/>
      <c r="KYV1" s="2"/>
      <c r="KYW1" s="2"/>
      <c r="KYX1" s="2"/>
      <c r="KYY1" s="2"/>
      <c r="KYZ1" s="2"/>
      <c r="KZA1" s="2"/>
      <c r="KZB1" s="2"/>
      <c r="KZC1" s="2"/>
      <c r="KZD1" s="2"/>
      <c r="KZE1" s="2"/>
      <c r="KZF1" s="2"/>
      <c r="KZG1" s="2"/>
      <c r="KZH1" s="2"/>
      <c r="KZI1" s="2"/>
      <c r="KZJ1" s="2"/>
      <c r="KZK1" s="2"/>
      <c r="KZL1" s="2"/>
      <c r="KZM1" s="2"/>
      <c r="KZN1" s="2"/>
      <c r="KZO1" s="2"/>
      <c r="KZP1" s="2"/>
      <c r="KZQ1" s="2"/>
      <c r="KZR1" s="2"/>
      <c r="KZS1" s="2"/>
      <c r="KZT1" s="2"/>
      <c r="KZU1" s="2"/>
      <c r="KZV1" s="2"/>
      <c r="KZW1" s="2"/>
      <c r="KZX1" s="2"/>
      <c r="KZY1" s="2"/>
      <c r="KZZ1" s="2"/>
      <c r="LAA1" s="2"/>
      <c r="LAB1" s="2"/>
      <c r="LAC1" s="2"/>
      <c r="LAD1" s="2"/>
      <c r="LAE1" s="2"/>
      <c r="LAF1" s="2"/>
      <c r="LAG1" s="2"/>
      <c r="LAH1" s="2"/>
      <c r="LAI1" s="2"/>
      <c r="LAJ1" s="2"/>
      <c r="LAK1" s="2"/>
      <c r="LAL1" s="2"/>
      <c r="LAM1" s="2"/>
      <c r="LAN1" s="2"/>
      <c r="LAO1" s="2"/>
      <c r="LAP1" s="2"/>
      <c r="LAQ1" s="2"/>
      <c r="LAR1" s="2"/>
      <c r="LAS1" s="2"/>
      <c r="LAT1" s="2"/>
      <c r="LAU1" s="2"/>
      <c r="LAV1" s="2"/>
      <c r="LAW1" s="2"/>
      <c r="LAX1" s="2"/>
      <c r="LAY1" s="2"/>
      <c r="LAZ1" s="2"/>
      <c r="LBA1" s="2"/>
      <c r="LBB1" s="2"/>
      <c r="LBC1" s="2"/>
      <c r="LBD1" s="2"/>
      <c r="LBE1" s="2"/>
      <c r="LBF1" s="2"/>
      <c r="LBG1" s="2"/>
      <c r="LBH1" s="2"/>
      <c r="LBI1" s="2"/>
      <c r="LBJ1" s="2"/>
      <c r="LBK1" s="2"/>
      <c r="LBL1" s="2"/>
      <c r="LBM1" s="2"/>
      <c r="LBN1" s="2"/>
      <c r="LBO1" s="2"/>
      <c r="LBP1" s="2"/>
      <c r="LBQ1" s="2"/>
      <c r="LBR1" s="2"/>
      <c r="LBS1" s="2"/>
      <c r="LBT1" s="2"/>
      <c r="LBU1" s="2"/>
      <c r="LBV1" s="2"/>
      <c r="LBW1" s="2"/>
      <c r="LBX1" s="2"/>
      <c r="LBY1" s="2"/>
      <c r="LBZ1" s="2"/>
      <c r="LCA1" s="2"/>
      <c r="LCB1" s="2"/>
      <c r="LCC1" s="2"/>
      <c r="LCD1" s="2"/>
      <c r="LCE1" s="2"/>
      <c r="LCF1" s="2"/>
      <c r="LCG1" s="2"/>
      <c r="LCH1" s="2"/>
      <c r="LCI1" s="2"/>
      <c r="LCJ1" s="2"/>
      <c r="LCK1" s="2"/>
      <c r="LCL1" s="2"/>
      <c r="LCM1" s="2"/>
      <c r="LCN1" s="2"/>
      <c r="LCO1" s="2"/>
      <c r="LCP1" s="2"/>
      <c r="LCQ1" s="2"/>
      <c r="LCR1" s="2"/>
      <c r="LCS1" s="2"/>
      <c r="LCT1" s="2"/>
      <c r="LCU1" s="2"/>
      <c r="LCV1" s="2"/>
      <c r="LCW1" s="2"/>
      <c r="LCX1" s="2"/>
      <c r="LCY1" s="2"/>
      <c r="LCZ1" s="2"/>
      <c r="LDA1" s="2"/>
      <c r="LDB1" s="2"/>
      <c r="LDC1" s="2"/>
      <c r="LDD1" s="2"/>
      <c r="LDE1" s="2"/>
      <c r="LDF1" s="2"/>
      <c r="LDG1" s="2"/>
      <c r="LDH1" s="2"/>
      <c r="LDI1" s="2"/>
      <c r="LDJ1" s="2"/>
      <c r="LDK1" s="2"/>
      <c r="LDL1" s="2"/>
      <c r="LDM1" s="2"/>
      <c r="LDN1" s="2"/>
      <c r="LDO1" s="2"/>
      <c r="LDP1" s="2"/>
      <c r="LDQ1" s="2"/>
      <c r="LDR1" s="2"/>
      <c r="LDS1" s="2"/>
      <c r="LDT1" s="2"/>
      <c r="LDU1" s="2"/>
      <c r="LDV1" s="2"/>
      <c r="LDW1" s="2"/>
      <c r="LDX1" s="2"/>
      <c r="LDY1" s="2"/>
      <c r="LDZ1" s="2"/>
      <c r="LEA1" s="2"/>
      <c r="LEB1" s="2"/>
      <c r="LEC1" s="2"/>
      <c r="LED1" s="2"/>
      <c r="LEE1" s="2"/>
      <c r="LEF1" s="2"/>
      <c r="LEG1" s="2"/>
      <c r="LEH1" s="2"/>
      <c r="LEI1" s="2"/>
      <c r="LEJ1" s="2"/>
      <c r="LEK1" s="2"/>
      <c r="LEL1" s="2"/>
      <c r="LEM1" s="2"/>
      <c r="LEN1" s="2"/>
      <c r="LEO1" s="2"/>
      <c r="LEP1" s="2"/>
      <c r="LEQ1" s="2"/>
      <c r="LER1" s="2"/>
      <c r="LES1" s="2"/>
      <c r="LET1" s="2"/>
      <c r="LEU1" s="2"/>
      <c r="LEV1" s="2"/>
      <c r="LEW1" s="2"/>
      <c r="LEX1" s="2"/>
      <c r="LEY1" s="2"/>
      <c r="LEZ1" s="2"/>
      <c r="LFA1" s="2"/>
      <c r="LFB1" s="2"/>
      <c r="LFC1" s="2"/>
      <c r="LFD1" s="2"/>
      <c r="LFE1" s="2"/>
      <c r="LFF1" s="2"/>
      <c r="LFG1" s="2"/>
      <c r="LFH1" s="2"/>
      <c r="LFI1" s="2"/>
      <c r="LFJ1" s="2"/>
      <c r="LFK1" s="2"/>
      <c r="LFL1" s="2"/>
      <c r="LFM1" s="2"/>
      <c r="LFN1" s="2"/>
      <c r="LFO1" s="2"/>
      <c r="LFP1" s="2"/>
      <c r="LFQ1" s="2"/>
      <c r="LFR1" s="2"/>
      <c r="LFS1" s="2"/>
      <c r="LFT1" s="2"/>
      <c r="LFU1" s="2"/>
      <c r="LFV1" s="2"/>
      <c r="LFW1" s="2"/>
      <c r="LFX1" s="2"/>
      <c r="LFY1" s="2"/>
      <c r="LFZ1" s="2"/>
      <c r="LGA1" s="2"/>
      <c r="LGB1" s="2"/>
      <c r="LGC1" s="2"/>
      <c r="LGD1" s="2"/>
      <c r="LGE1" s="2"/>
      <c r="LGF1" s="2"/>
      <c r="LGG1" s="2"/>
      <c r="LGH1" s="2"/>
      <c r="LGI1" s="2"/>
      <c r="LGJ1" s="2"/>
      <c r="LGK1" s="2"/>
      <c r="LGL1" s="2"/>
      <c r="LGM1" s="2"/>
      <c r="LGN1" s="2"/>
      <c r="LGO1" s="2"/>
      <c r="LGP1" s="2"/>
      <c r="LGQ1" s="2"/>
      <c r="LGR1" s="2"/>
      <c r="LGS1" s="2"/>
      <c r="LGT1" s="2"/>
      <c r="LGU1" s="2"/>
      <c r="LGV1" s="2"/>
      <c r="LGW1" s="2"/>
      <c r="LGX1" s="2"/>
      <c r="LGY1" s="2"/>
      <c r="LGZ1" s="2"/>
      <c r="LHA1" s="2"/>
      <c r="LHB1" s="2"/>
      <c r="LHC1" s="2"/>
      <c r="LHD1" s="2"/>
      <c r="LHE1" s="2"/>
      <c r="LHF1" s="2"/>
      <c r="LHG1" s="2"/>
      <c r="LHH1" s="2"/>
      <c r="LHI1" s="2"/>
      <c r="LHJ1" s="2"/>
      <c r="LHK1" s="2"/>
      <c r="LHL1" s="2"/>
      <c r="LHM1" s="2"/>
      <c r="LHN1" s="2"/>
      <c r="LHO1" s="2"/>
      <c r="LHP1" s="2"/>
      <c r="LHQ1" s="2"/>
      <c r="LHR1" s="2"/>
      <c r="LHS1" s="2"/>
      <c r="LHT1" s="2"/>
      <c r="LHU1" s="2"/>
      <c r="LHV1" s="2"/>
      <c r="LHW1" s="2"/>
      <c r="LHX1" s="2"/>
      <c r="LHY1" s="2"/>
      <c r="LHZ1" s="2"/>
      <c r="LIA1" s="2"/>
      <c r="LIB1" s="2"/>
      <c r="LIC1" s="2"/>
      <c r="LID1" s="2"/>
      <c r="LIE1" s="2"/>
      <c r="LIF1" s="2"/>
      <c r="LIG1" s="2"/>
      <c r="LIH1" s="2"/>
      <c r="LII1" s="2"/>
      <c r="LIJ1" s="2"/>
      <c r="LIK1" s="2"/>
      <c r="LIL1" s="2"/>
      <c r="LIM1" s="2"/>
      <c r="LIN1" s="2"/>
      <c r="LIO1" s="2"/>
      <c r="LIP1" s="2"/>
      <c r="LIQ1" s="2"/>
      <c r="LIR1" s="2"/>
      <c r="LIS1" s="2"/>
      <c r="LIT1" s="2"/>
      <c r="LIU1" s="2"/>
      <c r="LIV1" s="2"/>
      <c r="LIW1" s="2"/>
      <c r="LIX1" s="2"/>
      <c r="LIY1" s="2"/>
      <c r="LIZ1" s="2"/>
      <c r="LJA1" s="2"/>
      <c r="LJB1" s="2"/>
      <c r="LJC1" s="2"/>
      <c r="LJD1" s="2"/>
      <c r="LJE1" s="2"/>
      <c r="LJF1" s="2"/>
      <c r="LJG1" s="2"/>
      <c r="LJH1" s="2"/>
      <c r="LJI1" s="2"/>
      <c r="LJJ1" s="2"/>
      <c r="LJK1" s="2"/>
      <c r="LJL1" s="2"/>
      <c r="LJM1" s="2"/>
      <c r="LJN1" s="2"/>
      <c r="LJO1" s="2"/>
      <c r="LJP1" s="2"/>
      <c r="LJQ1" s="2"/>
      <c r="LJR1" s="2"/>
      <c r="LJS1" s="2"/>
      <c r="LJT1" s="2"/>
      <c r="LJU1" s="2"/>
      <c r="LJV1" s="2"/>
      <c r="LJW1" s="2"/>
      <c r="LJX1" s="2"/>
      <c r="LJY1" s="2"/>
      <c r="LJZ1" s="2"/>
      <c r="LKA1" s="2"/>
      <c r="LKB1" s="2"/>
      <c r="LKC1" s="2"/>
      <c r="LKD1" s="2"/>
      <c r="LKE1" s="2"/>
      <c r="LKF1" s="2"/>
      <c r="LKG1" s="2"/>
      <c r="LKH1" s="2"/>
      <c r="LKI1" s="2"/>
      <c r="LKJ1" s="2"/>
      <c r="LKK1" s="2"/>
      <c r="LKL1" s="2"/>
      <c r="LKM1" s="2"/>
      <c r="LKN1" s="2"/>
      <c r="LKO1" s="2"/>
      <c r="LKP1" s="2"/>
      <c r="LKQ1" s="2"/>
      <c r="LKR1" s="2"/>
      <c r="LKS1" s="2"/>
      <c r="LKT1" s="2"/>
      <c r="LKU1" s="2"/>
      <c r="LKV1" s="2"/>
      <c r="LKW1" s="2"/>
      <c r="LKX1" s="2"/>
      <c r="LKY1" s="2"/>
      <c r="LKZ1" s="2"/>
      <c r="LLA1" s="2"/>
      <c r="LLB1" s="2"/>
      <c r="LLC1" s="2"/>
      <c r="LLD1" s="2"/>
      <c r="LLE1" s="2"/>
      <c r="LLF1" s="2"/>
      <c r="LLG1" s="2"/>
      <c r="LLH1" s="2"/>
      <c r="LLI1" s="2"/>
      <c r="LLJ1" s="2"/>
      <c r="LLK1" s="2"/>
      <c r="LLL1" s="2"/>
      <c r="LLM1" s="2"/>
      <c r="LLN1" s="2"/>
      <c r="LLO1" s="2"/>
      <c r="LLP1" s="2"/>
      <c r="LLQ1" s="2"/>
      <c r="LLR1" s="2"/>
      <c r="LLS1" s="2"/>
      <c r="LLT1" s="2"/>
      <c r="LLU1" s="2"/>
      <c r="LLV1" s="2"/>
      <c r="LLW1" s="2"/>
      <c r="LLX1" s="2"/>
      <c r="LLY1" s="2"/>
      <c r="LLZ1" s="2"/>
      <c r="LMA1" s="2"/>
      <c r="LMB1" s="2"/>
      <c r="LMC1" s="2"/>
      <c r="LMD1" s="2"/>
      <c r="LME1" s="2"/>
      <c r="LMF1" s="2"/>
      <c r="LMG1" s="2"/>
      <c r="LMH1" s="2"/>
      <c r="LMI1" s="2"/>
      <c r="LMJ1" s="2"/>
      <c r="LMK1" s="2"/>
      <c r="LML1" s="2"/>
      <c r="LMM1" s="2"/>
      <c r="LMN1" s="2"/>
      <c r="LMO1" s="2"/>
      <c r="LMP1" s="2"/>
      <c r="LMQ1" s="2"/>
      <c r="LMR1" s="2"/>
      <c r="LMS1" s="2"/>
      <c r="LMT1" s="2"/>
      <c r="LMU1" s="2"/>
      <c r="LMV1" s="2"/>
      <c r="LMW1" s="2"/>
      <c r="LMX1" s="2"/>
      <c r="LMY1" s="2"/>
      <c r="LMZ1" s="2"/>
      <c r="LNA1" s="2"/>
      <c r="LNB1" s="2"/>
      <c r="LNC1" s="2"/>
      <c r="LND1" s="2"/>
      <c r="LNE1" s="2"/>
      <c r="LNF1" s="2"/>
      <c r="LNG1" s="2"/>
      <c r="LNH1" s="2"/>
      <c r="LNI1" s="2"/>
      <c r="LNJ1" s="2"/>
      <c r="LNK1" s="2"/>
      <c r="LNL1" s="2"/>
      <c r="LNM1" s="2"/>
      <c r="LNN1" s="2"/>
      <c r="LNO1" s="2"/>
      <c r="LNP1" s="2"/>
      <c r="LNQ1" s="2"/>
      <c r="LNR1" s="2"/>
      <c r="LNS1" s="2"/>
      <c r="LNT1" s="2"/>
      <c r="LNU1" s="2"/>
      <c r="LNV1" s="2"/>
      <c r="LNW1" s="2"/>
      <c r="LNX1" s="2"/>
      <c r="LNY1" s="2"/>
      <c r="LNZ1" s="2"/>
      <c r="LOA1" s="2"/>
      <c r="LOB1" s="2"/>
      <c r="LOC1" s="2"/>
      <c r="LOD1" s="2"/>
      <c r="LOE1" s="2"/>
      <c r="LOF1" s="2"/>
      <c r="LOG1" s="2"/>
      <c r="LOH1" s="2"/>
      <c r="LOI1" s="2"/>
      <c r="LOJ1" s="2"/>
      <c r="LOK1" s="2"/>
      <c r="LOL1" s="2"/>
      <c r="LOM1" s="2"/>
      <c r="LON1" s="2"/>
      <c r="LOO1" s="2"/>
      <c r="LOP1" s="2"/>
      <c r="LOQ1" s="2"/>
      <c r="LOR1" s="2"/>
      <c r="LOS1" s="2"/>
      <c r="LOT1" s="2"/>
      <c r="LOU1" s="2"/>
      <c r="LOV1" s="2"/>
      <c r="LOW1" s="2"/>
      <c r="LOX1" s="2"/>
      <c r="LOY1" s="2"/>
      <c r="LOZ1" s="2"/>
      <c r="LPA1" s="2"/>
      <c r="LPB1" s="2"/>
      <c r="LPC1" s="2"/>
      <c r="LPD1" s="2"/>
      <c r="LPE1" s="2"/>
      <c r="LPF1" s="2"/>
      <c r="LPG1" s="2"/>
      <c r="LPH1" s="2"/>
      <c r="LPI1" s="2"/>
      <c r="LPJ1" s="2"/>
      <c r="LPK1" s="2"/>
      <c r="LPL1" s="2"/>
      <c r="LPM1" s="2"/>
      <c r="LPN1" s="2"/>
      <c r="LPO1" s="2"/>
      <c r="LPP1" s="2"/>
      <c r="LPQ1" s="2"/>
      <c r="LPR1" s="2"/>
      <c r="LPS1" s="2"/>
      <c r="LPT1" s="2"/>
      <c r="LPU1" s="2"/>
      <c r="LPV1" s="2"/>
      <c r="LPW1" s="2"/>
      <c r="LPX1" s="2"/>
      <c r="LPY1" s="2"/>
      <c r="LPZ1" s="2"/>
      <c r="LQA1" s="2"/>
      <c r="LQB1" s="2"/>
      <c r="LQC1" s="2"/>
      <c r="LQD1" s="2"/>
      <c r="LQE1" s="2"/>
      <c r="LQF1" s="2"/>
      <c r="LQG1" s="2"/>
      <c r="LQH1" s="2"/>
      <c r="LQI1" s="2"/>
      <c r="LQJ1" s="2"/>
      <c r="LQK1" s="2"/>
      <c r="LQL1" s="2"/>
      <c r="LQM1" s="2"/>
      <c r="LQN1" s="2"/>
      <c r="LQO1" s="2"/>
      <c r="LQP1" s="2"/>
      <c r="LQQ1" s="2"/>
      <c r="LQR1" s="2"/>
      <c r="LQS1" s="2"/>
      <c r="LQT1" s="2"/>
      <c r="LQU1" s="2"/>
      <c r="LQV1" s="2"/>
      <c r="LQW1" s="2"/>
      <c r="LQX1" s="2"/>
      <c r="LQY1" s="2"/>
      <c r="LQZ1" s="2"/>
      <c r="LRA1" s="2"/>
      <c r="LRB1" s="2"/>
      <c r="LRC1" s="2"/>
      <c r="LRD1" s="2"/>
      <c r="LRE1" s="2"/>
      <c r="LRF1" s="2"/>
      <c r="LRG1" s="2"/>
      <c r="LRH1" s="2"/>
      <c r="LRI1" s="2"/>
      <c r="LRJ1" s="2"/>
      <c r="LRK1" s="2"/>
      <c r="LRL1" s="2"/>
      <c r="LRM1" s="2"/>
      <c r="LRN1" s="2"/>
      <c r="LRO1" s="2"/>
      <c r="LRP1" s="2"/>
      <c r="LRQ1" s="2"/>
      <c r="LRR1" s="2"/>
      <c r="LRS1" s="2"/>
      <c r="LRT1" s="2"/>
      <c r="LRU1" s="2"/>
      <c r="LRV1" s="2"/>
      <c r="LRW1" s="2"/>
      <c r="LRX1" s="2"/>
      <c r="LRY1" s="2"/>
      <c r="LRZ1" s="2"/>
      <c r="LSA1" s="2"/>
      <c r="LSB1" s="2"/>
      <c r="LSC1" s="2"/>
      <c r="LSD1" s="2"/>
      <c r="LSE1" s="2"/>
      <c r="LSF1" s="2"/>
      <c r="LSG1" s="2"/>
      <c r="LSH1" s="2"/>
      <c r="LSI1" s="2"/>
      <c r="LSJ1" s="2"/>
      <c r="LSK1" s="2"/>
      <c r="LSL1" s="2"/>
      <c r="LSM1" s="2"/>
      <c r="LSN1" s="2"/>
      <c r="LSO1" s="2"/>
      <c r="LSP1" s="2"/>
      <c r="LSQ1" s="2"/>
      <c r="LSR1" s="2"/>
      <c r="LSS1" s="2"/>
      <c r="LST1" s="2"/>
      <c r="LSU1" s="2"/>
      <c r="LSV1" s="2"/>
      <c r="LSW1" s="2"/>
      <c r="LSX1" s="2"/>
      <c r="LSY1" s="2"/>
      <c r="LSZ1" s="2"/>
      <c r="LTA1" s="2"/>
      <c r="LTB1" s="2"/>
      <c r="LTC1" s="2"/>
      <c r="LTD1" s="2"/>
      <c r="LTE1" s="2"/>
      <c r="LTF1" s="2"/>
      <c r="LTG1" s="2"/>
      <c r="LTH1" s="2"/>
      <c r="LTI1" s="2"/>
      <c r="LTJ1" s="2"/>
      <c r="LTK1" s="2"/>
      <c r="LTL1" s="2"/>
      <c r="LTM1" s="2"/>
      <c r="LTN1" s="2"/>
      <c r="LTO1" s="2"/>
      <c r="LTP1" s="2"/>
      <c r="LTQ1" s="2"/>
      <c r="LTR1" s="2"/>
      <c r="LTS1" s="2"/>
      <c r="LTT1" s="2"/>
      <c r="LTU1" s="2"/>
      <c r="LTV1" s="2"/>
      <c r="LTW1" s="2"/>
      <c r="LTX1" s="2"/>
      <c r="LTY1" s="2"/>
      <c r="LTZ1" s="2"/>
      <c r="LUA1" s="2"/>
      <c r="LUB1" s="2"/>
      <c r="LUC1" s="2"/>
      <c r="LUD1" s="2"/>
      <c r="LUE1" s="2"/>
      <c r="LUF1" s="2"/>
      <c r="LUG1" s="2"/>
      <c r="LUH1" s="2"/>
      <c r="LUI1" s="2"/>
      <c r="LUJ1" s="2"/>
      <c r="LUK1" s="2"/>
      <c r="LUL1" s="2"/>
      <c r="LUM1" s="2"/>
      <c r="LUN1" s="2"/>
      <c r="LUO1" s="2"/>
      <c r="LUP1" s="2"/>
      <c r="LUQ1" s="2"/>
      <c r="LUR1" s="2"/>
      <c r="LUS1" s="2"/>
      <c r="LUT1" s="2"/>
      <c r="LUU1" s="2"/>
      <c r="LUV1" s="2"/>
      <c r="LUW1" s="2"/>
      <c r="LUX1" s="2"/>
      <c r="LUY1" s="2"/>
      <c r="LUZ1" s="2"/>
      <c r="LVA1" s="2"/>
      <c r="LVB1" s="2"/>
      <c r="LVC1" s="2"/>
      <c r="LVD1" s="2"/>
      <c r="LVE1" s="2"/>
      <c r="LVF1" s="2"/>
      <c r="LVG1" s="2"/>
      <c r="LVH1" s="2"/>
      <c r="LVI1" s="2"/>
      <c r="LVJ1" s="2"/>
      <c r="LVK1" s="2"/>
      <c r="LVL1" s="2"/>
      <c r="LVM1" s="2"/>
      <c r="LVN1" s="2"/>
      <c r="LVO1" s="2"/>
      <c r="LVP1" s="2"/>
      <c r="LVQ1" s="2"/>
      <c r="LVR1" s="2"/>
      <c r="LVS1" s="2"/>
      <c r="LVT1" s="2"/>
      <c r="LVU1" s="2"/>
      <c r="LVV1" s="2"/>
      <c r="LVW1" s="2"/>
      <c r="LVX1" s="2"/>
      <c r="LVY1" s="2"/>
      <c r="LVZ1" s="2"/>
      <c r="LWA1" s="2"/>
      <c r="LWB1" s="2"/>
      <c r="LWC1" s="2"/>
      <c r="LWD1" s="2"/>
      <c r="LWE1" s="2"/>
      <c r="LWF1" s="2"/>
      <c r="LWG1" s="2"/>
      <c r="LWH1" s="2"/>
      <c r="LWI1" s="2"/>
      <c r="LWJ1" s="2"/>
      <c r="LWK1" s="2"/>
      <c r="LWL1" s="2"/>
      <c r="LWM1" s="2"/>
      <c r="LWN1" s="2"/>
      <c r="LWO1" s="2"/>
      <c r="LWP1" s="2"/>
      <c r="LWQ1" s="2"/>
      <c r="LWR1" s="2"/>
      <c r="LWS1" s="2"/>
      <c r="LWT1" s="2"/>
      <c r="LWU1" s="2"/>
      <c r="LWV1" s="2"/>
      <c r="LWW1" s="2"/>
      <c r="LWX1" s="2"/>
      <c r="LWY1" s="2"/>
      <c r="LWZ1" s="2"/>
      <c r="LXA1" s="2"/>
      <c r="LXB1" s="2"/>
      <c r="LXC1" s="2"/>
      <c r="LXD1" s="2"/>
      <c r="LXE1" s="2"/>
      <c r="LXF1" s="2"/>
      <c r="LXG1" s="2"/>
      <c r="LXH1" s="2"/>
      <c r="LXI1" s="2"/>
      <c r="LXJ1" s="2"/>
      <c r="LXK1" s="2"/>
      <c r="LXL1" s="2"/>
      <c r="LXM1" s="2"/>
      <c r="LXN1" s="2"/>
      <c r="LXO1" s="2"/>
      <c r="LXP1" s="2"/>
      <c r="LXQ1" s="2"/>
      <c r="LXR1" s="2"/>
      <c r="LXS1" s="2"/>
      <c r="LXT1" s="2"/>
      <c r="LXU1" s="2"/>
      <c r="LXV1" s="2"/>
      <c r="LXW1" s="2"/>
      <c r="LXX1" s="2"/>
      <c r="LXY1" s="2"/>
      <c r="LXZ1" s="2"/>
      <c r="LYA1" s="2"/>
      <c r="LYB1" s="2"/>
      <c r="LYC1" s="2"/>
      <c r="LYD1" s="2"/>
      <c r="LYE1" s="2"/>
      <c r="LYF1" s="2"/>
      <c r="LYG1" s="2"/>
      <c r="LYH1" s="2"/>
      <c r="LYI1" s="2"/>
      <c r="LYJ1" s="2"/>
      <c r="LYK1" s="2"/>
      <c r="LYL1" s="2"/>
      <c r="LYM1" s="2"/>
      <c r="LYN1" s="2"/>
      <c r="LYO1" s="2"/>
      <c r="LYP1" s="2"/>
      <c r="LYQ1" s="2"/>
      <c r="LYR1" s="2"/>
      <c r="LYS1" s="2"/>
      <c r="LYT1" s="2"/>
      <c r="LYU1" s="2"/>
      <c r="LYV1" s="2"/>
      <c r="LYW1" s="2"/>
      <c r="LYX1" s="2"/>
      <c r="LYY1" s="2"/>
      <c r="LYZ1" s="2"/>
      <c r="LZA1" s="2"/>
      <c r="LZB1" s="2"/>
      <c r="LZC1" s="2"/>
      <c r="LZD1" s="2"/>
      <c r="LZE1" s="2"/>
      <c r="LZF1" s="2"/>
      <c r="LZG1" s="2"/>
      <c r="LZH1" s="2"/>
      <c r="LZI1" s="2"/>
      <c r="LZJ1" s="2"/>
      <c r="LZK1" s="2"/>
      <c r="LZL1" s="2"/>
      <c r="LZM1" s="2"/>
      <c r="LZN1" s="2"/>
      <c r="LZO1" s="2"/>
      <c r="LZP1" s="2"/>
      <c r="LZQ1" s="2"/>
      <c r="LZR1" s="2"/>
      <c r="LZS1" s="2"/>
      <c r="LZT1" s="2"/>
      <c r="LZU1" s="2"/>
      <c r="LZV1" s="2"/>
      <c r="LZW1" s="2"/>
      <c r="LZX1" s="2"/>
      <c r="LZY1" s="2"/>
      <c r="LZZ1" s="2"/>
      <c r="MAA1" s="2"/>
      <c r="MAB1" s="2"/>
      <c r="MAC1" s="2"/>
      <c r="MAD1" s="2"/>
      <c r="MAE1" s="2"/>
      <c r="MAF1" s="2"/>
      <c r="MAG1" s="2"/>
      <c r="MAH1" s="2"/>
      <c r="MAI1" s="2"/>
      <c r="MAJ1" s="2"/>
      <c r="MAK1" s="2"/>
      <c r="MAL1" s="2"/>
      <c r="MAM1" s="2"/>
      <c r="MAN1" s="2"/>
      <c r="MAO1" s="2"/>
      <c r="MAP1" s="2"/>
      <c r="MAQ1" s="2"/>
      <c r="MAR1" s="2"/>
      <c r="MAS1" s="2"/>
      <c r="MAT1" s="2"/>
      <c r="MAU1" s="2"/>
      <c r="MAV1" s="2"/>
      <c r="MAW1" s="2"/>
      <c r="MAX1" s="2"/>
      <c r="MAY1" s="2"/>
      <c r="MAZ1" s="2"/>
      <c r="MBA1" s="2"/>
      <c r="MBB1" s="2"/>
      <c r="MBC1" s="2"/>
      <c r="MBD1" s="2"/>
      <c r="MBE1" s="2"/>
      <c r="MBF1" s="2"/>
      <c r="MBG1" s="2"/>
      <c r="MBH1" s="2"/>
      <c r="MBI1" s="2"/>
      <c r="MBJ1" s="2"/>
      <c r="MBK1" s="2"/>
      <c r="MBL1" s="2"/>
      <c r="MBM1" s="2"/>
      <c r="MBN1" s="2"/>
      <c r="MBO1" s="2"/>
      <c r="MBP1" s="2"/>
      <c r="MBQ1" s="2"/>
      <c r="MBR1" s="2"/>
      <c r="MBS1" s="2"/>
      <c r="MBT1" s="2"/>
      <c r="MBU1" s="2"/>
      <c r="MBV1" s="2"/>
      <c r="MBW1" s="2"/>
      <c r="MBX1" s="2"/>
      <c r="MBY1" s="2"/>
      <c r="MBZ1" s="2"/>
      <c r="MCA1" s="2"/>
      <c r="MCB1" s="2"/>
      <c r="MCC1" s="2"/>
      <c r="MCD1" s="2"/>
      <c r="MCE1" s="2"/>
      <c r="MCF1" s="2"/>
      <c r="MCG1" s="2"/>
      <c r="MCH1" s="2"/>
      <c r="MCI1" s="2"/>
      <c r="MCJ1" s="2"/>
      <c r="MCK1" s="2"/>
      <c r="MCL1" s="2"/>
      <c r="MCM1" s="2"/>
      <c r="MCN1" s="2"/>
      <c r="MCO1" s="2"/>
      <c r="MCP1" s="2"/>
      <c r="MCQ1" s="2"/>
      <c r="MCR1" s="2"/>
      <c r="MCS1" s="2"/>
      <c r="MCT1" s="2"/>
      <c r="MCU1" s="2"/>
      <c r="MCV1" s="2"/>
      <c r="MCW1" s="2"/>
      <c r="MCX1" s="2"/>
      <c r="MCY1" s="2"/>
      <c r="MCZ1" s="2"/>
      <c r="MDA1" s="2"/>
      <c r="MDB1" s="2"/>
      <c r="MDC1" s="2"/>
      <c r="MDD1" s="2"/>
      <c r="MDE1" s="2"/>
      <c r="MDF1" s="2"/>
      <c r="MDG1" s="2"/>
      <c r="MDH1" s="2"/>
      <c r="MDI1" s="2"/>
      <c r="MDJ1" s="2"/>
      <c r="MDK1" s="2"/>
      <c r="MDL1" s="2"/>
      <c r="MDM1" s="2"/>
      <c r="MDN1" s="2"/>
      <c r="MDO1" s="2"/>
      <c r="MDP1" s="2"/>
      <c r="MDQ1" s="2"/>
      <c r="MDR1" s="2"/>
      <c r="MDS1" s="2"/>
      <c r="MDT1" s="2"/>
      <c r="MDU1" s="2"/>
      <c r="MDV1" s="2"/>
      <c r="MDW1" s="2"/>
      <c r="MDX1" s="2"/>
      <c r="MDY1" s="2"/>
      <c r="MDZ1" s="2"/>
      <c r="MEA1" s="2"/>
      <c r="MEB1" s="2"/>
      <c r="MEC1" s="2"/>
      <c r="MED1" s="2"/>
      <c r="MEE1" s="2"/>
      <c r="MEF1" s="2"/>
      <c r="MEG1" s="2"/>
      <c r="MEH1" s="2"/>
      <c r="MEI1" s="2"/>
      <c r="MEJ1" s="2"/>
      <c r="MEK1" s="2"/>
      <c r="MEL1" s="2"/>
      <c r="MEM1" s="2"/>
      <c r="MEN1" s="2"/>
      <c r="MEO1" s="2"/>
      <c r="MEP1" s="2"/>
      <c r="MEQ1" s="2"/>
      <c r="MER1" s="2"/>
      <c r="MES1" s="2"/>
      <c r="MET1" s="2"/>
      <c r="MEU1" s="2"/>
      <c r="MEV1" s="2"/>
      <c r="MEW1" s="2"/>
      <c r="MEX1" s="2"/>
      <c r="MEY1" s="2"/>
      <c r="MEZ1" s="2"/>
      <c r="MFA1" s="2"/>
      <c r="MFB1" s="2"/>
      <c r="MFC1" s="2"/>
      <c r="MFD1" s="2"/>
      <c r="MFE1" s="2"/>
      <c r="MFF1" s="2"/>
      <c r="MFG1" s="2"/>
      <c r="MFH1" s="2"/>
      <c r="MFI1" s="2"/>
      <c r="MFJ1" s="2"/>
      <c r="MFK1" s="2"/>
      <c r="MFL1" s="2"/>
      <c r="MFM1" s="2"/>
      <c r="MFN1" s="2"/>
      <c r="MFO1" s="2"/>
      <c r="MFP1" s="2"/>
      <c r="MFQ1" s="2"/>
      <c r="MFR1" s="2"/>
      <c r="MFS1" s="2"/>
      <c r="MFT1" s="2"/>
      <c r="MFU1" s="2"/>
      <c r="MFV1" s="2"/>
      <c r="MFW1" s="2"/>
      <c r="MFX1" s="2"/>
      <c r="MFY1" s="2"/>
      <c r="MFZ1" s="2"/>
      <c r="MGA1" s="2"/>
      <c r="MGB1" s="2"/>
      <c r="MGC1" s="2"/>
      <c r="MGD1" s="2"/>
      <c r="MGE1" s="2"/>
      <c r="MGF1" s="2"/>
      <c r="MGG1" s="2"/>
      <c r="MGH1" s="2"/>
      <c r="MGI1" s="2"/>
      <c r="MGJ1" s="2"/>
      <c r="MGK1" s="2"/>
      <c r="MGL1" s="2"/>
      <c r="MGM1" s="2"/>
      <c r="MGN1" s="2"/>
      <c r="MGO1" s="2"/>
      <c r="MGP1" s="2"/>
      <c r="MGQ1" s="2"/>
      <c r="MGR1" s="2"/>
      <c r="MGS1" s="2"/>
      <c r="MGT1" s="2"/>
      <c r="MGU1" s="2"/>
      <c r="MGV1" s="2"/>
      <c r="MGW1" s="2"/>
      <c r="MGX1" s="2"/>
      <c r="MGY1" s="2"/>
      <c r="MGZ1" s="2"/>
      <c r="MHA1" s="2"/>
      <c r="MHB1" s="2"/>
      <c r="MHC1" s="2"/>
      <c r="MHD1" s="2"/>
      <c r="MHE1" s="2"/>
      <c r="MHF1" s="2"/>
      <c r="MHG1" s="2"/>
      <c r="MHH1" s="2"/>
      <c r="MHI1" s="2"/>
      <c r="MHJ1" s="2"/>
      <c r="MHK1" s="2"/>
      <c r="MHL1" s="2"/>
      <c r="MHM1" s="2"/>
      <c r="MHN1" s="2"/>
      <c r="MHO1" s="2"/>
      <c r="MHP1" s="2"/>
      <c r="MHQ1" s="2"/>
      <c r="MHR1" s="2"/>
      <c r="MHS1" s="2"/>
      <c r="MHT1" s="2"/>
      <c r="MHU1" s="2"/>
      <c r="MHV1" s="2"/>
      <c r="MHW1" s="2"/>
      <c r="MHX1" s="2"/>
      <c r="MHY1" s="2"/>
      <c r="MHZ1" s="2"/>
      <c r="MIA1" s="2"/>
      <c r="MIB1" s="2"/>
      <c r="MIC1" s="2"/>
      <c r="MID1" s="2"/>
      <c r="MIE1" s="2"/>
      <c r="MIF1" s="2"/>
      <c r="MIG1" s="2"/>
      <c r="MIH1" s="2"/>
      <c r="MII1" s="2"/>
      <c r="MIJ1" s="2"/>
      <c r="MIK1" s="2"/>
      <c r="MIL1" s="2"/>
      <c r="MIM1" s="2"/>
      <c r="MIN1" s="2"/>
      <c r="MIO1" s="2"/>
      <c r="MIP1" s="2"/>
      <c r="MIQ1" s="2"/>
      <c r="MIR1" s="2"/>
      <c r="MIS1" s="2"/>
      <c r="MIT1" s="2"/>
      <c r="MIU1" s="2"/>
      <c r="MIV1" s="2"/>
      <c r="MIW1" s="2"/>
      <c r="MIX1" s="2"/>
      <c r="MIY1" s="2"/>
      <c r="MIZ1" s="2"/>
      <c r="MJA1" s="2"/>
      <c r="MJB1" s="2"/>
      <c r="MJC1" s="2"/>
      <c r="MJD1" s="2"/>
      <c r="MJE1" s="2"/>
      <c r="MJF1" s="2"/>
      <c r="MJG1" s="2"/>
      <c r="MJH1" s="2"/>
      <c r="MJI1" s="2"/>
      <c r="MJJ1" s="2"/>
      <c r="MJK1" s="2"/>
      <c r="MJL1" s="2"/>
      <c r="MJM1" s="2"/>
      <c r="MJN1" s="2"/>
      <c r="MJO1" s="2"/>
      <c r="MJP1" s="2"/>
      <c r="MJQ1" s="2"/>
      <c r="MJR1" s="2"/>
      <c r="MJS1" s="2"/>
      <c r="MJT1" s="2"/>
      <c r="MJU1" s="2"/>
      <c r="MJV1" s="2"/>
      <c r="MJW1" s="2"/>
      <c r="MJX1" s="2"/>
      <c r="MJY1" s="2"/>
      <c r="MJZ1" s="2"/>
      <c r="MKA1" s="2"/>
      <c r="MKB1" s="2"/>
      <c r="MKC1" s="2"/>
      <c r="MKD1" s="2"/>
      <c r="MKE1" s="2"/>
      <c r="MKF1" s="2"/>
      <c r="MKG1" s="2"/>
      <c r="MKH1" s="2"/>
      <c r="MKI1" s="2"/>
      <c r="MKJ1" s="2"/>
      <c r="MKK1" s="2"/>
      <c r="MKL1" s="2"/>
      <c r="MKM1" s="2"/>
      <c r="MKN1" s="2"/>
      <c r="MKO1" s="2"/>
      <c r="MKP1" s="2"/>
      <c r="MKQ1" s="2"/>
      <c r="MKR1" s="2"/>
      <c r="MKS1" s="2"/>
      <c r="MKT1" s="2"/>
      <c r="MKU1" s="2"/>
      <c r="MKV1" s="2"/>
      <c r="MKW1" s="2"/>
      <c r="MKX1" s="2"/>
      <c r="MKY1" s="2"/>
      <c r="MKZ1" s="2"/>
      <c r="MLA1" s="2"/>
      <c r="MLB1" s="2"/>
      <c r="MLC1" s="2"/>
      <c r="MLD1" s="2"/>
      <c r="MLE1" s="2"/>
      <c r="MLF1" s="2"/>
      <c r="MLG1" s="2"/>
      <c r="MLH1" s="2"/>
      <c r="MLI1" s="2"/>
      <c r="MLJ1" s="2"/>
      <c r="MLK1" s="2"/>
      <c r="MLL1" s="2"/>
      <c r="MLM1" s="2"/>
      <c r="MLN1" s="2"/>
      <c r="MLO1" s="2"/>
      <c r="MLP1" s="2"/>
      <c r="MLQ1" s="2"/>
      <c r="MLR1" s="2"/>
      <c r="MLS1" s="2"/>
      <c r="MLT1" s="2"/>
      <c r="MLU1" s="2"/>
      <c r="MLV1" s="2"/>
      <c r="MLW1" s="2"/>
      <c r="MLX1" s="2"/>
      <c r="MLY1" s="2"/>
      <c r="MLZ1" s="2"/>
      <c r="MMA1" s="2"/>
      <c r="MMB1" s="2"/>
      <c r="MMC1" s="2"/>
      <c r="MMD1" s="2"/>
      <c r="MME1" s="2"/>
      <c r="MMF1" s="2"/>
      <c r="MMG1" s="2"/>
      <c r="MMH1" s="2"/>
      <c r="MMI1" s="2"/>
      <c r="MMJ1" s="2"/>
      <c r="MMK1" s="2"/>
      <c r="MML1" s="2"/>
      <c r="MMM1" s="2"/>
      <c r="MMN1" s="2"/>
      <c r="MMO1" s="2"/>
      <c r="MMP1" s="2"/>
      <c r="MMQ1" s="2"/>
      <c r="MMR1" s="2"/>
      <c r="MMS1" s="2"/>
      <c r="MMT1" s="2"/>
      <c r="MMU1" s="2"/>
      <c r="MMV1" s="2"/>
      <c r="MMW1" s="2"/>
      <c r="MMX1" s="2"/>
      <c r="MMY1" s="2"/>
      <c r="MMZ1" s="2"/>
      <c r="MNA1" s="2"/>
      <c r="MNB1" s="2"/>
      <c r="MNC1" s="2"/>
      <c r="MND1" s="2"/>
      <c r="MNE1" s="2"/>
      <c r="MNF1" s="2"/>
      <c r="MNG1" s="2"/>
      <c r="MNH1" s="2"/>
      <c r="MNI1" s="2"/>
      <c r="MNJ1" s="2"/>
      <c r="MNK1" s="2"/>
      <c r="MNL1" s="2"/>
      <c r="MNM1" s="2"/>
      <c r="MNN1" s="2"/>
      <c r="MNO1" s="2"/>
      <c r="MNP1" s="2"/>
      <c r="MNQ1" s="2"/>
      <c r="MNR1" s="2"/>
      <c r="MNS1" s="2"/>
      <c r="MNT1" s="2"/>
      <c r="MNU1" s="2"/>
      <c r="MNV1" s="2"/>
      <c r="MNW1" s="2"/>
      <c r="MNX1" s="2"/>
      <c r="MNY1" s="2"/>
      <c r="MNZ1" s="2"/>
      <c r="MOA1" s="2"/>
      <c r="MOB1" s="2"/>
      <c r="MOC1" s="2"/>
      <c r="MOD1" s="2"/>
      <c r="MOE1" s="2"/>
      <c r="MOF1" s="2"/>
      <c r="MOG1" s="2"/>
      <c r="MOH1" s="2"/>
      <c r="MOI1" s="2"/>
      <c r="MOJ1" s="2"/>
      <c r="MOK1" s="2"/>
      <c r="MOL1" s="2"/>
      <c r="MOM1" s="2"/>
      <c r="MON1" s="2"/>
      <c r="MOO1" s="2"/>
      <c r="MOP1" s="2"/>
      <c r="MOQ1" s="2"/>
      <c r="MOR1" s="2"/>
      <c r="MOS1" s="2"/>
      <c r="MOT1" s="2"/>
      <c r="MOU1" s="2"/>
      <c r="MOV1" s="2"/>
      <c r="MOW1" s="2"/>
      <c r="MOX1" s="2"/>
      <c r="MOY1" s="2"/>
      <c r="MOZ1" s="2"/>
      <c r="MPA1" s="2"/>
      <c r="MPB1" s="2"/>
      <c r="MPC1" s="2"/>
      <c r="MPD1" s="2"/>
      <c r="MPE1" s="2"/>
      <c r="MPF1" s="2"/>
      <c r="MPG1" s="2"/>
      <c r="MPH1" s="2"/>
      <c r="MPI1" s="2"/>
      <c r="MPJ1" s="2"/>
      <c r="MPK1" s="2"/>
      <c r="MPL1" s="2"/>
      <c r="MPM1" s="2"/>
      <c r="MPN1" s="2"/>
      <c r="MPO1" s="2"/>
      <c r="MPP1" s="2"/>
      <c r="MPQ1" s="2"/>
      <c r="MPR1" s="2"/>
      <c r="MPS1" s="2"/>
      <c r="MPT1" s="2"/>
      <c r="MPU1" s="2"/>
      <c r="MPV1" s="2"/>
      <c r="MPW1" s="2"/>
      <c r="MPX1" s="2"/>
      <c r="MPY1" s="2"/>
      <c r="MPZ1" s="2"/>
      <c r="MQA1" s="2"/>
      <c r="MQB1" s="2"/>
      <c r="MQC1" s="2"/>
      <c r="MQD1" s="2"/>
      <c r="MQE1" s="2"/>
      <c r="MQF1" s="2"/>
      <c r="MQG1" s="2"/>
      <c r="MQH1" s="2"/>
      <c r="MQI1" s="2"/>
      <c r="MQJ1" s="2"/>
      <c r="MQK1" s="2"/>
      <c r="MQL1" s="2"/>
      <c r="MQM1" s="2"/>
      <c r="MQN1" s="2"/>
      <c r="MQO1" s="2"/>
      <c r="MQP1" s="2"/>
      <c r="MQQ1" s="2"/>
      <c r="MQR1" s="2"/>
      <c r="MQS1" s="2"/>
      <c r="MQT1" s="2"/>
      <c r="MQU1" s="2"/>
      <c r="MQV1" s="2"/>
      <c r="MQW1" s="2"/>
      <c r="MQX1" s="2"/>
      <c r="MQY1" s="2"/>
      <c r="MQZ1" s="2"/>
      <c r="MRA1" s="2"/>
      <c r="MRB1" s="2"/>
      <c r="MRC1" s="2"/>
      <c r="MRD1" s="2"/>
      <c r="MRE1" s="2"/>
      <c r="MRF1" s="2"/>
      <c r="MRG1" s="2"/>
      <c r="MRH1" s="2"/>
      <c r="MRI1" s="2"/>
      <c r="MRJ1" s="2"/>
      <c r="MRK1" s="2"/>
      <c r="MRL1" s="2"/>
      <c r="MRM1" s="2"/>
      <c r="MRN1" s="2"/>
      <c r="MRO1" s="2"/>
      <c r="MRP1" s="2"/>
      <c r="MRQ1" s="2"/>
      <c r="MRR1" s="2"/>
      <c r="MRS1" s="2"/>
      <c r="MRT1" s="2"/>
      <c r="MRU1" s="2"/>
      <c r="MRV1" s="2"/>
      <c r="MRW1" s="2"/>
      <c r="MRX1" s="2"/>
      <c r="MRY1" s="2"/>
      <c r="MRZ1" s="2"/>
      <c r="MSA1" s="2"/>
      <c r="MSB1" s="2"/>
      <c r="MSC1" s="2"/>
      <c r="MSD1" s="2"/>
      <c r="MSE1" s="2"/>
      <c r="MSF1" s="2"/>
      <c r="MSG1" s="2"/>
      <c r="MSH1" s="2"/>
      <c r="MSI1" s="2"/>
      <c r="MSJ1" s="2"/>
      <c r="MSK1" s="2"/>
      <c r="MSL1" s="2"/>
      <c r="MSM1" s="2"/>
      <c r="MSN1" s="2"/>
      <c r="MSO1" s="2"/>
      <c r="MSP1" s="2"/>
      <c r="MSQ1" s="2"/>
      <c r="MSR1" s="2"/>
      <c r="MSS1" s="2"/>
      <c r="MST1" s="2"/>
      <c r="MSU1" s="2"/>
      <c r="MSV1" s="2"/>
      <c r="MSW1" s="2"/>
      <c r="MSX1" s="2"/>
      <c r="MSY1" s="2"/>
      <c r="MSZ1" s="2"/>
      <c r="MTA1" s="2"/>
      <c r="MTB1" s="2"/>
      <c r="MTC1" s="2"/>
      <c r="MTD1" s="2"/>
      <c r="MTE1" s="2"/>
      <c r="MTF1" s="2"/>
      <c r="MTG1" s="2"/>
      <c r="MTH1" s="2"/>
      <c r="MTI1" s="2"/>
      <c r="MTJ1" s="2"/>
      <c r="MTK1" s="2"/>
      <c r="MTL1" s="2"/>
      <c r="MTM1" s="2"/>
      <c r="MTN1" s="2"/>
      <c r="MTO1" s="2"/>
      <c r="MTP1" s="2"/>
      <c r="MTQ1" s="2"/>
      <c r="MTR1" s="2"/>
      <c r="MTS1" s="2"/>
      <c r="MTT1" s="2"/>
      <c r="MTU1" s="2"/>
      <c r="MTV1" s="2"/>
      <c r="MTW1" s="2"/>
      <c r="MTX1" s="2"/>
      <c r="MTY1" s="2"/>
      <c r="MTZ1" s="2"/>
      <c r="MUA1" s="2"/>
      <c r="MUB1" s="2"/>
      <c r="MUC1" s="2"/>
      <c r="MUD1" s="2"/>
      <c r="MUE1" s="2"/>
      <c r="MUF1" s="2"/>
      <c r="MUG1" s="2"/>
      <c r="MUH1" s="2"/>
      <c r="MUI1" s="2"/>
      <c r="MUJ1" s="2"/>
      <c r="MUK1" s="2"/>
      <c r="MUL1" s="2"/>
      <c r="MUM1" s="2"/>
      <c r="MUN1" s="2"/>
      <c r="MUO1" s="2"/>
      <c r="MUP1" s="2"/>
      <c r="MUQ1" s="2"/>
      <c r="MUR1" s="2"/>
      <c r="MUS1" s="2"/>
      <c r="MUT1" s="2"/>
      <c r="MUU1" s="2"/>
      <c r="MUV1" s="2"/>
      <c r="MUW1" s="2"/>
      <c r="MUX1" s="2"/>
      <c r="MUY1" s="2"/>
      <c r="MUZ1" s="2"/>
      <c r="MVA1" s="2"/>
      <c r="MVB1" s="2"/>
      <c r="MVC1" s="2"/>
      <c r="MVD1" s="2"/>
      <c r="MVE1" s="2"/>
      <c r="MVF1" s="2"/>
      <c r="MVG1" s="2"/>
      <c r="MVH1" s="2"/>
      <c r="MVI1" s="2"/>
      <c r="MVJ1" s="2"/>
      <c r="MVK1" s="2"/>
      <c r="MVL1" s="2"/>
      <c r="MVM1" s="2"/>
      <c r="MVN1" s="2"/>
      <c r="MVO1" s="2"/>
      <c r="MVP1" s="2"/>
      <c r="MVQ1" s="2"/>
      <c r="MVR1" s="2"/>
      <c r="MVS1" s="2"/>
      <c r="MVT1" s="2"/>
      <c r="MVU1" s="2"/>
      <c r="MVV1" s="2"/>
      <c r="MVW1" s="2"/>
      <c r="MVX1" s="2"/>
      <c r="MVY1" s="2"/>
      <c r="MVZ1" s="2"/>
      <c r="MWA1" s="2"/>
      <c r="MWB1" s="2"/>
      <c r="MWC1" s="2"/>
      <c r="MWD1" s="2"/>
      <c r="MWE1" s="2"/>
      <c r="MWF1" s="2"/>
      <c r="MWG1" s="2"/>
      <c r="MWH1" s="2"/>
      <c r="MWI1" s="2"/>
      <c r="MWJ1" s="2"/>
      <c r="MWK1" s="2"/>
      <c r="MWL1" s="2"/>
      <c r="MWM1" s="2"/>
      <c r="MWN1" s="2"/>
      <c r="MWO1" s="2"/>
      <c r="MWP1" s="2"/>
      <c r="MWQ1" s="2"/>
      <c r="MWR1" s="2"/>
      <c r="MWS1" s="2"/>
      <c r="MWT1" s="2"/>
      <c r="MWU1" s="2"/>
      <c r="MWV1" s="2"/>
      <c r="MWW1" s="2"/>
      <c r="MWX1" s="2"/>
      <c r="MWY1" s="2"/>
      <c r="MWZ1" s="2"/>
      <c r="MXA1" s="2"/>
      <c r="MXB1" s="2"/>
      <c r="MXC1" s="2"/>
      <c r="MXD1" s="2"/>
      <c r="MXE1" s="2"/>
      <c r="MXF1" s="2"/>
      <c r="MXG1" s="2"/>
      <c r="MXH1" s="2"/>
      <c r="MXI1" s="2"/>
      <c r="MXJ1" s="2"/>
      <c r="MXK1" s="2"/>
      <c r="MXL1" s="2"/>
      <c r="MXM1" s="2"/>
      <c r="MXN1" s="2"/>
      <c r="MXO1" s="2"/>
      <c r="MXP1" s="2"/>
      <c r="MXQ1" s="2"/>
      <c r="MXR1" s="2"/>
      <c r="MXS1" s="2"/>
      <c r="MXT1" s="2"/>
      <c r="MXU1" s="2"/>
      <c r="MXV1" s="2"/>
      <c r="MXW1" s="2"/>
      <c r="MXX1" s="2"/>
      <c r="MXY1" s="2"/>
      <c r="MXZ1" s="2"/>
      <c r="MYA1" s="2"/>
      <c r="MYB1" s="2"/>
      <c r="MYC1" s="2"/>
      <c r="MYD1" s="2"/>
      <c r="MYE1" s="2"/>
      <c r="MYF1" s="2"/>
      <c r="MYG1" s="2"/>
      <c r="MYH1" s="2"/>
      <c r="MYI1" s="2"/>
      <c r="MYJ1" s="2"/>
      <c r="MYK1" s="2"/>
      <c r="MYL1" s="2"/>
      <c r="MYM1" s="2"/>
      <c r="MYN1" s="2"/>
      <c r="MYO1" s="2"/>
      <c r="MYP1" s="2"/>
      <c r="MYQ1" s="2"/>
      <c r="MYR1" s="2"/>
      <c r="MYS1" s="2"/>
      <c r="MYT1" s="2"/>
      <c r="MYU1" s="2"/>
      <c r="MYV1" s="2"/>
      <c r="MYW1" s="2"/>
      <c r="MYX1" s="2"/>
      <c r="MYY1" s="2"/>
      <c r="MYZ1" s="2"/>
      <c r="MZA1" s="2"/>
      <c r="MZB1" s="2"/>
      <c r="MZC1" s="2"/>
      <c r="MZD1" s="2"/>
      <c r="MZE1" s="2"/>
      <c r="MZF1" s="2"/>
      <c r="MZG1" s="2"/>
      <c r="MZH1" s="2"/>
      <c r="MZI1" s="2"/>
      <c r="MZJ1" s="2"/>
      <c r="MZK1" s="2"/>
      <c r="MZL1" s="2"/>
      <c r="MZM1" s="2"/>
      <c r="MZN1" s="2"/>
      <c r="MZO1" s="2"/>
      <c r="MZP1" s="2"/>
      <c r="MZQ1" s="2"/>
      <c r="MZR1" s="2"/>
      <c r="MZS1" s="2"/>
      <c r="MZT1" s="2"/>
      <c r="MZU1" s="2"/>
      <c r="MZV1" s="2"/>
      <c r="MZW1" s="2"/>
      <c r="MZX1" s="2"/>
      <c r="MZY1" s="2"/>
      <c r="MZZ1" s="2"/>
      <c r="NAA1" s="2"/>
      <c r="NAB1" s="2"/>
      <c r="NAC1" s="2"/>
      <c r="NAD1" s="2"/>
      <c r="NAE1" s="2"/>
      <c r="NAF1" s="2"/>
      <c r="NAG1" s="2"/>
      <c r="NAH1" s="2"/>
      <c r="NAI1" s="2"/>
      <c r="NAJ1" s="2"/>
      <c r="NAK1" s="2"/>
      <c r="NAL1" s="2"/>
      <c r="NAM1" s="2"/>
      <c r="NAN1" s="2"/>
      <c r="NAO1" s="2"/>
      <c r="NAP1" s="2"/>
      <c r="NAQ1" s="2"/>
      <c r="NAR1" s="2"/>
      <c r="NAS1" s="2"/>
      <c r="NAT1" s="2"/>
      <c r="NAU1" s="2"/>
      <c r="NAV1" s="2"/>
      <c r="NAW1" s="2"/>
      <c r="NAX1" s="2"/>
      <c r="NAY1" s="2"/>
      <c r="NAZ1" s="2"/>
      <c r="NBA1" s="2"/>
      <c r="NBB1" s="2"/>
      <c r="NBC1" s="2"/>
      <c r="NBD1" s="2"/>
      <c r="NBE1" s="2"/>
      <c r="NBF1" s="2"/>
      <c r="NBG1" s="2"/>
      <c r="NBH1" s="2"/>
      <c r="NBI1" s="2"/>
      <c r="NBJ1" s="2"/>
      <c r="NBK1" s="2"/>
      <c r="NBL1" s="2"/>
      <c r="NBM1" s="2"/>
      <c r="NBN1" s="2"/>
      <c r="NBO1" s="2"/>
      <c r="NBP1" s="2"/>
      <c r="NBQ1" s="2"/>
      <c r="NBR1" s="2"/>
      <c r="NBS1" s="2"/>
      <c r="NBT1" s="2"/>
      <c r="NBU1" s="2"/>
      <c r="NBV1" s="2"/>
      <c r="NBW1" s="2"/>
      <c r="NBX1" s="2"/>
      <c r="NBY1" s="2"/>
      <c r="NBZ1" s="2"/>
      <c r="NCA1" s="2"/>
      <c r="NCB1" s="2"/>
      <c r="NCC1" s="2"/>
      <c r="NCD1" s="2"/>
      <c r="NCE1" s="2"/>
      <c r="NCF1" s="2"/>
      <c r="NCG1" s="2"/>
      <c r="NCH1" s="2"/>
      <c r="NCI1" s="2"/>
      <c r="NCJ1" s="2"/>
      <c r="NCK1" s="2"/>
      <c r="NCL1" s="2"/>
      <c r="NCM1" s="2"/>
      <c r="NCN1" s="2"/>
      <c r="NCO1" s="2"/>
      <c r="NCP1" s="2"/>
      <c r="NCQ1" s="2"/>
      <c r="NCR1" s="2"/>
      <c r="NCS1" s="2"/>
      <c r="NCT1" s="2"/>
      <c r="NCU1" s="2"/>
      <c r="NCV1" s="2"/>
      <c r="NCW1" s="2"/>
      <c r="NCX1" s="2"/>
      <c r="NCY1" s="2"/>
      <c r="NCZ1" s="2"/>
      <c r="NDA1" s="2"/>
      <c r="NDB1" s="2"/>
      <c r="NDC1" s="2"/>
      <c r="NDD1" s="2"/>
      <c r="NDE1" s="2"/>
      <c r="NDF1" s="2"/>
      <c r="NDG1" s="2"/>
      <c r="NDH1" s="2"/>
      <c r="NDI1" s="2"/>
      <c r="NDJ1" s="2"/>
      <c r="NDK1" s="2"/>
      <c r="NDL1" s="2"/>
      <c r="NDM1" s="2"/>
      <c r="NDN1" s="2"/>
      <c r="NDO1" s="2"/>
      <c r="NDP1" s="2"/>
      <c r="NDQ1" s="2"/>
      <c r="NDR1" s="2"/>
      <c r="NDS1" s="2"/>
      <c r="NDT1" s="2"/>
      <c r="NDU1" s="2"/>
      <c r="NDV1" s="2"/>
      <c r="NDW1" s="2"/>
      <c r="NDX1" s="2"/>
      <c r="NDY1" s="2"/>
      <c r="NDZ1" s="2"/>
      <c r="NEA1" s="2"/>
      <c r="NEB1" s="2"/>
      <c r="NEC1" s="2"/>
      <c r="NED1" s="2"/>
      <c r="NEE1" s="2"/>
      <c r="NEF1" s="2"/>
      <c r="NEG1" s="2"/>
      <c r="NEH1" s="2"/>
      <c r="NEI1" s="2"/>
      <c r="NEJ1" s="2"/>
      <c r="NEK1" s="2"/>
      <c r="NEL1" s="2"/>
      <c r="NEM1" s="2"/>
      <c r="NEN1" s="2"/>
      <c r="NEO1" s="2"/>
      <c r="NEP1" s="2"/>
      <c r="NEQ1" s="2"/>
      <c r="NER1" s="2"/>
      <c r="NES1" s="2"/>
      <c r="NET1" s="2"/>
      <c r="NEU1" s="2"/>
      <c r="NEV1" s="2"/>
      <c r="NEW1" s="2"/>
      <c r="NEX1" s="2"/>
      <c r="NEY1" s="2"/>
      <c r="NEZ1" s="2"/>
      <c r="NFA1" s="2"/>
      <c r="NFB1" s="2"/>
      <c r="NFC1" s="2"/>
      <c r="NFD1" s="2"/>
      <c r="NFE1" s="2"/>
      <c r="NFF1" s="2"/>
      <c r="NFG1" s="2"/>
      <c r="NFH1" s="2"/>
      <c r="NFI1" s="2"/>
      <c r="NFJ1" s="2"/>
      <c r="NFK1" s="2"/>
      <c r="NFL1" s="2"/>
      <c r="NFM1" s="2"/>
      <c r="NFN1" s="2"/>
      <c r="NFO1" s="2"/>
      <c r="NFP1" s="2"/>
      <c r="NFQ1" s="2"/>
      <c r="NFR1" s="2"/>
      <c r="NFS1" s="2"/>
      <c r="NFT1" s="2"/>
      <c r="NFU1" s="2"/>
      <c r="NFV1" s="2"/>
      <c r="NFW1" s="2"/>
      <c r="NFX1" s="2"/>
      <c r="NFY1" s="2"/>
      <c r="NFZ1" s="2"/>
      <c r="NGA1" s="2"/>
      <c r="NGB1" s="2"/>
      <c r="NGC1" s="2"/>
      <c r="NGD1" s="2"/>
      <c r="NGE1" s="2"/>
      <c r="NGF1" s="2"/>
      <c r="NGG1" s="2"/>
      <c r="NGH1" s="2"/>
      <c r="NGI1" s="2"/>
      <c r="NGJ1" s="2"/>
      <c r="NGK1" s="2"/>
      <c r="NGL1" s="2"/>
      <c r="NGM1" s="2"/>
      <c r="NGN1" s="2"/>
      <c r="NGO1" s="2"/>
      <c r="NGP1" s="2"/>
      <c r="NGQ1" s="2"/>
      <c r="NGR1" s="2"/>
      <c r="NGS1" s="2"/>
      <c r="NGT1" s="2"/>
      <c r="NGU1" s="2"/>
      <c r="NGV1" s="2"/>
      <c r="NGW1" s="2"/>
      <c r="NGX1" s="2"/>
      <c r="NGY1" s="2"/>
      <c r="NGZ1" s="2"/>
      <c r="NHA1" s="2"/>
      <c r="NHB1" s="2"/>
      <c r="NHC1" s="2"/>
      <c r="NHD1" s="2"/>
      <c r="NHE1" s="2"/>
      <c r="NHF1" s="2"/>
      <c r="NHG1" s="2"/>
      <c r="NHH1" s="2"/>
      <c r="NHI1" s="2"/>
      <c r="NHJ1" s="2"/>
      <c r="NHK1" s="2"/>
      <c r="NHL1" s="2"/>
      <c r="NHM1" s="2"/>
      <c r="NHN1" s="2"/>
      <c r="NHO1" s="2"/>
      <c r="NHP1" s="2"/>
      <c r="NHQ1" s="2"/>
      <c r="NHR1" s="2"/>
      <c r="NHS1" s="2"/>
      <c r="NHT1" s="2"/>
      <c r="NHU1" s="2"/>
      <c r="NHV1" s="2"/>
      <c r="NHW1" s="2"/>
      <c r="NHX1" s="2"/>
      <c r="NHY1" s="2"/>
      <c r="NHZ1" s="2"/>
      <c r="NIA1" s="2"/>
      <c r="NIB1" s="2"/>
      <c r="NIC1" s="2"/>
      <c r="NID1" s="2"/>
      <c r="NIE1" s="2"/>
      <c r="NIF1" s="2"/>
      <c r="NIG1" s="2"/>
      <c r="NIH1" s="2"/>
      <c r="NII1" s="2"/>
      <c r="NIJ1" s="2"/>
      <c r="NIK1" s="2"/>
      <c r="NIL1" s="2"/>
      <c r="NIM1" s="2"/>
      <c r="NIN1" s="2"/>
      <c r="NIO1" s="2"/>
      <c r="NIP1" s="2"/>
      <c r="NIQ1" s="2"/>
      <c r="NIR1" s="2"/>
      <c r="NIS1" s="2"/>
      <c r="NIT1" s="2"/>
      <c r="NIU1" s="2"/>
      <c r="NIV1" s="2"/>
      <c r="NIW1" s="2"/>
      <c r="NIX1" s="2"/>
      <c r="NIY1" s="2"/>
      <c r="NIZ1" s="2"/>
      <c r="NJA1" s="2"/>
      <c r="NJB1" s="2"/>
      <c r="NJC1" s="2"/>
      <c r="NJD1" s="2"/>
      <c r="NJE1" s="2"/>
      <c r="NJF1" s="2"/>
      <c r="NJG1" s="2"/>
      <c r="NJH1" s="2"/>
      <c r="NJI1" s="2"/>
      <c r="NJJ1" s="2"/>
      <c r="NJK1" s="2"/>
      <c r="NJL1" s="2"/>
      <c r="NJM1" s="2"/>
      <c r="NJN1" s="2"/>
      <c r="NJO1" s="2"/>
      <c r="NJP1" s="2"/>
      <c r="NJQ1" s="2"/>
      <c r="NJR1" s="2"/>
      <c r="NJS1" s="2"/>
      <c r="NJT1" s="2"/>
      <c r="NJU1" s="2"/>
      <c r="NJV1" s="2"/>
      <c r="NJW1" s="2"/>
      <c r="NJX1" s="2"/>
      <c r="NJY1" s="2"/>
      <c r="NJZ1" s="2"/>
      <c r="NKA1" s="2"/>
      <c r="NKB1" s="2"/>
      <c r="NKC1" s="2"/>
      <c r="NKD1" s="2"/>
      <c r="NKE1" s="2"/>
      <c r="NKF1" s="2"/>
      <c r="NKG1" s="2"/>
      <c r="NKH1" s="2"/>
      <c r="NKI1" s="2"/>
      <c r="NKJ1" s="2"/>
      <c r="NKK1" s="2"/>
      <c r="NKL1" s="2"/>
      <c r="NKM1" s="2"/>
      <c r="NKN1" s="2"/>
      <c r="NKO1" s="2"/>
      <c r="NKP1" s="2"/>
      <c r="NKQ1" s="2"/>
      <c r="NKR1" s="2"/>
      <c r="NKS1" s="2"/>
      <c r="NKT1" s="2"/>
      <c r="NKU1" s="2"/>
      <c r="NKV1" s="2"/>
      <c r="NKW1" s="2"/>
      <c r="NKX1" s="2"/>
      <c r="NKY1" s="2"/>
      <c r="NKZ1" s="2"/>
      <c r="NLA1" s="2"/>
      <c r="NLB1" s="2"/>
      <c r="NLC1" s="2"/>
      <c r="NLD1" s="2"/>
      <c r="NLE1" s="2"/>
      <c r="NLF1" s="2"/>
      <c r="NLG1" s="2"/>
      <c r="NLH1" s="2"/>
      <c r="NLI1" s="2"/>
      <c r="NLJ1" s="2"/>
      <c r="NLK1" s="2"/>
      <c r="NLL1" s="2"/>
      <c r="NLM1" s="2"/>
      <c r="NLN1" s="2"/>
      <c r="NLO1" s="2"/>
      <c r="NLP1" s="2"/>
      <c r="NLQ1" s="2"/>
      <c r="NLR1" s="2"/>
      <c r="NLS1" s="2"/>
      <c r="NLT1" s="2"/>
      <c r="NLU1" s="2"/>
      <c r="NLV1" s="2"/>
      <c r="NLW1" s="2"/>
      <c r="NLX1" s="2"/>
      <c r="NLY1" s="2"/>
      <c r="NLZ1" s="2"/>
      <c r="NMA1" s="2"/>
      <c r="NMB1" s="2"/>
      <c r="NMC1" s="2"/>
      <c r="NMD1" s="2"/>
      <c r="NME1" s="2"/>
      <c r="NMF1" s="2"/>
      <c r="NMG1" s="2"/>
      <c r="NMH1" s="2"/>
      <c r="NMI1" s="2"/>
      <c r="NMJ1" s="2"/>
      <c r="NMK1" s="2"/>
      <c r="NML1" s="2"/>
      <c r="NMM1" s="2"/>
      <c r="NMN1" s="2"/>
      <c r="NMO1" s="2"/>
      <c r="NMP1" s="2"/>
      <c r="NMQ1" s="2"/>
      <c r="NMR1" s="2"/>
      <c r="NMS1" s="2"/>
      <c r="NMT1" s="2"/>
      <c r="NMU1" s="2"/>
      <c r="NMV1" s="2"/>
      <c r="NMW1" s="2"/>
      <c r="NMX1" s="2"/>
      <c r="NMY1" s="2"/>
      <c r="NMZ1" s="2"/>
      <c r="NNA1" s="2"/>
      <c r="NNB1" s="2"/>
      <c r="NNC1" s="2"/>
      <c r="NND1" s="2"/>
      <c r="NNE1" s="2"/>
      <c r="NNF1" s="2"/>
      <c r="NNG1" s="2"/>
      <c r="NNH1" s="2"/>
      <c r="NNI1" s="2"/>
      <c r="NNJ1" s="2"/>
      <c r="NNK1" s="2"/>
      <c r="NNL1" s="2"/>
      <c r="NNM1" s="2"/>
      <c r="NNN1" s="2"/>
      <c r="NNO1" s="2"/>
      <c r="NNP1" s="2"/>
      <c r="NNQ1" s="2"/>
      <c r="NNR1" s="2"/>
      <c r="NNS1" s="2"/>
      <c r="NNT1" s="2"/>
      <c r="NNU1" s="2"/>
      <c r="NNV1" s="2"/>
      <c r="NNW1" s="2"/>
      <c r="NNX1" s="2"/>
      <c r="NNY1" s="2"/>
      <c r="NNZ1" s="2"/>
      <c r="NOA1" s="2"/>
      <c r="NOB1" s="2"/>
      <c r="NOC1" s="2"/>
      <c r="NOD1" s="2"/>
      <c r="NOE1" s="2"/>
      <c r="NOF1" s="2"/>
      <c r="NOG1" s="2"/>
      <c r="NOH1" s="2"/>
      <c r="NOI1" s="2"/>
      <c r="NOJ1" s="2"/>
      <c r="NOK1" s="2"/>
      <c r="NOL1" s="2"/>
      <c r="NOM1" s="2"/>
      <c r="NON1" s="2"/>
      <c r="NOO1" s="2"/>
      <c r="NOP1" s="2"/>
      <c r="NOQ1" s="2"/>
      <c r="NOR1" s="2"/>
      <c r="NOS1" s="2"/>
      <c r="NOT1" s="2"/>
      <c r="NOU1" s="2"/>
      <c r="NOV1" s="2"/>
      <c r="NOW1" s="2"/>
      <c r="NOX1" s="2"/>
      <c r="NOY1" s="2"/>
      <c r="NOZ1" s="2"/>
      <c r="NPA1" s="2"/>
      <c r="NPB1" s="2"/>
      <c r="NPC1" s="2"/>
      <c r="NPD1" s="2"/>
      <c r="NPE1" s="2"/>
      <c r="NPF1" s="2"/>
      <c r="NPG1" s="2"/>
      <c r="NPH1" s="2"/>
      <c r="NPI1" s="2"/>
      <c r="NPJ1" s="2"/>
      <c r="NPK1" s="2"/>
      <c r="NPL1" s="2"/>
      <c r="NPM1" s="2"/>
      <c r="NPN1" s="2"/>
      <c r="NPO1" s="2"/>
      <c r="NPP1" s="2"/>
      <c r="NPQ1" s="2"/>
      <c r="NPR1" s="2"/>
      <c r="NPS1" s="2"/>
      <c r="NPT1" s="2"/>
      <c r="NPU1" s="2"/>
      <c r="NPV1" s="2"/>
      <c r="NPW1" s="2"/>
      <c r="NPX1" s="2"/>
      <c r="NPY1" s="2"/>
      <c r="NPZ1" s="2"/>
      <c r="NQA1" s="2"/>
      <c r="NQB1" s="2"/>
      <c r="NQC1" s="2"/>
      <c r="NQD1" s="2"/>
      <c r="NQE1" s="2"/>
      <c r="NQF1" s="2"/>
      <c r="NQG1" s="2"/>
      <c r="NQH1" s="2"/>
      <c r="NQI1" s="2"/>
      <c r="NQJ1" s="2"/>
      <c r="NQK1" s="2"/>
      <c r="NQL1" s="2"/>
      <c r="NQM1" s="2"/>
      <c r="NQN1" s="2"/>
      <c r="NQO1" s="2"/>
      <c r="NQP1" s="2"/>
      <c r="NQQ1" s="2"/>
      <c r="NQR1" s="2"/>
      <c r="NQS1" s="2"/>
      <c r="NQT1" s="2"/>
      <c r="NQU1" s="2"/>
      <c r="NQV1" s="2"/>
      <c r="NQW1" s="2"/>
      <c r="NQX1" s="2"/>
      <c r="NQY1" s="2"/>
      <c r="NQZ1" s="2"/>
      <c r="NRA1" s="2"/>
      <c r="NRB1" s="2"/>
      <c r="NRC1" s="2"/>
      <c r="NRD1" s="2"/>
      <c r="NRE1" s="2"/>
      <c r="NRF1" s="2"/>
      <c r="NRG1" s="2"/>
      <c r="NRH1" s="2"/>
      <c r="NRI1" s="2"/>
      <c r="NRJ1" s="2"/>
      <c r="NRK1" s="2"/>
      <c r="NRL1" s="2"/>
      <c r="NRM1" s="2"/>
      <c r="NRN1" s="2"/>
      <c r="NRO1" s="2"/>
      <c r="NRP1" s="2"/>
      <c r="NRQ1" s="2"/>
      <c r="NRR1" s="2"/>
      <c r="NRS1" s="2"/>
      <c r="NRT1" s="2"/>
      <c r="NRU1" s="2"/>
      <c r="NRV1" s="2"/>
      <c r="NRW1" s="2"/>
      <c r="NRX1" s="2"/>
      <c r="NRY1" s="2"/>
      <c r="NRZ1" s="2"/>
      <c r="NSA1" s="2"/>
      <c r="NSB1" s="2"/>
      <c r="NSC1" s="2"/>
      <c r="NSD1" s="2"/>
      <c r="NSE1" s="2"/>
      <c r="NSF1" s="2"/>
      <c r="NSG1" s="2"/>
      <c r="NSH1" s="2"/>
      <c r="NSI1" s="2"/>
      <c r="NSJ1" s="2"/>
      <c r="NSK1" s="2"/>
      <c r="NSL1" s="2"/>
      <c r="NSM1" s="2"/>
      <c r="NSN1" s="2"/>
      <c r="NSO1" s="2"/>
      <c r="NSP1" s="2"/>
      <c r="NSQ1" s="2"/>
      <c r="NSR1" s="2"/>
      <c r="NSS1" s="2"/>
      <c r="NST1" s="2"/>
      <c r="NSU1" s="2"/>
      <c r="NSV1" s="2"/>
      <c r="NSW1" s="2"/>
      <c r="NSX1" s="2"/>
      <c r="NSY1" s="2"/>
      <c r="NSZ1" s="2"/>
      <c r="NTA1" s="2"/>
      <c r="NTB1" s="2"/>
      <c r="NTC1" s="2"/>
      <c r="NTD1" s="2"/>
      <c r="NTE1" s="2"/>
      <c r="NTF1" s="2"/>
      <c r="NTG1" s="2"/>
      <c r="NTH1" s="2"/>
      <c r="NTI1" s="2"/>
      <c r="NTJ1" s="2"/>
      <c r="NTK1" s="2"/>
      <c r="NTL1" s="2"/>
      <c r="NTM1" s="2"/>
      <c r="NTN1" s="2"/>
      <c r="NTO1" s="2"/>
      <c r="NTP1" s="2"/>
      <c r="NTQ1" s="2"/>
      <c r="NTR1" s="2"/>
      <c r="NTS1" s="2"/>
      <c r="NTT1" s="2"/>
      <c r="NTU1" s="2"/>
      <c r="NTV1" s="2"/>
      <c r="NTW1" s="2"/>
      <c r="NTX1" s="2"/>
      <c r="NTY1" s="2"/>
      <c r="NTZ1" s="2"/>
      <c r="NUA1" s="2"/>
      <c r="NUB1" s="2"/>
      <c r="NUC1" s="2"/>
      <c r="NUD1" s="2"/>
      <c r="NUE1" s="2"/>
      <c r="NUF1" s="2"/>
      <c r="NUG1" s="2"/>
      <c r="NUH1" s="2"/>
      <c r="NUI1" s="2"/>
      <c r="NUJ1" s="2"/>
      <c r="NUK1" s="2"/>
      <c r="NUL1" s="2"/>
      <c r="NUM1" s="2"/>
      <c r="NUN1" s="2"/>
      <c r="NUO1" s="2"/>
      <c r="NUP1" s="2"/>
      <c r="NUQ1" s="2"/>
      <c r="NUR1" s="2"/>
      <c r="NUS1" s="2"/>
      <c r="NUT1" s="2"/>
      <c r="NUU1" s="2"/>
      <c r="NUV1" s="2"/>
      <c r="NUW1" s="2"/>
      <c r="NUX1" s="2"/>
      <c r="NUY1" s="2"/>
      <c r="NUZ1" s="2"/>
      <c r="NVA1" s="2"/>
      <c r="NVB1" s="2"/>
      <c r="NVC1" s="2"/>
      <c r="NVD1" s="2"/>
      <c r="NVE1" s="2"/>
      <c r="NVF1" s="2"/>
      <c r="NVG1" s="2"/>
      <c r="NVH1" s="2"/>
      <c r="NVI1" s="2"/>
      <c r="NVJ1" s="2"/>
      <c r="NVK1" s="2"/>
      <c r="NVL1" s="2"/>
      <c r="NVM1" s="2"/>
      <c r="NVN1" s="2"/>
      <c r="NVO1" s="2"/>
      <c r="NVP1" s="2"/>
      <c r="NVQ1" s="2"/>
      <c r="NVR1" s="2"/>
      <c r="NVS1" s="2"/>
      <c r="NVT1" s="2"/>
      <c r="NVU1" s="2"/>
      <c r="NVV1" s="2"/>
      <c r="NVW1" s="2"/>
      <c r="NVX1" s="2"/>
      <c r="NVY1" s="2"/>
      <c r="NVZ1" s="2"/>
      <c r="NWA1" s="2"/>
      <c r="NWB1" s="2"/>
      <c r="NWC1" s="2"/>
      <c r="NWD1" s="2"/>
      <c r="NWE1" s="2"/>
      <c r="NWF1" s="2"/>
      <c r="NWG1" s="2"/>
      <c r="NWH1" s="2"/>
      <c r="NWI1" s="2"/>
      <c r="NWJ1" s="2"/>
      <c r="NWK1" s="2"/>
      <c r="NWL1" s="2"/>
      <c r="NWM1" s="2"/>
      <c r="NWN1" s="2"/>
      <c r="NWO1" s="2"/>
      <c r="NWP1" s="2"/>
      <c r="NWQ1" s="2"/>
      <c r="NWR1" s="2"/>
      <c r="NWS1" s="2"/>
      <c r="NWT1" s="2"/>
      <c r="NWU1" s="2"/>
      <c r="NWV1" s="2"/>
      <c r="NWW1" s="2"/>
      <c r="NWX1" s="2"/>
      <c r="NWY1" s="2"/>
      <c r="NWZ1" s="2"/>
      <c r="NXA1" s="2"/>
      <c r="NXB1" s="2"/>
      <c r="NXC1" s="2"/>
      <c r="NXD1" s="2"/>
      <c r="NXE1" s="2"/>
      <c r="NXF1" s="2"/>
      <c r="NXG1" s="2"/>
      <c r="NXH1" s="2"/>
      <c r="NXI1" s="2"/>
      <c r="NXJ1" s="2"/>
      <c r="NXK1" s="2"/>
      <c r="NXL1" s="2"/>
      <c r="NXM1" s="2"/>
      <c r="NXN1" s="2"/>
      <c r="NXO1" s="2"/>
      <c r="NXP1" s="2"/>
      <c r="NXQ1" s="2"/>
      <c r="NXR1" s="2"/>
      <c r="NXS1" s="2"/>
      <c r="NXT1" s="2"/>
      <c r="NXU1" s="2"/>
      <c r="NXV1" s="2"/>
      <c r="NXW1" s="2"/>
      <c r="NXX1" s="2"/>
      <c r="NXY1" s="2"/>
      <c r="NXZ1" s="2"/>
      <c r="NYA1" s="2"/>
      <c r="NYB1" s="2"/>
      <c r="NYC1" s="2"/>
      <c r="NYD1" s="2"/>
      <c r="NYE1" s="2"/>
      <c r="NYF1" s="2"/>
      <c r="NYG1" s="2"/>
      <c r="NYH1" s="2"/>
      <c r="NYI1" s="2"/>
      <c r="NYJ1" s="2"/>
      <c r="NYK1" s="2"/>
      <c r="NYL1" s="2"/>
      <c r="NYM1" s="2"/>
      <c r="NYN1" s="2"/>
      <c r="NYO1" s="2"/>
      <c r="NYP1" s="2"/>
      <c r="NYQ1" s="2"/>
      <c r="NYR1" s="2"/>
      <c r="NYS1" s="2"/>
      <c r="NYT1" s="2"/>
      <c r="NYU1" s="2"/>
      <c r="NYV1" s="2"/>
      <c r="NYW1" s="2"/>
      <c r="NYX1" s="2"/>
      <c r="NYY1" s="2"/>
      <c r="NYZ1" s="2"/>
      <c r="NZA1" s="2"/>
      <c r="NZB1" s="2"/>
      <c r="NZC1" s="2"/>
      <c r="NZD1" s="2"/>
      <c r="NZE1" s="2"/>
      <c r="NZF1" s="2"/>
      <c r="NZG1" s="2"/>
      <c r="NZH1" s="2"/>
      <c r="NZI1" s="2"/>
      <c r="NZJ1" s="2"/>
      <c r="NZK1" s="2"/>
      <c r="NZL1" s="2"/>
      <c r="NZM1" s="2"/>
      <c r="NZN1" s="2"/>
      <c r="NZO1" s="2"/>
      <c r="NZP1" s="2"/>
      <c r="NZQ1" s="2"/>
      <c r="NZR1" s="2"/>
      <c r="NZS1" s="2"/>
      <c r="NZT1" s="2"/>
      <c r="NZU1" s="2"/>
      <c r="NZV1" s="2"/>
      <c r="NZW1" s="2"/>
      <c r="NZX1" s="2"/>
      <c r="NZY1" s="2"/>
      <c r="NZZ1" s="2"/>
      <c r="OAA1" s="2"/>
      <c r="OAB1" s="2"/>
      <c r="OAC1" s="2"/>
      <c r="OAD1" s="2"/>
      <c r="OAE1" s="2"/>
      <c r="OAF1" s="2"/>
      <c r="OAG1" s="2"/>
      <c r="OAH1" s="2"/>
      <c r="OAI1" s="2"/>
      <c r="OAJ1" s="2"/>
      <c r="OAK1" s="2"/>
      <c r="OAL1" s="2"/>
      <c r="OAM1" s="2"/>
      <c r="OAN1" s="2"/>
      <c r="OAO1" s="2"/>
      <c r="OAP1" s="2"/>
      <c r="OAQ1" s="2"/>
      <c r="OAR1" s="2"/>
      <c r="OAS1" s="2"/>
      <c r="OAT1" s="2"/>
      <c r="OAU1" s="2"/>
      <c r="OAV1" s="2"/>
      <c r="OAW1" s="2"/>
      <c r="OAX1" s="2"/>
      <c r="OAY1" s="2"/>
      <c r="OAZ1" s="2"/>
      <c r="OBA1" s="2"/>
      <c r="OBB1" s="2"/>
      <c r="OBC1" s="2"/>
      <c r="OBD1" s="2"/>
      <c r="OBE1" s="2"/>
      <c r="OBF1" s="2"/>
      <c r="OBG1" s="2"/>
      <c r="OBH1" s="2"/>
      <c r="OBI1" s="2"/>
      <c r="OBJ1" s="2"/>
      <c r="OBK1" s="2"/>
      <c r="OBL1" s="2"/>
      <c r="OBM1" s="2"/>
      <c r="OBN1" s="2"/>
      <c r="OBO1" s="2"/>
      <c r="OBP1" s="2"/>
      <c r="OBQ1" s="2"/>
      <c r="OBR1" s="2"/>
      <c r="OBS1" s="2"/>
      <c r="OBT1" s="2"/>
      <c r="OBU1" s="2"/>
      <c r="OBV1" s="2"/>
      <c r="OBW1" s="2"/>
      <c r="OBX1" s="2"/>
      <c r="OBY1" s="2"/>
      <c r="OBZ1" s="2"/>
      <c r="OCA1" s="2"/>
      <c r="OCB1" s="2"/>
      <c r="OCC1" s="2"/>
      <c r="OCD1" s="2"/>
      <c r="OCE1" s="2"/>
      <c r="OCF1" s="2"/>
      <c r="OCG1" s="2"/>
      <c r="OCH1" s="2"/>
      <c r="OCI1" s="2"/>
      <c r="OCJ1" s="2"/>
      <c r="OCK1" s="2"/>
      <c r="OCL1" s="2"/>
      <c r="OCM1" s="2"/>
      <c r="OCN1" s="2"/>
      <c r="OCO1" s="2"/>
      <c r="OCP1" s="2"/>
      <c r="OCQ1" s="2"/>
      <c r="OCR1" s="2"/>
      <c r="OCS1" s="2"/>
      <c r="OCT1" s="2"/>
      <c r="OCU1" s="2"/>
      <c r="OCV1" s="2"/>
      <c r="OCW1" s="2"/>
      <c r="OCX1" s="2"/>
      <c r="OCY1" s="2"/>
      <c r="OCZ1" s="2"/>
      <c r="ODA1" s="2"/>
      <c r="ODB1" s="2"/>
      <c r="ODC1" s="2"/>
      <c r="ODD1" s="2"/>
      <c r="ODE1" s="2"/>
      <c r="ODF1" s="2"/>
      <c r="ODG1" s="2"/>
      <c r="ODH1" s="2"/>
      <c r="ODI1" s="2"/>
      <c r="ODJ1" s="2"/>
      <c r="ODK1" s="2"/>
      <c r="ODL1" s="2"/>
      <c r="ODM1" s="2"/>
      <c r="ODN1" s="2"/>
      <c r="ODO1" s="2"/>
      <c r="ODP1" s="2"/>
      <c r="ODQ1" s="2"/>
      <c r="ODR1" s="2"/>
      <c r="ODS1" s="2"/>
      <c r="ODT1" s="2"/>
      <c r="ODU1" s="2"/>
      <c r="ODV1" s="2"/>
      <c r="ODW1" s="2"/>
      <c r="ODX1" s="2"/>
      <c r="ODY1" s="2"/>
      <c r="ODZ1" s="2"/>
      <c r="OEA1" s="2"/>
      <c r="OEB1" s="2"/>
      <c r="OEC1" s="2"/>
      <c r="OED1" s="2"/>
      <c r="OEE1" s="2"/>
      <c r="OEF1" s="2"/>
      <c r="OEG1" s="2"/>
      <c r="OEH1" s="2"/>
      <c r="OEI1" s="2"/>
      <c r="OEJ1" s="2"/>
      <c r="OEK1" s="2"/>
      <c r="OEL1" s="2"/>
      <c r="OEM1" s="2"/>
      <c r="OEN1" s="2"/>
      <c r="OEO1" s="2"/>
      <c r="OEP1" s="2"/>
      <c r="OEQ1" s="2"/>
      <c r="OER1" s="2"/>
      <c r="OES1" s="2"/>
      <c r="OET1" s="2"/>
      <c r="OEU1" s="2"/>
      <c r="OEV1" s="2"/>
      <c r="OEW1" s="2"/>
      <c r="OEX1" s="2"/>
      <c r="OEY1" s="2"/>
      <c r="OEZ1" s="2"/>
      <c r="OFA1" s="2"/>
      <c r="OFB1" s="2"/>
      <c r="OFC1" s="2"/>
      <c r="OFD1" s="2"/>
      <c r="OFE1" s="2"/>
      <c r="OFF1" s="2"/>
      <c r="OFG1" s="2"/>
      <c r="OFH1" s="2"/>
      <c r="OFI1" s="2"/>
      <c r="OFJ1" s="2"/>
      <c r="OFK1" s="2"/>
      <c r="OFL1" s="2"/>
      <c r="OFM1" s="2"/>
      <c r="OFN1" s="2"/>
      <c r="OFO1" s="2"/>
      <c r="OFP1" s="2"/>
      <c r="OFQ1" s="2"/>
      <c r="OFR1" s="2"/>
      <c r="OFS1" s="2"/>
      <c r="OFT1" s="2"/>
      <c r="OFU1" s="2"/>
      <c r="OFV1" s="2"/>
      <c r="OFW1" s="2"/>
      <c r="OFX1" s="2"/>
      <c r="OFY1" s="2"/>
      <c r="OFZ1" s="2"/>
      <c r="OGA1" s="2"/>
      <c r="OGB1" s="2"/>
      <c r="OGC1" s="2"/>
      <c r="OGD1" s="2"/>
      <c r="OGE1" s="2"/>
      <c r="OGF1" s="2"/>
      <c r="OGG1" s="2"/>
      <c r="OGH1" s="2"/>
      <c r="OGI1" s="2"/>
      <c r="OGJ1" s="2"/>
      <c r="OGK1" s="2"/>
      <c r="OGL1" s="2"/>
      <c r="OGM1" s="2"/>
      <c r="OGN1" s="2"/>
      <c r="OGO1" s="2"/>
      <c r="OGP1" s="2"/>
      <c r="OGQ1" s="2"/>
      <c r="OGR1" s="2"/>
      <c r="OGS1" s="2"/>
      <c r="OGT1" s="2"/>
      <c r="OGU1" s="2"/>
      <c r="OGV1" s="2"/>
      <c r="OGW1" s="2"/>
      <c r="OGX1" s="2"/>
      <c r="OGY1" s="2"/>
      <c r="OGZ1" s="2"/>
      <c r="OHA1" s="2"/>
      <c r="OHB1" s="2"/>
      <c r="OHC1" s="2"/>
      <c r="OHD1" s="2"/>
      <c r="OHE1" s="2"/>
      <c r="OHF1" s="2"/>
      <c r="OHG1" s="2"/>
      <c r="OHH1" s="2"/>
      <c r="OHI1" s="2"/>
      <c r="OHJ1" s="2"/>
      <c r="OHK1" s="2"/>
      <c r="OHL1" s="2"/>
      <c r="OHM1" s="2"/>
      <c r="OHN1" s="2"/>
      <c r="OHO1" s="2"/>
      <c r="OHP1" s="2"/>
      <c r="OHQ1" s="2"/>
      <c r="OHR1" s="2"/>
      <c r="OHS1" s="2"/>
      <c r="OHT1" s="2"/>
      <c r="OHU1" s="2"/>
      <c r="OHV1" s="2"/>
      <c r="OHW1" s="2"/>
      <c r="OHX1" s="2"/>
      <c r="OHY1" s="2"/>
      <c r="OHZ1" s="2"/>
      <c r="OIA1" s="2"/>
      <c r="OIB1" s="2"/>
      <c r="OIC1" s="2"/>
      <c r="OID1" s="2"/>
      <c r="OIE1" s="2"/>
      <c r="OIF1" s="2"/>
      <c r="OIG1" s="2"/>
      <c r="OIH1" s="2"/>
      <c r="OII1" s="2"/>
      <c r="OIJ1" s="2"/>
      <c r="OIK1" s="2"/>
      <c r="OIL1" s="2"/>
      <c r="OIM1" s="2"/>
      <c r="OIN1" s="2"/>
      <c r="OIO1" s="2"/>
      <c r="OIP1" s="2"/>
      <c r="OIQ1" s="2"/>
      <c r="OIR1" s="2"/>
      <c r="OIS1" s="2"/>
      <c r="OIT1" s="2"/>
      <c r="OIU1" s="2"/>
      <c r="OIV1" s="2"/>
      <c r="OIW1" s="2"/>
      <c r="OIX1" s="2"/>
      <c r="OIY1" s="2"/>
      <c r="OIZ1" s="2"/>
      <c r="OJA1" s="2"/>
      <c r="OJB1" s="2"/>
      <c r="OJC1" s="2"/>
      <c r="OJD1" s="2"/>
      <c r="OJE1" s="2"/>
      <c r="OJF1" s="2"/>
      <c r="OJG1" s="2"/>
      <c r="OJH1" s="2"/>
      <c r="OJI1" s="2"/>
      <c r="OJJ1" s="2"/>
      <c r="OJK1" s="2"/>
      <c r="OJL1" s="2"/>
      <c r="OJM1" s="2"/>
      <c r="OJN1" s="2"/>
      <c r="OJO1" s="2"/>
      <c r="OJP1" s="2"/>
      <c r="OJQ1" s="2"/>
      <c r="OJR1" s="2"/>
      <c r="OJS1" s="2"/>
      <c r="OJT1" s="2"/>
      <c r="OJU1" s="2"/>
      <c r="OJV1" s="2"/>
      <c r="OJW1" s="2"/>
      <c r="OJX1" s="2"/>
      <c r="OJY1" s="2"/>
      <c r="OJZ1" s="2"/>
      <c r="OKA1" s="2"/>
      <c r="OKB1" s="2"/>
      <c r="OKC1" s="2"/>
      <c r="OKD1" s="2"/>
      <c r="OKE1" s="2"/>
      <c r="OKF1" s="2"/>
      <c r="OKG1" s="2"/>
      <c r="OKH1" s="2"/>
      <c r="OKI1" s="2"/>
      <c r="OKJ1" s="2"/>
      <c r="OKK1" s="2"/>
      <c r="OKL1" s="2"/>
      <c r="OKM1" s="2"/>
      <c r="OKN1" s="2"/>
      <c r="OKO1" s="2"/>
      <c r="OKP1" s="2"/>
      <c r="OKQ1" s="2"/>
      <c r="OKR1" s="2"/>
      <c r="OKS1" s="2"/>
      <c r="OKT1" s="2"/>
      <c r="OKU1" s="2"/>
      <c r="OKV1" s="2"/>
      <c r="OKW1" s="2"/>
      <c r="OKX1" s="2"/>
      <c r="OKY1" s="2"/>
      <c r="OKZ1" s="2"/>
      <c r="OLA1" s="2"/>
      <c r="OLB1" s="2"/>
      <c r="OLC1" s="2"/>
      <c r="OLD1" s="2"/>
      <c r="OLE1" s="2"/>
      <c r="OLF1" s="2"/>
      <c r="OLG1" s="2"/>
      <c r="OLH1" s="2"/>
      <c r="OLI1" s="2"/>
      <c r="OLJ1" s="2"/>
      <c r="OLK1" s="2"/>
      <c r="OLL1" s="2"/>
      <c r="OLM1" s="2"/>
      <c r="OLN1" s="2"/>
      <c r="OLO1" s="2"/>
      <c r="OLP1" s="2"/>
      <c r="OLQ1" s="2"/>
      <c r="OLR1" s="2"/>
      <c r="OLS1" s="2"/>
      <c r="OLT1" s="2"/>
      <c r="OLU1" s="2"/>
      <c r="OLV1" s="2"/>
      <c r="OLW1" s="2"/>
      <c r="OLX1" s="2"/>
      <c r="OLY1" s="2"/>
      <c r="OLZ1" s="2"/>
      <c r="OMA1" s="2"/>
      <c r="OMB1" s="2"/>
      <c r="OMC1" s="2"/>
      <c r="OMD1" s="2"/>
      <c r="OME1" s="2"/>
      <c r="OMF1" s="2"/>
      <c r="OMG1" s="2"/>
      <c r="OMH1" s="2"/>
      <c r="OMI1" s="2"/>
      <c r="OMJ1" s="2"/>
      <c r="OMK1" s="2"/>
      <c r="OML1" s="2"/>
      <c r="OMM1" s="2"/>
      <c r="OMN1" s="2"/>
      <c r="OMO1" s="2"/>
      <c r="OMP1" s="2"/>
      <c r="OMQ1" s="2"/>
      <c r="OMR1" s="2"/>
      <c r="OMS1" s="2"/>
      <c r="OMT1" s="2"/>
      <c r="OMU1" s="2"/>
      <c r="OMV1" s="2"/>
      <c r="OMW1" s="2"/>
      <c r="OMX1" s="2"/>
      <c r="OMY1" s="2"/>
      <c r="OMZ1" s="2"/>
      <c r="ONA1" s="2"/>
      <c r="ONB1" s="2"/>
      <c r="ONC1" s="2"/>
      <c r="OND1" s="2"/>
      <c r="ONE1" s="2"/>
      <c r="ONF1" s="2"/>
      <c r="ONG1" s="2"/>
      <c r="ONH1" s="2"/>
      <c r="ONI1" s="2"/>
      <c r="ONJ1" s="2"/>
      <c r="ONK1" s="2"/>
      <c r="ONL1" s="2"/>
      <c r="ONM1" s="2"/>
      <c r="ONN1" s="2"/>
      <c r="ONO1" s="2"/>
      <c r="ONP1" s="2"/>
      <c r="ONQ1" s="2"/>
      <c r="ONR1" s="2"/>
      <c r="ONS1" s="2"/>
      <c r="ONT1" s="2"/>
      <c r="ONU1" s="2"/>
      <c r="ONV1" s="2"/>
      <c r="ONW1" s="2"/>
      <c r="ONX1" s="2"/>
      <c r="ONY1" s="2"/>
      <c r="ONZ1" s="2"/>
      <c r="OOA1" s="2"/>
      <c r="OOB1" s="2"/>
      <c r="OOC1" s="2"/>
      <c r="OOD1" s="2"/>
      <c r="OOE1" s="2"/>
      <c r="OOF1" s="2"/>
      <c r="OOG1" s="2"/>
      <c r="OOH1" s="2"/>
      <c r="OOI1" s="2"/>
      <c r="OOJ1" s="2"/>
      <c r="OOK1" s="2"/>
      <c r="OOL1" s="2"/>
      <c r="OOM1" s="2"/>
      <c r="OON1" s="2"/>
      <c r="OOO1" s="2"/>
      <c r="OOP1" s="2"/>
      <c r="OOQ1" s="2"/>
      <c r="OOR1" s="2"/>
      <c r="OOS1" s="2"/>
      <c r="OOT1" s="2"/>
      <c r="OOU1" s="2"/>
      <c r="OOV1" s="2"/>
      <c r="OOW1" s="2"/>
      <c r="OOX1" s="2"/>
      <c r="OOY1" s="2"/>
      <c r="OOZ1" s="2"/>
      <c r="OPA1" s="2"/>
      <c r="OPB1" s="2"/>
      <c r="OPC1" s="2"/>
      <c r="OPD1" s="2"/>
      <c r="OPE1" s="2"/>
      <c r="OPF1" s="2"/>
      <c r="OPG1" s="2"/>
      <c r="OPH1" s="2"/>
      <c r="OPI1" s="2"/>
      <c r="OPJ1" s="2"/>
      <c r="OPK1" s="2"/>
      <c r="OPL1" s="2"/>
      <c r="OPM1" s="2"/>
      <c r="OPN1" s="2"/>
      <c r="OPO1" s="2"/>
      <c r="OPP1" s="2"/>
      <c r="OPQ1" s="2"/>
      <c r="OPR1" s="2"/>
      <c r="OPS1" s="2"/>
      <c r="OPT1" s="2"/>
      <c r="OPU1" s="2"/>
      <c r="OPV1" s="2"/>
      <c r="OPW1" s="2"/>
      <c r="OPX1" s="2"/>
      <c r="OPY1" s="2"/>
      <c r="OPZ1" s="2"/>
      <c r="OQA1" s="2"/>
      <c r="OQB1" s="2"/>
      <c r="OQC1" s="2"/>
      <c r="OQD1" s="2"/>
      <c r="OQE1" s="2"/>
      <c r="OQF1" s="2"/>
      <c r="OQG1" s="2"/>
      <c r="OQH1" s="2"/>
      <c r="OQI1" s="2"/>
      <c r="OQJ1" s="2"/>
      <c r="OQK1" s="2"/>
      <c r="OQL1" s="2"/>
      <c r="OQM1" s="2"/>
      <c r="OQN1" s="2"/>
      <c r="OQO1" s="2"/>
      <c r="OQP1" s="2"/>
      <c r="OQQ1" s="2"/>
      <c r="OQR1" s="2"/>
      <c r="OQS1" s="2"/>
      <c r="OQT1" s="2"/>
      <c r="OQU1" s="2"/>
      <c r="OQV1" s="2"/>
      <c r="OQW1" s="2"/>
      <c r="OQX1" s="2"/>
      <c r="OQY1" s="2"/>
      <c r="OQZ1" s="2"/>
      <c r="ORA1" s="2"/>
      <c r="ORB1" s="2"/>
      <c r="ORC1" s="2"/>
      <c r="ORD1" s="2"/>
      <c r="ORE1" s="2"/>
      <c r="ORF1" s="2"/>
      <c r="ORG1" s="2"/>
      <c r="ORH1" s="2"/>
      <c r="ORI1" s="2"/>
      <c r="ORJ1" s="2"/>
      <c r="ORK1" s="2"/>
      <c r="ORL1" s="2"/>
      <c r="ORM1" s="2"/>
      <c r="ORN1" s="2"/>
      <c r="ORO1" s="2"/>
      <c r="ORP1" s="2"/>
      <c r="ORQ1" s="2"/>
      <c r="ORR1" s="2"/>
      <c r="ORS1" s="2"/>
      <c r="ORT1" s="2"/>
      <c r="ORU1" s="2"/>
      <c r="ORV1" s="2"/>
      <c r="ORW1" s="2"/>
      <c r="ORX1" s="2"/>
      <c r="ORY1" s="2"/>
      <c r="ORZ1" s="2"/>
      <c r="OSA1" s="2"/>
      <c r="OSB1" s="2"/>
      <c r="OSC1" s="2"/>
      <c r="OSD1" s="2"/>
      <c r="OSE1" s="2"/>
      <c r="OSF1" s="2"/>
      <c r="OSG1" s="2"/>
      <c r="OSH1" s="2"/>
      <c r="OSI1" s="2"/>
      <c r="OSJ1" s="2"/>
      <c r="OSK1" s="2"/>
      <c r="OSL1" s="2"/>
      <c r="OSM1" s="2"/>
      <c r="OSN1" s="2"/>
      <c r="OSO1" s="2"/>
      <c r="OSP1" s="2"/>
      <c r="OSQ1" s="2"/>
      <c r="OSR1" s="2"/>
      <c r="OSS1" s="2"/>
      <c r="OST1" s="2"/>
      <c r="OSU1" s="2"/>
      <c r="OSV1" s="2"/>
      <c r="OSW1" s="2"/>
      <c r="OSX1" s="2"/>
      <c r="OSY1" s="2"/>
      <c r="OSZ1" s="2"/>
      <c r="OTA1" s="2"/>
      <c r="OTB1" s="2"/>
      <c r="OTC1" s="2"/>
      <c r="OTD1" s="2"/>
      <c r="OTE1" s="2"/>
      <c r="OTF1" s="2"/>
      <c r="OTG1" s="2"/>
      <c r="OTH1" s="2"/>
      <c r="OTI1" s="2"/>
      <c r="OTJ1" s="2"/>
      <c r="OTK1" s="2"/>
      <c r="OTL1" s="2"/>
      <c r="OTM1" s="2"/>
      <c r="OTN1" s="2"/>
      <c r="OTO1" s="2"/>
      <c r="OTP1" s="2"/>
      <c r="OTQ1" s="2"/>
      <c r="OTR1" s="2"/>
      <c r="OTS1" s="2"/>
      <c r="OTT1" s="2"/>
      <c r="OTU1" s="2"/>
      <c r="OTV1" s="2"/>
      <c r="OTW1" s="2"/>
      <c r="OTX1" s="2"/>
      <c r="OTY1" s="2"/>
      <c r="OTZ1" s="2"/>
      <c r="OUA1" s="2"/>
      <c r="OUB1" s="2"/>
      <c r="OUC1" s="2"/>
      <c r="OUD1" s="2"/>
      <c r="OUE1" s="2"/>
      <c r="OUF1" s="2"/>
      <c r="OUG1" s="2"/>
      <c r="OUH1" s="2"/>
      <c r="OUI1" s="2"/>
      <c r="OUJ1" s="2"/>
      <c r="OUK1" s="2"/>
      <c r="OUL1" s="2"/>
      <c r="OUM1" s="2"/>
      <c r="OUN1" s="2"/>
      <c r="OUO1" s="2"/>
      <c r="OUP1" s="2"/>
      <c r="OUQ1" s="2"/>
      <c r="OUR1" s="2"/>
      <c r="OUS1" s="2"/>
      <c r="OUT1" s="2"/>
      <c r="OUU1" s="2"/>
      <c r="OUV1" s="2"/>
      <c r="OUW1" s="2"/>
      <c r="OUX1" s="2"/>
      <c r="OUY1" s="2"/>
      <c r="OUZ1" s="2"/>
      <c r="OVA1" s="2"/>
      <c r="OVB1" s="2"/>
      <c r="OVC1" s="2"/>
      <c r="OVD1" s="2"/>
      <c r="OVE1" s="2"/>
      <c r="OVF1" s="2"/>
      <c r="OVG1" s="2"/>
      <c r="OVH1" s="2"/>
      <c r="OVI1" s="2"/>
      <c r="OVJ1" s="2"/>
      <c r="OVK1" s="2"/>
      <c r="OVL1" s="2"/>
      <c r="OVM1" s="2"/>
      <c r="OVN1" s="2"/>
      <c r="OVO1" s="2"/>
      <c r="OVP1" s="2"/>
      <c r="OVQ1" s="2"/>
      <c r="OVR1" s="2"/>
      <c r="OVS1" s="2"/>
      <c r="OVT1" s="2"/>
      <c r="OVU1" s="2"/>
      <c r="OVV1" s="2"/>
      <c r="OVW1" s="2"/>
      <c r="OVX1" s="2"/>
      <c r="OVY1" s="2"/>
      <c r="OVZ1" s="2"/>
      <c r="OWA1" s="2"/>
      <c r="OWB1" s="2"/>
      <c r="OWC1" s="2"/>
      <c r="OWD1" s="2"/>
      <c r="OWE1" s="2"/>
      <c r="OWF1" s="2"/>
      <c r="OWG1" s="2"/>
      <c r="OWH1" s="2"/>
      <c r="OWI1" s="2"/>
      <c r="OWJ1" s="2"/>
      <c r="OWK1" s="2"/>
      <c r="OWL1" s="2"/>
      <c r="OWM1" s="2"/>
      <c r="OWN1" s="2"/>
      <c r="OWO1" s="2"/>
      <c r="OWP1" s="2"/>
      <c r="OWQ1" s="2"/>
      <c r="OWR1" s="2"/>
      <c r="OWS1" s="2"/>
      <c r="OWT1" s="2"/>
      <c r="OWU1" s="2"/>
      <c r="OWV1" s="2"/>
      <c r="OWW1" s="2"/>
      <c r="OWX1" s="2"/>
      <c r="OWY1" s="2"/>
      <c r="OWZ1" s="2"/>
      <c r="OXA1" s="2"/>
      <c r="OXB1" s="2"/>
      <c r="OXC1" s="2"/>
      <c r="OXD1" s="2"/>
      <c r="OXE1" s="2"/>
      <c r="OXF1" s="2"/>
      <c r="OXG1" s="2"/>
      <c r="OXH1" s="2"/>
      <c r="OXI1" s="2"/>
      <c r="OXJ1" s="2"/>
      <c r="OXK1" s="2"/>
      <c r="OXL1" s="2"/>
      <c r="OXM1" s="2"/>
      <c r="OXN1" s="2"/>
      <c r="OXO1" s="2"/>
      <c r="OXP1" s="2"/>
      <c r="OXQ1" s="2"/>
      <c r="OXR1" s="2"/>
      <c r="OXS1" s="2"/>
      <c r="OXT1" s="2"/>
      <c r="OXU1" s="2"/>
      <c r="OXV1" s="2"/>
      <c r="OXW1" s="2"/>
      <c r="OXX1" s="2"/>
      <c r="OXY1" s="2"/>
      <c r="OXZ1" s="2"/>
      <c r="OYA1" s="2"/>
      <c r="OYB1" s="2"/>
      <c r="OYC1" s="2"/>
      <c r="OYD1" s="2"/>
      <c r="OYE1" s="2"/>
      <c r="OYF1" s="2"/>
      <c r="OYG1" s="2"/>
      <c r="OYH1" s="2"/>
      <c r="OYI1" s="2"/>
      <c r="OYJ1" s="2"/>
      <c r="OYK1" s="2"/>
      <c r="OYL1" s="2"/>
      <c r="OYM1" s="2"/>
      <c r="OYN1" s="2"/>
      <c r="OYO1" s="2"/>
      <c r="OYP1" s="2"/>
      <c r="OYQ1" s="2"/>
      <c r="OYR1" s="2"/>
      <c r="OYS1" s="2"/>
      <c r="OYT1" s="2"/>
      <c r="OYU1" s="2"/>
      <c r="OYV1" s="2"/>
      <c r="OYW1" s="2"/>
      <c r="OYX1" s="2"/>
      <c r="OYY1" s="2"/>
      <c r="OYZ1" s="2"/>
      <c r="OZA1" s="2"/>
      <c r="OZB1" s="2"/>
      <c r="OZC1" s="2"/>
      <c r="OZD1" s="2"/>
      <c r="OZE1" s="2"/>
      <c r="OZF1" s="2"/>
      <c r="OZG1" s="2"/>
      <c r="OZH1" s="2"/>
      <c r="OZI1" s="2"/>
      <c r="OZJ1" s="2"/>
      <c r="OZK1" s="2"/>
      <c r="OZL1" s="2"/>
      <c r="OZM1" s="2"/>
      <c r="OZN1" s="2"/>
      <c r="OZO1" s="2"/>
      <c r="OZP1" s="2"/>
      <c r="OZQ1" s="2"/>
      <c r="OZR1" s="2"/>
      <c r="OZS1" s="2"/>
      <c r="OZT1" s="2"/>
      <c r="OZU1" s="2"/>
      <c r="OZV1" s="2"/>
      <c r="OZW1" s="2"/>
      <c r="OZX1" s="2"/>
      <c r="OZY1" s="2"/>
      <c r="OZZ1" s="2"/>
      <c r="PAA1" s="2"/>
      <c r="PAB1" s="2"/>
      <c r="PAC1" s="2"/>
      <c r="PAD1" s="2"/>
      <c r="PAE1" s="2"/>
      <c r="PAF1" s="2"/>
      <c r="PAG1" s="2"/>
      <c r="PAH1" s="2"/>
      <c r="PAI1" s="2"/>
      <c r="PAJ1" s="2"/>
      <c r="PAK1" s="2"/>
      <c r="PAL1" s="2"/>
      <c r="PAM1" s="2"/>
      <c r="PAN1" s="2"/>
      <c r="PAO1" s="2"/>
      <c r="PAP1" s="2"/>
      <c r="PAQ1" s="2"/>
      <c r="PAR1" s="2"/>
      <c r="PAS1" s="2"/>
      <c r="PAT1" s="2"/>
      <c r="PAU1" s="2"/>
      <c r="PAV1" s="2"/>
      <c r="PAW1" s="2"/>
      <c r="PAX1" s="2"/>
      <c r="PAY1" s="2"/>
      <c r="PAZ1" s="2"/>
      <c r="PBA1" s="2"/>
      <c r="PBB1" s="2"/>
      <c r="PBC1" s="2"/>
      <c r="PBD1" s="2"/>
      <c r="PBE1" s="2"/>
      <c r="PBF1" s="2"/>
      <c r="PBG1" s="2"/>
      <c r="PBH1" s="2"/>
      <c r="PBI1" s="2"/>
      <c r="PBJ1" s="2"/>
      <c r="PBK1" s="2"/>
      <c r="PBL1" s="2"/>
      <c r="PBM1" s="2"/>
      <c r="PBN1" s="2"/>
      <c r="PBO1" s="2"/>
      <c r="PBP1" s="2"/>
      <c r="PBQ1" s="2"/>
      <c r="PBR1" s="2"/>
      <c r="PBS1" s="2"/>
      <c r="PBT1" s="2"/>
      <c r="PBU1" s="2"/>
      <c r="PBV1" s="2"/>
      <c r="PBW1" s="2"/>
      <c r="PBX1" s="2"/>
      <c r="PBY1" s="2"/>
      <c r="PBZ1" s="2"/>
      <c r="PCA1" s="2"/>
      <c r="PCB1" s="2"/>
      <c r="PCC1" s="2"/>
      <c r="PCD1" s="2"/>
      <c r="PCE1" s="2"/>
      <c r="PCF1" s="2"/>
      <c r="PCG1" s="2"/>
      <c r="PCH1" s="2"/>
      <c r="PCI1" s="2"/>
      <c r="PCJ1" s="2"/>
      <c r="PCK1" s="2"/>
      <c r="PCL1" s="2"/>
      <c r="PCM1" s="2"/>
      <c r="PCN1" s="2"/>
      <c r="PCO1" s="2"/>
      <c r="PCP1" s="2"/>
      <c r="PCQ1" s="2"/>
      <c r="PCR1" s="2"/>
      <c r="PCS1" s="2"/>
      <c r="PCT1" s="2"/>
      <c r="PCU1" s="2"/>
      <c r="PCV1" s="2"/>
      <c r="PCW1" s="2"/>
      <c r="PCX1" s="2"/>
      <c r="PCY1" s="2"/>
      <c r="PCZ1" s="2"/>
      <c r="PDA1" s="2"/>
      <c r="PDB1" s="2"/>
      <c r="PDC1" s="2"/>
      <c r="PDD1" s="2"/>
      <c r="PDE1" s="2"/>
      <c r="PDF1" s="2"/>
      <c r="PDG1" s="2"/>
      <c r="PDH1" s="2"/>
      <c r="PDI1" s="2"/>
      <c r="PDJ1" s="2"/>
      <c r="PDK1" s="2"/>
      <c r="PDL1" s="2"/>
      <c r="PDM1" s="2"/>
      <c r="PDN1" s="2"/>
      <c r="PDO1" s="2"/>
      <c r="PDP1" s="2"/>
      <c r="PDQ1" s="2"/>
      <c r="PDR1" s="2"/>
      <c r="PDS1" s="2"/>
      <c r="PDT1" s="2"/>
      <c r="PDU1" s="2"/>
      <c r="PDV1" s="2"/>
      <c r="PDW1" s="2"/>
      <c r="PDX1" s="2"/>
      <c r="PDY1" s="2"/>
      <c r="PDZ1" s="2"/>
      <c r="PEA1" s="2"/>
      <c r="PEB1" s="2"/>
      <c r="PEC1" s="2"/>
      <c r="PED1" s="2"/>
      <c r="PEE1" s="2"/>
      <c r="PEF1" s="2"/>
      <c r="PEG1" s="2"/>
      <c r="PEH1" s="2"/>
      <c r="PEI1" s="2"/>
      <c r="PEJ1" s="2"/>
      <c r="PEK1" s="2"/>
      <c r="PEL1" s="2"/>
      <c r="PEM1" s="2"/>
      <c r="PEN1" s="2"/>
      <c r="PEO1" s="2"/>
      <c r="PEP1" s="2"/>
      <c r="PEQ1" s="2"/>
      <c r="PER1" s="2"/>
      <c r="PES1" s="2"/>
      <c r="PET1" s="2"/>
      <c r="PEU1" s="2"/>
      <c r="PEV1" s="2"/>
      <c r="PEW1" s="2"/>
      <c r="PEX1" s="2"/>
      <c r="PEY1" s="2"/>
      <c r="PEZ1" s="2"/>
      <c r="PFA1" s="2"/>
      <c r="PFB1" s="2"/>
      <c r="PFC1" s="2"/>
      <c r="PFD1" s="2"/>
      <c r="PFE1" s="2"/>
      <c r="PFF1" s="2"/>
      <c r="PFG1" s="2"/>
      <c r="PFH1" s="2"/>
      <c r="PFI1" s="2"/>
      <c r="PFJ1" s="2"/>
      <c r="PFK1" s="2"/>
      <c r="PFL1" s="2"/>
      <c r="PFM1" s="2"/>
      <c r="PFN1" s="2"/>
      <c r="PFO1" s="2"/>
      <c r="PFP1" s="2"/>
      <c r="PFQ1" s="2"/>
      <c r="PFR1" s="2"/>
      <c r="PFS1" s="2"/>
      <c r="PFT1" s="2"/>
      <c r="PFU1" s="2"/>
      <c r="PFV1" s="2"/>
      <c r="PFW1" s="2"/>
      <c r="PFX1" s="2"/>
      <c r="PFY1" s="2"/>
      <c r="PFZ1" s="2"/>
      <c r="PGA1" s="2"/>
      <c r="PGB1" s="2"/>
      <c r="PGC1" s="2"/>
      <c r="PGD1" s="2"/>
      <c r="PGE1" s="2"/>
      <c r="PGF1" s="2"/>
      <c r="PGG1" s="2"/>
      <c r="PGH1" s="2"/>
      <c r="PGI1" s="2"/>
      <c r="PGJ1" s="2"/>
      <c r="PGK1" s="2"/>
      <c r="PGL1" s="2"/>
      <c r="PGM1" s="2"/>
      <c r="PGN1" s="2"/>
      <c r="PGO1" s="2"/>
      <c r="PGP1" s="2"/>
      <c r="PGQ1" s="2"/>
      <c r="PGR1" s="2"/>
      <c r="PGS1" s="2"/>
      <c r="PGT1" s="2"/>
      <c r="PGU1" s="2"/>
      <c r="PGV1" s="2"/>
      <c r="PGW1" s="2"/>
      <c r="PGX1" s="2"/>
      <c r="PGY1" s="2"/>
      <c r="PGZ1" s="2"/>
      <c r="PHA1" s="2"/>
      <c r="PHB1" s="2"/>
      <c r="PHC1" s="2"/>
      <c r="PHD1" s="2"/>
      <c r="PHE1" s="2"/>
      <c r="PHF1" s="2"/>
      <c r="PHG1" s="2"/>
      <c r="PHH1" s="2"/>
      <c r="PHI1" s="2"/>
      <c r="PHJ1" s="2"/>
      <c r="PHK1" s="2"/>
      <c r="PHL1" s="2"/>
      <c r="PHM1" s="2"/>
      <c r="PHN1" s="2"/>
      <c r="PHO1" s="2"/>
      <c r="PHP1" s="2"/>
      <c r="PHQ1" s="2"/>
      <c r="PHR1" s="2"/>
      <c r="PHS1" s="2"/>
      <c r="PHT1" s="2"/>
      <c r="PHU1" s="2"/>
      <c r="PHV1" s="2"/>
      <c r="PHW1" s="2"/>
      <c r="PHX1" s="2"/>
      <c r="PHY1" s="2"/>
      <c r="PHZ1" s="2"/>
      <c r="PIA1" s="2"/>
      <c r="PIB1" s="2"/>
      <c r="PIC1" s="2"/>
      <c r="PID1" s="2"/>
      <c r="PIE1" s="2"/>
      <c r="PIF1" s="2"/>
      <c r="PIG1" s="2"/>
      <c r="PIH1" s="2"/>
      <c r="PII1" s="2"/>
      <c r="PIJ1" s="2"/>
      <c r="PIK1" s="2"/>
      <c r="PIL1" s="2"/>
      <c r="PIM1" s="2"/>
      <c r="PIN1" s="2"/>
      <c r="PIO1" s="2"/>
      <c r="PIP1" s="2"/>
      <c r="PIQ1" s="2"/>
      <c r="PIR1" s="2"/>
      <c r="PIS1" s="2"/>
      <c r="PIT1" s="2"/>
      <c r="PIU1" s="2"/>
      <c r="PIV1" s="2"/>
      <c r="PIW1" s="2"/>
      <c r="PIX1" s="2"/>
      <c r="PIY1" s="2"/>
      <c r="PIZ1" s="2"/>
      <c r="PJA1" s="2"/>
      <c r="PJB1" s="2"/>
      <c r="PJC1" s="2"/>
      <c r="PJD1" s="2"/>
      <c r="PJE1" s="2"/>
      <c r="PJF1" s="2"/>
      <c r="PJG1" s="2"/>
      <c r="PJH1" s="2"/>
      <c r="PJI1" s="2"/>
      <c r="PJJ1" s="2"/>
      <c r="PJK1" s="2"/>
      <c r="PJL1" s="2"/>
      <c r="PJM1" s="2"/>
      <c r="PJN1" s="2"/>
      <c r="PJO1" s="2"/>
      <c r="PJP1" s="2"/>
      <c r="PJQ1" s="2"/>
      <c r="PJR1" s="2"/>
      <c r="PJS1" s="2"/>
      <c r="PJT1" s="2"/>
      <c r="PJU1" s="2"/>
      <c r="PJV1" s="2"/>
      <c r="PJW1" s="2"/>
      <c r="PJX1" s="2"/>
      <c r="PJY1" s="2"/>
      <c r="PJZ1" s="2"/>
      <c r="PKA1" s="2"/>
      <c r="PKB1" s="2"/>
      <c r="PKC1" s="2"/>
      <c r="PKD1" s="2"/>
      <c r="PKE1" s="2"/>
      <c r="PKF1" s="2"/>
      <c r="PKG1" s="2"/>
      <c r="PKH1" s="2"/>
      <c r="PKI1" s="2"/>
      <c r="PKJ1" s="2"/>
      <c r="PKK1" s="2"/>
      <c r="PKL1" s="2"/>
      <c r="PKM1" s="2"/>
      <c r="PKN1" s="2"/>
      <c r="PKO1" s="2"/>
      <c r="PKP1" s="2"/>
      <c r="PKQ1" s="2"/>
      <c r="PKR1" s="2"/>
      <c r="PKS1" s="2"/>
      <c r="PKT1" s="2"/>
      <c r="PKU1" s="2"/>
      <c r="PKV1" s="2"/>
      <c r="PKW1" s="2"/>
      <c r="PKX1" s="2"/>
      <c r="PKY1" s="2"/>
      <c r="PKZ1" s="2"/>
      <c r="PLA1" s="2"/>
      <c r="PLB1" s="2"/>
      <c r="PLC1" s="2"/>
      <c r="PLD1" s="2"/>
      <c r="PLE1" s="2"/>
      <c r="PLF1" s="2"/>
      <c r="PLG1" s="2"/>
      <c r="PLH1" s="2"/>
      <c r="PLI1" s="2"/>
      <c r="PLJ1" s="2"/>
      <c r="PLK1" s="2"/>
      <c r="PLL1" s="2"/>
      <c r="PLM1" s="2"/>
      <c r="PLN1" s="2"/>
      <c r="PLO1" s="2"/>
      <c r="PLP1" s="2"/>
      <c r="PLQ1" s="2"/>
      <c r="PLR1" s="2"/>
      <c r="PLS1" s="2"/>
      <c r="PLT1" s="2"/>
      <c r="PLU1" s="2"/>
      <c r="PLV1" s="2"/>
      <c r="PLW1" s="2"/>
      <c r="PLX1" s="2"/>
      <c r="PLY1" s="2"/>
      <c r="PLZ1" s="2"/>
      <c r="PMA1" s="2"/>
      <c r="PMB1" s="2"/>
      <c r="PMC1" s="2"/>
      <c r="PMD1" s="2"/>
      <c r="PME1" s="2"/>
      <c r="PMF1" s="2"/>
      <c r="PMG1" s="2"/>
      <c r="PMH1" s="2"/>
      <c r="PMI1" s="2"/>
      <c r="PMJ1" s="2"/>
      <c r="PMK1" s="2"/>
      <c r="PML1" s="2"/>
      <c r="PMM1" s="2"/>
      <c r="PMN1" s="2"/>
      <c r="PMO1" s="2"/>
      <c r="PMP1" s="2"/>
      <c r="PMQ1" s="2"/>
      <c r="PMR1" s="2"/>
      <c r="PMS1" s="2"/>
      <c r="PMT1" s="2"/>
      <c r="PMU1" s="2"/>
      <c r="PMV1" s="2"/>
      <c r="PMW1" s="2"/>
      <c r="PMX1" s="2"/>
      <c r="PMY1" s="2"/>
      <c r="PMZ1" s="2"/>
      <c r="PNA1" s="2"/>
      <c r="PNB1" s="2"/>
      <c r="PNC1" s="2"/>
      <c r="PND1" s="2"/>
      <c r="PNE1" s="2"/>
      <c r="PNF1" s="2"/>
      <c r="PNG1" s="2"/>
      <c r="PNH1" s="2"/>
      <c r="PNI1" s="2"/>
      <c r="PNJ1" s="2"/>
      <c r="PNK1" s="2"/>
      <c r="PNL1" s="2"/>
      <c r="PNM1" s="2"/>
      <c r="PNN1" s="2"/>
      <c r="PNO1" s="2"/>
      <c r="PNP1" s="2"/>
      <c r="PNQ1" s="2"/>
      <c r="PNR1" s="2"/>
      <c r="PNS1" s="2"/>
      <c r="PNT1" s="2"/>
      <c r="PNU1" s="2"/>
      <c r="PNV1" s="2"/>
      <c r="PNW1" s="2"/>
      <c r="PNX1" s="2"/>
      <c r="PNY1" s="2"/>
      <c r="PNZ1" s="2"/>
      <c r="POA1" s="2"/>
      <c r="POB1" s="2"/>
      <c r="POC1" s="2"/>
      <c r="POD1" s="2"/>
      <c r="POE1" s="2"/>
      <c r="POF1" s="2"/>
      <c r="POG1" s="2"/>
      <c r="POH1" s="2"/>
      <c r="POI1" s="2"/>
      <c r="POJ1" s="2"/>
      <c r="POK1" s="2"/>
      <c r="POL1" s="2"/>
      <c r="POM1" s="2"/>
      <c r="PON1" s="2"/>
      <c r="POO1" s="2"/>
      <c r="POP1" s="2"/>
      <c r="POQ1" s="2"/>
      <c r="POR1" s="2"/>
      <c r="POS1" s="2"/>
      <c r="POT1" s="2"/>
      <c r="POU1" s="2"/>
      <c r="POV1" s="2"/>
      <c r="POW1" s="2"/>
      <c r="POX1" s="2"/>
      <c r="POY1" s="2"/>
      <c r="POZ1" s="2"/>
      <c r="PPA1" s="2"/>
      <c r="PPB1" s="2"/>
      <c r="PPC1" s="2"/>
      <c r="PPD1" s="2"/>
      <c r="PPE1" s="2"/>
      <c r="PPF1" s="2"/>
      <c r="PPG1" s="2"/>
      <c r="PPH1" s="2"/>
      <c r="PPI1" s="2"/>
      <c r="PPJ1" s="2"/>
      <c r="PPK1" s="2"/>
      <c r="PPL1" s="2"/>
      <c r="PPM1" s="2"/>
      <c r="PPN1" s="2"/>
      <c r="PPO1" s="2"/>
      <c r="PPP1" s="2"/>
      <c r="PPQ1" s="2"/>
      <c r="PPR1" s="2"/>
      <c r="PPS1" s="2"/>
      <c r="PPT1" s="2"/>
      <c r="PPU1" s="2"/>
      <c r="PPV1" s="2"/>
      <c r="PPW1" s="2"/>
      <c r="PPX1" s="2"/>
      <c r="PPY1" s="2"/>
      <c r="PPZ1" s="2"/>
      <c r="PQA1" s="2"/>
      <c r="PQB1" s="2"/>
      <c r="PQC1" s="2"/>
      <c r="PQD1" s="2"/>
      <c r="PQE1" s="2"/>
      <c r="PQF1" s="2"/>
      <c r="PQG1" s="2"/>
      <c r="PQH1" s="2"/>
      <c r="PQI1" s="2"/>
      <c r="PQJ1" s="2"/>
      <c r="PQK1" s="2"/>
      <c r="PQL1" s="2"/>
      <c r="PQM1" s="2"/>
      <c r="PQN1" s="2"/>
      <c r="PQO1" s="2"/>
      <c r="PQP1" s="2"/>
      <c r="PQQ1" s="2"/>
      <c r="PQR1" s="2"/>
      <c r="PQS1" s="2"/>
      <c r="PQT1" s="2"/>
      <c r="PQU1" s="2"/>
      <c r="PQV1" s="2"/>
      <c r="PQW1" s="2"/>
      <c r="PQX1" s="2"/>
      <c r="PQY1" s="2"/>
      <c r="PQZ1" s="2"/>
      <c r="PRA1" s="2"/>
      <c r="PRB1" s="2"/>
      <c r="PRC1" s="2"/>
      <c r="PRD1" s="2"/>
      <c r="PRE1" s="2"/>
      <c r="PRF1" s="2"/>
      <c r="PRG1" s="2"/>
      <c r="PRH1" s="2"/>
      <c r="PRI1" s="2"/>
      <c r="PRJ1" s="2"/>
      <c r="PRK1" s="2"/>
      <c r="PRL1" s="2"/>
      <c r="PRM1" s="2"/>
      <c r="PRN1" s="2"/>
      <c r="PRO1" s="2"/>
      <c r="PRP1" s="2"/>
      <c r="PRQ1" s="2"/>
      <c r="PRR1" s="2"/>
      <c r="PRS1" s="2"/>
      <c r="PRT1" s="2"/>
      <c r="PRU1" s="2"/>
      <c r="PRV1" s="2"/>
      <c r="PRW1" s="2"/>
      <c r="PRX1" s="2"/>
      <c r="PRY1" s="2"/>
      <c r="PRZ1" s="2"/>
      <c r="PSA1" s="2"/>
      <c r="PSB1" s="2"/>
      <c r="PSC1" s="2"/>
      <c r="PSD1" s="2"/>
      <c r="PSE1" s="2"/>
      <c r="PSF1" s="2"/>
      <c r="PSG1" s="2"/>
      <c r="PSH1" s="2"/>
      <c r="PSI1" s="2"/>
      <c r="PSJ1" s="2"/>
      <c r="PSK1" s="2"/>
      <c r="PSL1" s="2"/>
      <c r="PSM1" s="2"/>
      <c r="PSN1" s="2"/>
      <c r="PSO1" s="2"/>
      <c r="PSP1" s="2"/>
      <c r="PSQ1" s="2"/>
      <c r="PSR1" s="2"/>
      <c r="PSS1" s="2"/>
      <c r="PST1" s="2"/>
      <c r="PSU1" s="2"/>
      <c r="PSV1" s="2"/>
      <c r="PSW1" s="2"/>
      <c r="PSX1" s="2"/>
      <c r="PSY1" s="2"/>
      <c r="PSZ1" s="2"/>
      <c r="PTA1" s="2"/>
      <c r="PTB1" s="2"/>
      <c r="PTC1" s="2"/>
      <c r="PTD1" s="2"/>
      <c r="PTE1" s="2"/>
      <c r="PTF1" s="2"/>
      <c r="PTG1" s="2"/>
      <c r="PTH1" s="2"/>
      <c r="PTI1" s="2"/>
      <c r="PTJ1" s="2"/>
      <c r="PTK1" s="2"/>
      <c r="PTL1" s="2"/>
      <c r="PTM1" s="2"/>
      <c r="PTN1" s="2"/>
      <c r="PTO1" s="2"/>
      <c r="PTP1" s="2"/>
      <c r="PTQ1" s="2"/>
      <c r="PTR1" s="2"/>
      <c r="PTS1" s="2"/>
      <c r="PTT1" s="2"/>
      <c r="PTU1" s="2"/>
      <c r="PTV1" s="2"/>
      <c r="PTW1" s="2"/>
      <c r="PTX1" s="2"/>
      <c r="PTY1" s="2"/>
      <c r="PTZ1" s="2"/>
      <c r="PUA1" s="2"/>
      <c r="PUB1" s="2"/>
      <c r="PUC1" s="2"/>
      <c r="PUD1" s="2"/>
      <c r="PUE1" s="2"/>
      <c r="PUF1" s="2"/>
      <c r="PUG1" s="2"/>
      <c r="PUH1" s="2"/>
      <c r="PUI1" s="2"/>
      <c r="PUJ1" s="2"/>
      <c r="PUK1" s="2"/>
      <c r="PUL1" s="2"/>
      <c r="PUM1" s="2"/>
      <c r="PUN1" s="2"/>
      <c r="PUO1" s="2"/>
      <c r="PUP1" s="2"/>
      <c r="PUQ1" s="2"/>
      <c r="PUR1" s="2"/>
      <c r="PUS1" s="2"/>
      <c r="PUT1" s="2"/>
      <c r="PUU1" s="2"/>
      <c r="PUV1" s="2"/>
      <c r="PUW1" s="2"/>
      <c r="PUX1" s="2"/>
      <c r="PUY1" s="2"/>
      <c r="PUZ1" s="2"/>
      <c r="PVA1" s="2"/>
      <c r="PVB1" s="2"/>
      <c r="PVC1" s="2"/>
      <c r="PVD1" s="2"/>
      <c r="PVE1" s="2"/>
      <c r="PVF1" s="2"/>
      <c r="PVG1" s="2"/>
      <c r="PVH1" s="2"/>
      <c r="PVI1" s="2"/>
      <c r="PVJ1" s="2"/>
      <c r="PVK1" s="2"/>
      <c r="PVL1" s="2"/>
      <c r="PVM1" s="2"/>
      <c r="PVN1" s="2"/>
      <c r="PVO1" s="2"/>
      <c r="PVP1" s="2"/>
      <c r="PVQ1" s="2"/>
      <c r="PVR1" s="2"/>
      <c r="PVS1" s="2"/>
      <c r="PVT1" s="2"/>
      <c r="PVU1" s="2"/>
      <c r="PVV1" s="2"/>
      <c r="PVW1" s="2"/>
      <c r="PVX1" s="2"/>
      <c r="PVY1" s="2"/>
      <c r="PVZ1" s="2"/>
      <c r="PWA1" s="2"/>
      <c r="PWB1" s="2"/>
      <c r="PWC1" s="2"/>
      <c r="PWD1" s="2"/>
      <c r="PWE1" s="2"/>
      <c r="PWF1" s="2"/>
      <c r="PWG1" s="2"/>
      <c r="PWH1" s="2"/>
      <c r="PWI1" s="2"/>
      <c r="PWJ1" s="2"/>
      <c r="PWK1" s="2"/>
      <c r="PWL1" s="2"/>
      <c r="PWM1" s="2"/>
      <c r="PWN1" s="2"/>
      <c r="PWO1" s="2"/>
      <c r="PWP1" s="2"/>
      <c r="PWQ1" s="2"/>
      <c r="PWR1" s="2"/>
      <c r="PWS1" s="2"/>
      <c r="PWT1" s="2"/>
      <c r="PWU1" s="2"/>
      <c r="PWV1" s="2"/>
      <c r="PWW1" s="2"/>
      <c r="PWX1" s="2"/>
      <c r="PWY1" s="2"/>
      <c r="PWZ1" s="2"/>
      <c r="PXA1" s="2"/>
      <c r="PXB1" s="2"/>
      <c r="PXC1" s="2"/>
      <c r="PXD1" s="2"/>
      <c r="PXE1" s="2"/>
      <c r="PXF1" s="2"/>
      <c r="PXG1" s="2"/>
      <c r="PXH1" s="2"/>
      <c r="PXI1" s="2"/>
      <c r="PXJ1" s="2"/>
      <c r="PXK1" s="2"/>
      <c r="PXL1" s="2"/>
      <c r="PXM1" s="2"/>
      <c r="PXN1" s="2"/>
      <c r="PXO1" s="2"/>
      <c r="PXP1" s="2"/>
      <c r="PXQ1" s="2"/>
      <c r="PXR1" s="2"/>
      <c r="PXS1" s="2"/>
      <c r="PXT1" s="2"/>
      <c r="PXU1" s="2"/>
      <c r="PXV1" s="2"/>
      <c r="PXW1" s="2"/>
      <c r="PXX1" s="2"/>
      <c r="PXY1" s="2"/>
      <c r="PXZ1" s="2"/>
      <c r="PYA1" s="2"/>
      <c r="PYB1" s="2"/>
      <c r="PYC1" s="2"/>
      <c r="PYD1" s="2"/>
      <c r="PYE1" s="2"/>
      <c r="PYF1" s="2"/>
      <c r="PYG1" s="2"/>
      <c r="PYH1" s="2"/>
      <c r="PYI1" s="2"/>
      <c r="PYJ1" s="2"/>
      <c r="PYK1" s="2"/>
      <c r="PYL1" s="2"/>
      <c r="PYM1" s="2"/>
      <c r="PYN1" s="2"/>
      <c r="PYO1" s="2"/>
      <c r="PYP1" s="2"/>
      <c r="PYQ1" s="2"/>
      <c r="PYR1" s="2"/>
      <c r="PYS1" s="2"/>
      <c r="PYT1" s="2"/>
      <c r="PYU1" s="2"/>
      <c r="PYV1" s="2"/>
      <c r="PYW1" s="2"/>
      <c r="PYX1" s="2"/>
      <c r="PYY1" s="2"/>
      <c r="PYZ1" s="2"/>
      <c r="PZA1" s="2"/>
      <c r="PZB1" s="2"/>
      <c r="PZC1" s="2"/>
      <c r="PZD1" s="2"/>
      <c r="PZE1" s="2"/>
      <c r="PZF1" s="2"/>
      <c r="PZG1" s="2"/>
      <c r="PZH1" s="2"/>
      <c r="PZI1" s="2"/>
      <c r="PZJ1" s="2"/>
      <c r="PZK1" s="2"/>
      <c r="PZL1" s="2"/>
      <c r="PZM1" s="2"/>
      <c r="PZN1" s="2"/>
      <c r="PZO1" s="2"/>
      <c r="PZP1" s="2"/>
      <c r="PZQ1" s="2"/>
      <c r="PZR1" s="2"/>
      <c r="PZS1" s="2"/>
      <c r="PZT1" s="2"/>
      <c r="PZU1" s="2"/>
      <c r="PZV1" s="2"/>
      <c r="PZW1" s="2"/>
      <c r="PZX1" s="2"/>
      <c r="PZY1" s="2"/>
      <c r="PZZ1" s="2"/>
      <c r="QAA1" s="2"/>
      <c r="QAB1" s="2"/>
      <c r="QAC1" s="2"/>
      <c r="QAD1" s="2"/>
      <c r="QAE1" s="2"/>
      <c r="QAF1" s="2"/>
      <c r="QAG1" s="2"/>
      <c r="QAH1" s="2"/>
      <c r="QAI1" s="2"/>
      <c r="QAJ1" s="2"/>
      <c r="QAK1" s="2"/>
      <c r="QAL1" s="2"/>
      <c r="QAM1" s="2"/>
      <c r="QAN1" s="2"/>
      <c r="QAO1" s="2"/>
      <c r="QAP1" s="2"/>
      <c r="QAQ1" s="2"/>
      <c r="QAR1" s="2"/>
      <c r="QAS1" s="2"/>
      <c r="QAT1" s="2"/>
      <c r="QAU1" s="2"/>
      <c r="QAV1" s="2"/>
      <c r="QAW1" s="2"/>
      <c r="QAX1" s="2"/>
      <c r="QAY1" s="2"/>
      <c r="QAZ1" s="2"/>
      <c r="QBA1" s="2"/>
      <c r="QBB1" s="2"/>
      <c r="QBC1" s="2"/>
      <c r="QBD1" s="2"/>
      <c r="QBE1" s="2"/>
      <c r="QBF1" s="2"/>
      <c r="QBG1" s="2"/>
      <c r="QBH1" s="2"/>
      <c r="QBI1" s="2"/>
      <c r="QBJ1" s="2"/>
      <c r="QBK1" s="2"/>
      <c r="QBL1" s="2"/>
      <c r="QBM1" s="2"/>
      <c r="QBN1" s="2"/>
      <c r="QBO1" s="2"/>
      <c r="QBP1" s="2"/>
      <c r="QBQ1" s="2"/>
      <c r="QBR1" s="2"/>
      <c r="QBS1" s="2"/>
      <c r="QBT1" s="2"/>
      <c r="QBU1" s="2"/>
      <c r="QBV1" s="2"/>
      <c r="QBW1" s="2"/>
      <c r="QBX1" s="2"/>
      <c r="QBY1" s="2"/>
      <c r="QBZ1" s="2"/>
      <c r="QCA1" s="2"/>
      <c r="QCB1" s="2"/>
      <c r="QCC1" s="2"/>
      <c r="QCD1" s="2"/>
      <c r="QCE1" s="2"/>
      <c r="QCF1" s="2"/>
      <c r="QCG1" s="2"/>
      <c r="QCH1" s="2"/>
      <c r="QCI1" s="2"/>
      <c r="QCJ1" s="2"/>
      <c r="QCK1" s="2"/>
      <c r="QCL1" s="2"/>
      <c r="QCM1" s="2"/>
      <c r="QCN1" s="2"/>
      <c r="QCO1" s="2"/>
      <c r="QCP1" s="2"/>
      <c r="QCQ1" s="2"/>
      <c r="QCR1" s="2"/>
      <c r="QCS1" s="2"/>
      <c r="QCT1" s="2"/>
      <c r="QCU1" s="2"/>
      <c r="QCV1" s="2"/>
      <c r="QCW1" s="2"/>
      <c r="QCX1" s="2"/>
      <c r="QCY1" s="2"/>
      <c r="QCZ1" s="2"/>
      <c r="QDA1" s="2"/>
      <c r="QDB1" s="2"/>
      <c r="QDC1" s="2"/>
      <c r="QDD1" s="2"/>
      <c r="QDE1" s="2"/>
      <c r="QDF1" s="2"/>
      <c r="QDG1" s="2"/>
      <c r="QDH1" s="2"/>
      <c r="QDI1" s="2"/>
      <c r="QDJ1" s="2"/>
      <c r="QDK1" s="2"/>
      <c r="QDL1" s="2"/>
      <c r="QDM1" s="2"/>
      <c r="QDN1" s="2"/>
      <c r="QDO1" s="2"/>
      <c r="QDP1" s="2"/>
      <c r="QDQ1" s="2"/>
      <c r="QDR1" s="2"/>
      <c r="QDS1" s="2"/>
      <c r="QDT1" s="2"/>
      <c r="QDU1" s="2"/>
      <c r="QDV1" s="2"/>
      <c r="QDW1" s="2"/>
      <c r="QDX1" s="2"/>
      <c r="QDY1" s="2"/>
      <c r="QDZ1" s="2"/>
      <c r="QEA1" s="2"/>
      <c r="QEB1" s="2"/>
      <c r="QEC1" s="2"/>
      <c r="QED1" s="2"/>
      <c r="QEE1" s="2"/>
      <c r="QEF1" s="2"/>
      <c r="QEG1" s="2"/>
      <c r="QEH1" s="2"/>
      <c r="QEI1" s="2"/>
      <c r="QEJ1" s="2"/>
      <c r="QEK1" s="2"/>
      <c r="QEL1" s="2"/>
      <c r="QEM1" s="2"/>
      <c r="QEN1" s="2"/>
      <c r="QEO1" s="2"/>
      <c r="QEP1" s="2"/>
      <c r="QEQ1" s="2"/>
      <c r="QER1" s="2"/>
      <c r="QES1" s="2"/>
      <c r="QET1" s="2"/>
      <c r="QEU1" s="2"/>
      <c r="QEV1" s="2"/>
      <c r="QEW1" s="2"/>
      <c r="QEX1" s="2"/>
      <c r="QEY1" s="2"/>
      <c r="QEZ1" s="2"/>
      <c r="QFA1" s="2"/>
      <c r="QFB1" s="2"/>
      <c r="QFC1" s="2"/>
      <c r="QFD1" s="2"/>
      <c r="QFE1" s="2"/>
      <c r="QFF1" s="2"/>
      <c r="QFG1" s="2"/>
      <c r="QFH1" s="2"/>
      <c r="QFI1" s="2"/>
      <c r="QFJ1" s="2"/>
      <c r="QFK1" s="2"/>
      <c r="QFL1" s="2"/>
      <c r="QFM1" s="2"/>
      <c r="QFN1" s="2"/>
      <c r="QFO1" s="2"/>
      <c r="QFP1" s="2"/>
      <c r="QFQ1" s="2"/>
      <c r="QFR1" s="2"/>
      <c r="QFS1" s="2"/>
      <c r="QFT1" s="2"/>
      <c r="QFU1" s="2"/>
      <c r="QFV1" s="2"/>
      <c r="QFW1" s="2"/>
      <c r="QFX1" s="2"/>
      <c r="QFY1" s="2"/>
      <c r="QFZ1" s="2"/>
      <c r="QGA1" s="2"/>
      <c r="QGB1" s="2"/>
      <c r="QGC1" s="2"/>
      <c r="QGD1" s="2"/>
      <c r="QGE1" s="2"/>
      <c r="QGF1" s="2"/>
      <c r="QGG1" s="2"/>
      <c r="QGH1" s="2"/>
      <c r="QGI1" s="2"/>
      <c r="QGJ1" s="2"/>
      <c r="QGK1" s="2"/>
      <c r="QGL1" s="2"/>
      <c r="QGM1" s="2"/>
      <c r="QGN1" s="2"/>
      <c r="QGO1" s="2"/>
      <c r="QGP1" s="2"/>
      <c r="QGQ1" s="2"/>
      <c r="QGR1" s="2"/>
      <c r="QGS1" s="2"/>
      <c r="QGT1" s="2"/>
      <c r="QGU1" s="2"/>
      <c r="QGV1" s="2"/>
      <c r="QGW1" s="2"/>
      <c r="QGX1" s="2"/>
      <c r="QGY1" s="2"/>
      <c r="QGZ1" s="2"/>
      <c r="QHA1" s="2"/>
      <c r="QHB1" s="2"/>
      <c r="QHC1" s="2"/>
      <c r="QHD1" s="2"/>
      <c r="QHE1" s="2"/>
      <c r="QHF1" s="2"/>
      <c r="QHG1" s="2"/>
      <c r="QHH1" s="2"/>
      <c r="QHI1" s="2"/>
      <c r="QHJ1" s="2"/>
      <c r="QHK1" s="2"/>
      <c r="QHL1" s="2"/>
      <c r="QHM1" s="2"/>
      <c r="QHN1" s="2"/>
      <c r="QHO1" s="2"/>
      <c r="QHP1" s="2"/>
      <c r="QHQ1" s="2"/>
      <c r="QHR1" s="2"/>
      <c r="QHS1" s="2"/>
      <c r="QHT1" s="2"/>
      <c r="QHU1" s="2"/>
      <c r="QHV1" s="2"/>
      <c r="QHW1" s="2"/>
      <c r="QHX1" s="2"/>
      <c r="QHY1" s="2"/>
      <c r="QHZ1" s="2"/>
      <c r="QIA1" s="2"/>
      <c r="QIB1" s="2"/>
      <c r="QIC1" s="2"/>
      <c r="QID1" s="2"/>
      <c r="QIE1" s="2"/>
      <c r="QIF1" s="2"/>
      <c r="QIG1" s="2"/>
      <c r="QIH1" s="2"/>
      <c r="QII1" s="2"/>
      <c r="QIJ1" s="2"/>
      <c r="QIK1" s="2"/>
      <c r="QIL1" s="2"/>
      <c r="QIM1" s="2"/>
      <c r="QIN1" s="2"/>
      <c r="QIO1" s="2"/>
      <c r="QIP1" s="2"/>
      <c r="QIQ1" s="2"/>
      <c r="QIR1" s="2"/>
      <c r="QIS1" s="2"/>
      <c r="QIT1" s="2"/>
      <c r="QIU1" s="2"/>
      <c r="QIV1" s="2"/>
      <c r="QIW1" s="2"/>
      <c r="QIX1" s="2"/>
      <c r="QIY1" s="2"/>
      <c r="QIZ1" s="2"/>
      <c r="QJA1" s="2"/>
      <c r="QJB1" s="2"/>
      <c r="QJC1" s="2"/>
      <c r="QJD1" s="2"/>
      <c r="QJE1" s="2"/>
      <c r="QJF1" s="2"/>
      <c r="QJG1" s="2"/>
      <c r="QJH1" s="2"/>
      <c r="QJI1" s="2"/>
      <c r="QJJ1" s="2"/>
      <c r="QJK1" s="2"/>
      <c r="QJL1" s="2"/>
      <c r="QJM1" s="2"/>
      <c r="QJN1" s="2"/>
      <c r="QJO1" s="2"/>
      <c r="QJP1" s="2"/>
      <c r="QJQ1" s="2"/>
      <c r="QJR1" s="2"/>
      <c r="QJS1" s="2"/>
      <c r="QJT1" s="2"/>
      <c r="QJU1" s="2"/>
      <c r="QJV1" s="2"/>
      <c r="QJW1" s="2"/>
      <c r="QJX1" s="2"/>
      <c r="QJY1" s="2"/>
      <c r="QJZ1" s="2"/>
      <c r="QKA1" s="2"/>
      <c r="QKB1" s="2"/>
      <c r="QKC1" s="2"/>
      <c r="QKD1" s="2"/>
      <c r="QKE1" s="2"/>
      <c r="QKF1" s="2"/>
      <c r="QKG1" s="2"/>
      <c r="QKH1" s="2"/>
      <c r="QKI1" s="2"/>
      <c r="QKJ1" s="2"/>
      <c r="QKK1" s="2"/>
      <c r="QKL1" s="2"/>
      <c r="QKM1" s="2"/>
      <c r="QKN1" s="2"/>
      <c r="QKO1" s="2"/>
      <c r="QKP1" s="2"/>
      <c r="QKQ1" s="2"/>
      <c r="QKR1" s="2"/>
      <c r="QKS1" s="2"/>
      <c r="QKT1" s="2"/>
      <c r="QKU1" s="2"/>
      <c r="QKV1" s="2"/>
      <c r="QKW1" s="2"/>
      <c r="QKX1" s="2"/>
      <c r="QKY1" s="2"/>
      <c r="QKZ1" s="2"/>
      <c r="QLA1" s="2"/>
      <c r="QLB1" s="2"/>
      <c r="QLC1" s="2"/>
      <c r="QLD1" s="2"/>
      <c r="QLE1" s="2"/>
      <c r="QLF1" s="2"/>
      <c r="QLG1" s="2"/>
      <c r="QLH1" s="2"/>
      <c r="QLI1" s="2"/>
      <c r="QLJ1" s="2"/>
      <c r="QLK1" s="2"/>
      <c r="QLL1" s="2"/>
      <c r="QLM1" s="2"/>
      <c r="QLN1" s="2"/>
      <c r="QLO1" s="2"/>
      <c r="QLP1" s="2"/>
      <c r="QLQ1" s="2"/>
      <c r="QLR1" s="2"/>
      <c r="QLS1" s="2"/>
      <c r="QLT1" s="2"/>
      <c r="QLU1" s="2"/>
      <c r="QLV1" s="2"/>
      <c r="QLW1" s="2"/>
      <c r="QLX1" s="2"/>
      <c r="QLY1" s="2"/>
      <c r="QLZ1" s="2"/>
      <c r="QMA1" s="2"/>
      <c r="QMB1" s="2"/>
      <c r="QMC1" s="2"/>
      <c r="QMD1" s="2"/>
      <c r="QME1" s="2"/>
      <c r="QMF1" s="2"/>
      <c r="QMG1" s="2"/>
      <c r="QMH1" s="2"/>
      <c r="QMI1" s="2"/>
      <c r="QMJ1" s="2"/>
      <c r="QMK1" s="2"/>
      <c r="QML1" s="2"/>
      <c r="QMM1" s="2"/>
      <c r="QMN1" s="2"/>
      <c r="QMO1" s="2"/>
      <c r="QMP1" s="2"/>
      <c r="QMQ1" s="2"/>
      <c r="QMR1" s="2"/>
      <c r="QMS1" s="2"/>
      <c r="QMT1" s="2"/>
      <c r="QMU1" s="2"/>
      <c r="QMV1" s="2"/>
      <c r="QMW1" s="2"/>
      <c r="QMX1" s="2"/>
      <c r="QMY1" s="2"/>
      <c r="QMZ1" s="2"/>
      <c r="QNA1" s="2"/>
      <c r="QNB1" s="2"/>
      <c r="QNC1" s="2"/>
      <c r="QND1" s="2"/>
      <c r="QNE1" s="2"/>
      <c r="QNF1" s="2"/>
      <c r="QNG1" s="2"/>
      <c r="QNH1" s="2"/>
      <c r="QNI1" s="2"/>
      <c r="QNJ1" s="2"/>
      <c r="QNK1" s="2"/>
      <c r="QNL1" s="2"/>
      <c r="QNM1" s="2"/>
      <c r="QNN1" s="2"/>
      <c r="QNO1" s="2"/>
      <c r="QNP1" s="2"/>
      <c r="QNQ1" s="2"/>
      <c r="QNR1" s="2"/>
      <c r="QNS1" s="2"/>
      <c r="QNT1" s="2"/>
      <c r="QNU1" s="2"/>
      <c r="QNV1" s="2"/>
      <c r="QNW1" s="2"/>
      <c r="QNX1" s="2"/>
      <c r="QNY1" s="2"/>
      <c r="QNZ1" s="2"/>
      <c r="QOA1" s="2"/>
      <c r="QOB1" s="2"/>
      <c r="QOC1" s="2"/>
      <c r="QOD1" s="2"/>
      <c r="QOE1" s="2"/>
      <c r="QOF1" s="2"/>
      <c r="QOG1" s="2"/>
      <c r="QOH1" s="2"/>
      <c r="QOI1" s="2"/>
      <c r="QOJ1" s="2"/>
      <c r="QOK1" s="2"/>
      <c r="QOL1" s="2"/>
      <c r="QOM1" s="2"/>
      <c r="QON1" s="2"/>
      <c r="QOO1" s="2"/>
      <c r="QOP1" s="2"/>
      <c r="QOQ1" s="2"/>
      <c r="QOR1" s="2"/>
      <c r="QOS1" s="2"/>
      <c r="QOT1" s="2"/>
      <c r="QOU1" s="2"/>
      <c r="QOV1" s="2"/>
      <c r="QOW1" s="2"/>
      <c r="QOX1" s="2"/>
      <c r="QOY1" s="2"/>
      <c r="QOZ1" s="2"/>
      <c r="QPA1" s="2"/>
      <c r="QPB1" s="2"/>
      <c r="QPC1" s="2"/>
      <c r="QPD1" s="2"/>
      <c r="QPE1" s="2"/>
      <c r="QPF1" s="2"/>
      <c r="QPG1" s="2"/>
      <c r="QPH1" s="2"/>
      <c r="QPI1" s="2"/>
      <c r="QPJ1" s="2"/>
      <c r="QPK1" s="2"/>
      <c r="QPL1" s="2"/>
      <c r="QPM1" s="2"/>
      <c r="QPN1" s="2"/>
      <c r="QPO1" s="2"/>
      <c r="QPP1" s="2"/>
      <c r="QPQ1" s="2"/>
      <c r="QPR1" s="2"/>
      <c r="QPS1" s="2"/>
      <c r="QPT1" s="2"/>
      <c r="QPU1" s="2"/>
      <c r="QPV1" s="2"/>
      <c r="QPW1" s="2"/>
      <c r="QPX1" s="2"/>
      <c r="QPY1" s="2"/>
      <c r="QPZ1" s="2"/>
      <c r="QQA1" s="2"/>
      <c r="QQB1" s="2"/>
      <c r="QQC1" s="2"/>
      <c r="QQD1" s="2"/>
      <c r="QQE1" s="2"/>
      <c r="QQF1" s="2"/>
      <c r="QQG1" s="2"/>
      <c r="QQH1" s="2"/>
      <c r="QQI1" s="2"/>
      <c r="QQJ1" s="2"/>
      <c r="QQK1" s="2"/>
      <c r="QQL1" s="2"/>
      <c r="QQM1" s="2"/>
      <c r="QQN1" s="2"/>
      <c r="QQO1" s="2"/>
      <c r="QQP1" s="2"/>
      <c r="QQQ1" s="2"/>
      <c r="QQR1" s="2"/>
      <c r="QQS1" s="2"/>
      <c r="QQT1" s="2"/>
      <c r="QQU1" s="2"/>
      <c r="QQV1" s="2"/>
      <c r="QQW1" s="2"/>
      <c r="QQX1" s="2"/>
      <c r="QQY1" s="2"/>
      <c r="QQZ1" s="2"/>
      <c r="QRA1" s="2"/>
      <c r="QRB1" s="2"/>
      <c r="QRC1" s="2"/>
      <c r="QRD1" s="2"/>
      <c r="QRE1" s="2"/>
      <c r="QRF1" s="2"/>
      <c r="QRG1" s="2"/>
      <c r="QRH1" s="2"/>
      <c r="QRI1" s="2"/>
      <c r="QRJ1" s="2"/>
      <c r="QRK1" s="2"/>
      <c r="QRL1" s="2"/>
      <c r="QRM1" s="2"/>
      <c r="QRN1" s="2"/>
      <c r="QRO1" s="2"/>
      <c r="QRP1" s="2"/>
      <c r="QRQ1" s="2"/>
      <c r="QRR1" s="2"/>
      <c r="QRS1" s="2"/>
      <c r="QRT1" s="2"/>
      <c r="QRU1" s="2"/>
      <c r="QRV1" s="2"/>
      <c r="QRW1" s="2"/>
      <c r="QRX1" s="2"/>
      <c r="QRY1" s="2"/>
      <c r="QRZ1" s="2"/>
      <c r="QSA1" s="2"/>
      <c r="QSB1" s="2"/>
      <c r="QSC1" s="2"/>
      <c r="QSD1" s="2"/>
      <c r="QSE1" s="2"/>
      <c r="QSF1" s="2"/>
      <c r="QSG1" s="2"/>
      <c r="QSH1" s="2"/>
      <c r="QSI1" s="2"/>
      <c r="QSJ1" s="2"/>
      <c r="QSK1" s="2"/>
      <c r="QSL1" s="2"/>
      <c r="QSM1" s="2"/>
      <c r="QSN1" s="2"/>
      <c r="QSO1" s="2"/>
      <c r="QSP1" s="2"/>
      <c r="QSQ1" s="2"/>
      <c r="QSR1" s="2"/>
      <c r="QSS1" s="2"/>
      <c r="QST1" s="2"/>
      <c r="QSU1" s="2"/>
      <c r="QSV1" s="2"/>
      <c r="QSW1" s="2"/>
      <c r="QSX1" s="2"/>
      <c r="QSY1" s="2"/>
      <c r="QSZ1" s="2"/>
      <c r="QTA1" s="2"/>
      <c r="QTB1" s="2"/>
      <c r="QTC1" s="2"/>
      <c r="QTD1" s="2"/>
      <c r="QTE1" s="2"/>
      <c r="QTF1" s="2"/>
      <c r="QTG1" s="2"/>
      <c r="QTH1" s="2"/>
      <c r="QTI1" s="2"/>
      <c r="QTJ1" s="2"/>
      <c r="QTK1" s="2"/>
      <c r="QTL1" s="2"/>
      <c r="QTM1" s="2"/>
      <c r="QTN1" s="2"/>
      <c r="QTO1" s="2"/>
      <c r="QTP1" s="2"/>
      <c r="QTQ1" s="2"/>
      <c r="QTR1" s="2"/>
      <c r="QTS1" s="2"/>
      <c r="QTT1" s="2"/>
      <c r="QTU1" s="2"/>
      <c r="QTV1" s="2"/>
      <c r="QTW1" s="2"/>
      <c r="QTX1" s="2"/>
      <c r="QTY1" s="2"/>
      <c r="QTZ1" s="2"/>
      <c r="QUA1" s="2"/>
      <c r="QUB1" s="2"/>
      <c r="QUC1" s="2"/>
      <c r="QUD1" s="2"/>
      <c r="QUE1" s="2"/>
      <c r="QUF1" s="2"/>
      <c r="QUG1" s="2"/>
      <c r="QUH1" s="2"/>
      <c r="QUI1" s="2"/>
      <c r="QUJ1" s="2"/>
      <c r="QUK1" s="2"/>
      <c r="QUL1" s="2"/>
      <c r="QUM1" s="2"/>
      <c r="QUN1" s="2"/>
      <c r="QUO1" s="2"/>
      <c r="QUP1" s="2"/>
      <c r="QUQ1" s="2"/>
      <c r="QUR1" s="2"/>
      <c r="QUS1" s="2"/>
      <c r="QUT1" s="2"/>
      <c r="QUU1" s="2"/>
      <c r="QUV1" s="2"/>
      <c r="QUW1" s="2"/>
      <c r="QUX1" s="2"/>
      <c r="QUY1" s="2"/>
      <c r="QUZ1" s="2"/>
      <c r="QVA1" s="2"/>
      <c r="QVB1" s="2"/>
      <c r="QVC1" s="2"/>
      <c r="QVD1" s="2"/>
      <c r="QVE1" s="2"/>
      <c r="QVF1" s="2"/>
      <c r="QVG1" s="2"/>
      <c r="QVH1" s="2"/>
      <c r="QVI1" s="2"/>
      <c r="QVJ1" s="2"/>
      <c r="QVK1" s="2"/>
      <c r="QVL1" s="2"/>
      <c r="QVM1" s="2"/>
      <c r="QVN1" s="2"/>
      <c r="QVO1" s="2"/>
      <c r="QVP1" s="2"/>
      <c r="QVQ1" s="2"/>
      <c r="QVR1" s="2"/>
      <c r="QVS1" s="2"/>
      <c r="QVT1" s="2"/>
      <c r="QVU1" s="2"/>
      <c r="QVV1" s="2"/>
      <c r="QVW1" s="2"/>
      <c r="QVX1" s="2"/>
      <c r="QVY1" s="2"/>
      <c r="QVZ1" s="2"/>
      <c r="QWA1" s="2"/>
      <c r="QWB1" s="2"/>
      <c r="QWC1" s="2"/>
      <c r="QWD1" s="2"/>
      <c r="QWE1" s="2"/>
      <c r="QWF1" s="2"/>
      <c r="QWG1" s="2"/>
      <c r="QWH1" s="2"/>
      <c r="QWI1" s="2"/>
      <c r="QWJ1" s="2"/>
      <c r="QWK1" s="2"/>
      <c r="QWL1" s="2"/>
      <c r="QWM1" s="2"/>
      <c r="QWN1" s="2"/>
      <c r="QWO1" s="2"/>
      <c r="QWP1" s="2"/>
      <c r="QWQ1" s="2"/>
      <c r="QWR1" s="2"/>
      <c r="QWS1" s="2"/>
      <c r="QWT1" s="2"/>
      <c r="QWU1" s="2"/>
      <c r="QWV1" s="2"/>
      <c r="QWW1" s="2"/>
      <c r="QWX1" s="2"/>
      <c r="QWY1" s="2"/>
      <c r="QWZ1" s="2"/>
      <c r="QXA1" s="2"/>
      <c r="QXB1" s="2"/>
      <c r="QXC1" s="2"/>
      <c r="QXD1" s="2"/>
      <c r="QXE1" s="2"/>
      <c r="QXF1" s="2"/>
      <c r="QXG1" s="2"/>
      <c r="QXH1" s="2"/>
      <c r="QXI1" s="2"/>
      <c r="QXJ1" s="2"/>
      <c r="QXK1" s="2"/>
      <c r="QXL1" s="2"/>
      <c r="QXM1" s="2"/>
      <c r="QXN1" s="2"/>
      <c r="QXO1" s="2"/>
      <c r="QXP1" s="2"/>
      <c r="QXQ1" s="2"/>
      <c r="QXR1" s="2"/>
      <c r="QXS1" s="2"/>
      <c r="QXT1" s="2"/>
      <c r="QXU1" s="2"/>
      <c r="QXV1" s="2"/>
      <c r="QXW1" s="2"/>
      <c r="QXX1" s="2"/>
      <c r="QXY1" s="2"/>
      <c r="QXZ1" s="2"/>
      <c r="QYA1" s="2"/>
      <c r="QYB1" s="2"/>
      <c r="QYC1" s="2"/>
      <c r="QYD1" s="2"/>
      <c r="QYE1" s="2"/>
      <c r="QYF1" s="2"/>
      <c r="QYG1" s="2"/>
      <c r="QYH1" s="2"/>
      <c r="QYI1" s="2"/>
      <c r="QYJ1" s="2"/>
      <c r="QYK1" s="2"/>
      <c r="QYL1" s="2"/>
      <c r="QYM1" s="2"/>
      <c r="QYN1" s="2"/>
      <c r="QYO1" s="2"/>
      <c r="QYP1" s="2"/>
      <c r="QYQ1" s="2"/>
      <c r="QYR1" s="2"/>
      <c r="QYS1" s="2"/>
      <c r="QYT1" s="2"/>
      <c r="QYU1" s="2"/>
      <c r="QYV1" s="2"/>
      <c r="QYW1" s="2"/>
      <c r="QYX1" s="2"/>
      <c r="QYY1" s="2"/>
      <c r="QYZ1" s="2"/>
      <c r="QZA1" s="2"/>
      <c r="QZB1" s="2"/>
      <c r="QZC1" s="2"/>
      <c r="QZD1" s="2"/>
      <c r="QZE1" s="2"/>
      <c r="QZF1" s="2"/>
      <c r="QZG1" s="2"/>
      <c r="QZH1" s="2"/>
      <c r="QZI1" s="2"/>
      <c r="QZJ1" s="2"/>
      <c r="QZK1" s="2"/>
      <c r="QZL1" s="2"/>
      <c r="QZM1" s="2"/>
      <c r="QZN1" s="2"/>
      <c r="QZO1" s="2"/>
      <c r="QZP1" s="2"/>
      <c r="QZQ1" s="2"/>
      <c r="QZR1" s="2"/>
      <c r="QZS1" s="2"/>
      <c r="QZT1" s="2"/>
      <c r="QZU1" s="2"/>
      <c r="QZV1" s="2"/>
      <c r="QZW1" s="2"/>
      <c r="QZX1" s="2"/>
      <c r="QZY1" s="2"/>
      <c r="QZZ1" s="2"/>
      <c r="RAA1" s="2"/>
      <c r="RAB1" s="2"/>
      <c r="RAC1" s="2"/>
      <c r="RAD1" s="2"/>
      <c r="RAE1" s="2"/>
      <c r="RAF1" s="2"/>
      <c r="RAG1" s="2"/>
      <c r="RAH1" s="2"/>
      <c r="RAI1" s="2"/>
      <c r="RAJ1" s="2"/>
      <c r="RAK1" s="2"/>
      <c r="RAL1" s="2"/>
      <c r="RAM1" s="2"/>
      <c r="RAN1" s="2"/>
      <c r="RAO1" s="2"/>
      <c r="RAP1" s="2"/>
      <c r="RAQ1" s="2"/>
      <c r="RAR1" s="2"/>
      <c r="RAS1" s="2"/>
      <c r="RAT1" s="2"/>
      <c r="RAU1" s="2"/>
      <c r="RAV1" s="2"/>
      <c r="RAW1" s="2"/>
      <c r="RAX1" s="2"/>
      <c r="RAY1" s="2"/>
      <c r="RAZ1" s="2"/>
      <c r="RBA1" s="2"/>
      <c r="RBB1" s="2"/>
      <c r="RBC1" s="2"/>
      <c r="RBD1" s="2"/>
      <c r="RBE1" s="2"/>
      <c r="RBF1" s="2"/>
      <c r="RBG1" s="2"/>
      <c r="RBH1" s="2"/>
      <c r="RBI1" s="2"/>
      <c r="RBJ1" s="2"/>
      <c r="RBK1" s="2"/>
      <c r="RBL1" s="2"/>
      <c r="RBM1" s="2"/>
      <c r="RBN1" s="2"/>
      <c r="RBO1" s="2"/>
      <c r="RBP1" s="2"/>
      <c r="RBQ1" s="2"/>
      <c r="RBR1" s="2"/>
      <c r="RBS1" s="2"/>
      <c r="RBT1" s="2"/>
      <c r="RBU1" s="2"/>
      <c r="RBV1" s="2"/>
      <c r="RBW1" s="2"/>
      <c r="RBX1" s="2"/>
      <c r="RBY1" s="2"/>
      <c r="RBZ1" s="2"/>
      <c r="RCA1" s="2"/>
      <c r="RCB1" s="2"/>
      <c r="RCC1" s="2"/>
      <c r="RCD1" s="2"/>
      <c r="RCE1" s="2"/>
      <c r="RCF1" s="2"/>
      <c r="RCG1" s="2"/>
      <c r="RCH1" s="2"/>
      <c r="RCI1" s="2"/>
      <c r="RCJ1" s="2"/>
      <c r="RCK1" s="2"/>
      <c r="RCL1" s="2"/>
      <c r="RCM1" s="2"/>
      <c r="RCN1" s="2"/>
      <c r="RCO1" s="2"/>
      <c r="RCP1" s="2"/>
      <c r="RCQ1" s="2"/>
      <c r="RCR1" s="2"/>
      <c r="RCS1" s="2"/>
      <c r="RCT1" s="2"/>
      <c r="RCU1" s="2"/>
      <c r="RCV1" s="2"/>
      <c r="RCW1" s="2"/>
      <c r="RCX1" s="2"/>
      <c r="RCY1" s="2"/>
      <c r="RCZ1" s="2"/>
      <c r="RDA1" s="2"/>
      <c r="RDB1" s="2"/>
      <c r="RDC1" s="2"/>
      <c r="RDD1" s="2"/>
      <c r="RDE1" s="2"/>
      <c r="RDF1" s="2"/>
      <c r="RDG1" s="2"/>
      <c r="RDH1" s="2"/>
      <c r="RDI1" s="2"/>
      <c r="RDJ1" s="2"/>
      <c r="RDK1" s="2"/>
      <c r="RDL1" s="2"/>
      <c r="RDM1" s="2"/>
      <c r="RDN1" s="2"/>
      <c r="RDO1" s="2"/>
      <c r="RDP1" s="2"/>
      <c r="RDQ1" s="2"/>
      <c r="RDR1" s="2"/>
      <c r="RDS1" s="2"/>
      <c r="RDT1" s="2"/>
      <c r="RDU1" s="2"/>
      <c r="RDV1" s="2"/>
      <c r="RDW1" s="2"/>
      <c r="RDX1" s="2"/>
      <c r="RDY1" s="2"/>
      <c r="RDZ1" s="2"/>
      <c r="REA1" s="2"/>
      <c r="REB1" s="2"/>
      <c r="REC1" s="2"/>
      <c r="RED1" s="2"/>
      <c r="REE1" s="2"/>
      <c r="REF1" s="2"/>
      <c r="REG1" s="2"/>
      <c r="REH1" s="2"/>
      <c r="REI1" s="2"/>
      <c r="REJ1" s="2"/>
      <c r="REK1" s="2"/>
      <c r="REL1" s="2"/>
      <c r="REM1" s="2"/>
      <c r="REN1" s="2"/>
      <c r="REO1" s="2"/>
      <c r="REP1" s="2"/>
      <c r="REQ1" s="2"/>
      <c r="RER1" s="2"/>
      <c r="RES1" s="2"/>
      <c r="RET1" s="2"/>
      <c r="REU1" s="2"/>
      <c r="REV1" s="2"/>
      <c r="REW1" s="2"/>
      <c r="REX1" s="2"/>
      <c r="REY1" s="2"/>
      <c r="REZ1" s="2"/>
      <c r="RFA1" s="2"/>
      <c r="RFB1" s="2"/>
      <c r="RFC1" s="2"/>
      <c r="RFD1" s="2"/>
      <c r="RFE1" s="2"/>
      <c r="RFF1" s="2"/>
      <c r="RFG1" s="2"/>
      <c r="RFH1" s="2"/>
      <c r="RFI1" s="2"/>
      <c r="RFJ1" s="2"/>
      <c r="RFK1" s="2"/>
      <c r="RFL1" s="2"/>
      <c r="RFM1" s="2"/>
      <c r="RFN1" s="2"/>
      <c r="RFO1" s="2"/>
      <c r="RFP1" s="2"/>
      <c r="RFQ1" s="2"/>
      <c r="RFR1" s="2"/>
      <c r="RFS1" s="2"/>
      <c r="RFT1" s="2"/>
      <c r="RFU1" s="2"/>
      <c r="RFV1" s="2"/>
      <c r="RFW1" s="2"/>
      <c r="RFX1" s="2"/>
      <c r="RFY1" s="2"/>
      <c r="RFZ1" s="2"/>
      <c r="RGA1" s="2"/>
      <c r="RGB1" s="2"/>
      <c r="RGC1" s="2"/>
      <c r="RGD1" s="2"/>
      <c r="RGE1" s="2"/>
      <c r="RGF1" s="2"/>
      <c r="RGG1" s="2"/>
      <c r="RGH1" s="2"/>
      <c r="RGI1" s="2"/>
      <c r="RGJ1" s="2"/>
      <c r="RGK1" s="2"/>
      <c r="RGL1" s="2"/>
      <c r="RGM1" s="2"/>
      <c r="RGN1" s="2"/>
      <c r="RGO1" s="2"/>
      <c r="RGP1" s="2"/>
      <c r="RGQ1" s="2"/>
      <c r="RGR1" s="2"/>
      <c r="RGS1" s="2"/>
      <c r="RGT1" s="2"/>
      <c r="RGU1" s="2"/>
      <c r="RGV1" s="2"/>
      <c r="RGW1" s="2"/>
      <c r="RGX1" s="2"/>
      <c r="RGY1" s="2"/>
      <c r="RGZ1" s="2"/>
      <c r="RHA1" s="2"/>
      <c r="RHB1" s="2"/>
      <c r="RHC1" s="2"/>
      <c r="RHD1" s="2"/>
      <c r="RHE1" s="2"/>
      <c r="RHF1" s="2"/>
      <c r="RHG1" s="2"/>
      <c r="RHH1" s="2"/>
      <c r="RHI1" s="2"/>
      <c r="RHJ1" s="2"/>
      <c r="RHK1" s="2"/>
      <c r="RHL1" s="2"/>
      <c r="RHM1" s="2"/>
      <c r="RHN1" s="2"/>
      <c r="RHO1" s="2"/>
      <c r="RHP1" s="2"/>
      <c r="RHQ1" s="2"/>
      <c r="RHR1" s="2"/>
      <c r="RHS1" s="2"/>
      <c r="RHT1" s="2"/>
      <c r="RHU1" s="2"/>
      <c r="RHV1" s="2"/>
      <c r="RHW1" s="2"/>
      <c r="RHX1" s="2"/>
      <c r="RHY1" s="2"/>
      <c r="RHZ1" s="2"/>
      <c r="RIA1" s="2"/>
      <c r="RIB1" s="2"/>
      <c r="RIC1" s="2"/>
      <c r="RID1" s="2"/>
      <c r="RIE1" s="2"/>
      <c r="RIF1" s="2"/>
      <c r="RIG1" s="2"/>
      <c r="RIH1" s="2"/>
      <c r="RII1" s="2"/>
      <c r="RIJ1" s="2"/>
      <c r="RIK1" s="2"/>
      <c r="RIL1" s="2"/>
      <c r="RIM1" s="2"/>
      <c r="RIN1" s="2"/>
      <c r="RIO1" s="2"/>
      <c r="RIP1" s="2"/>
      <c r="RIQ1" s="2"/>
      <c r="RIR1" s="2"/>
      <c r="RIS1" s="2"/>
      <c r="RIT1" s="2"/>
      <c r="RIU1" s="2"/>
      <c r="RIV1" s="2"/>
      <c r="RIW1" s="2"/>
      <c r="RIX1" s="2"/>
      <c r="RIY1" s="2"/>
      <c r="RIZ1" s="2"/>
      <c r="RJA1" s="2"/>
      <c r="RJB1" s="2"/>
      <c r="RJC1" s="2"/>
      <c r="RJD1" s="2"/>
      <c r="RJE1" s="2"/>
      <c r="RJF1" s="2"/>
      <c r="RJG1" s="2"/>
      <c r="RJH1" s="2"/>
      <c r="RJI1" s="2"/>
      <c r="RJJ1" s="2"/>
      <c r="RJK1" s="2"/>
      <c r="RJL1" s="2"/>
      <c r="RJM1" s="2"/>
      <c r="RJN1" s="2"/>
      <c r="RJO1" s="2"/>
      <c r="RJP1" s="2"/>
      <c r="RJQ1" s="2"/>
      <c r="RJR1" s="2"/>
      <c r="RJS1" s="2"/>
      <c r="RJT1" s="2"/>
      <c r="RJU1" s="2"/>
      <c r="RJV1" s="2"/>
      <c r="RJW1" s="2"/>
      <c r="RJX1" s="2"/>
      <c r="RJY1" s="2"/>
      <c r="RJZ1" s="2"/>
      <c r="RKA1" s="2"/>
      <c r="RKB1" s="2"/>
      <c r="RKC1" s="2"/>
      <c r="RKD1" s="2"/>
      <c r="RKE1" s="2"/>
      <c r="RKF1" s="2"/>
      <c r="RKG1" s="2"/>
      <c r="RKH1" s="2"/>
      <c r="RKI1" s="2"/>
      <c r="RKJ1" s="2"/>
      <c r="RKK1" s="2"/>
      <c r="RKL1" s="2"/>
      <c r="RKM1" s="2"/>
      <c r="RKN1" s="2"/>
      <c r="RKO1" s="2"/>
      <c r="RKP1" s="2"/>
      <c r="RKQ1" s="2"/>
      <c r="RKR1" s="2"/>
      <c r="RKS1" s="2"/>
      <c r="RKT1" s="2"/>
      <c r="RKU1" s="2"/>
      <c r="RKV1" s="2"/>
      <c r="RKW1" s="2"/>
      <c r="RKX1" s="2"/>
      <c r="RKY1" s="2"/>
      <c r="RKZ1" s="2"/>
      <c r="RLA1" s="2"/>
      <c r="RLB1" s="2"/>
      <c r="RLC1" s="2"/>
      <c r="RLD1" s="2"/>
      <c r="RLE1" s="2"/>
      <c r="RLF1" s="2"/>
      <c r="RLG1" s="2"/>
      <c r="RLH1" s="2"/>
      <c r="RLI1" s="2"/>
      <c r="RLJ1" s="2"/>
      <c r="RLK1" s="2"/>
      <c r="RLL1" s="2"/>
      <c r="RLM1" s="2"/>
      <c r="RLN1" s="2"/>
      <c r="RLO1" s="2"/>
      <c r="RLP1" s="2"/>
      <c r="RLQ1" s="2"/>
      <c r="RLR1" s="2"/>
      <c r="RLS1" s="2"/>
      <c r="RLT1" s="2"/>
      <c r="RLU1" s="2"/>
      <c r="RLV1" s="2"/>
      <c r="RLW1" s="2"/>
      <c r="RLX1" s="2"/>
      <c r="RLY1" s="2"/>
      <c r="RLZ1" s="2"/>
      <c r="RMA1" s="2"/>
      <c r="RMB1" s="2"/>
      <c r="RMC1" s="2"/>
      <c r="RMD1" s="2"/>
      <c r="RME1" s="2"/>
      <c r="RMF1" s="2"/>
      <c r="RMG1" s="2"/>
      <c r="RMH1" s="2"/>
      <c r="RMI1" s="2"/>
      <c r="RMJ1" s="2"/>
      <c r="RMK1" s="2"/>
      <c r="RML1" s="2"/>
      <c r="RMM1" s="2"/>
      <c r="RMN1" s="2"/>
      <c r="RMO1" s="2"/>
      <c r="RMP1" s="2"/>
      <c r="RMQ1" s="2"/>
      <c r="RMR1" s="2"/>
      <c r="RMS1" s="2"/>
      <c r="RMT1" s="2"/>
      <c r="RMU1" s="2"/>
      <c r="RMV1" s="2"/>
      <c r="RMW1" s="2"/>
      <c r="RMX1" s="2"/>
      <c r="RMY1" s="2"/>
      <c r="RMZ1" s="2"/>
      <c r="RNA1" s="2"/>
      <c r="RNB1" s="2"/>
      <c r="RNC1" s="2"/>
      <c r="RND1" s="2"/>
      <c r="RNE1" s="2"/>
      <c r="RNF1" s="2"/>
      <c r="RNG1" s="2"/>
      <c r="RNH1" s="2"/>
      <c r="RNI1" s="2"/>
      <c r="RNJ1" s="2"/>
      <c r="RNK1" s="2"/>
      <c r="RNL1" s="2"/>
      <c r="RNM1" s="2"/>
      <c r="RNN1" s="2"/>
      <c r="RNO1" s="2"/>
      <c r="RNP1" s="2"/>
      <c r="RNQ1" s="2"/>
      <c r="RNR1" s="2"/>
      <c r="RNS1" s="2"/>
      <c r="RNT1" s="2"/>
      <c r="RNU1" s="2"/>
      <c r="RNV1" s="2"/>
      <c r="RNW1" s="2"/>
      <c r="RNX1" s="2"/>
      <c r="RNY1" s="2"/>
      <c r="RNZ1" s="2"/>
      <c r="ROA1" s="2"/>
      <c r="ROB1" s="2"/>
      <c r="ROC1" s="2"/>
      <c r="ROD1" s="2"/>
      <c r="ROE1" s="2"/>
      <c r="ROF1" s="2"/>
      <c r="ROG1" s="2"/>
      <c r="ROH1" s="2"/>
      <c r="ROI1" s="2"/>
      <c r="ROJ1" s="2"/>
      <c r="ROK1" s="2"/>
      <c r="ROL1" s="2"/>
      <c r="ROM1" s="2"/>
      <c r="RON1" s="2"/>
      <c r="ROO1" s="2"/>
      <c r="ROP1" s="2"/>
      <c r="ROQ1" s="2"/>
      <c r="ROR1" s="2"/>
      <c r="ROS1" s="2"/>
      <c r="ROT1" s="2"/>
      <c r="ROU1" s="2"/>
      <c r="ROV1" s="2"/>
      <c r="ROW1" s="2"/>
      <c r="ROX1" s="2"/>
      <c r="ROY1" s="2"/>
      <c r="ROZ1" s="2"/>
      <c r="RPA1" s="2"/>
      <c r="RPB1" s="2"/>
      <c r="RPC1" s="2"/>
      <c r="RPD1" s="2"/>
      <c r="RPE1" s="2"/>
      <c r="RPF1" s="2"/>
      <c r="RPG1" s="2"/>
      <c r="RPH1" s="2"/>
      <c r="RPI1" s="2"/>
      <c r="RPJ1" s="2"/>
      <c r="RPK1" s="2"/>
      <c r="RPL1" s="2"/>
      <c r="RPM1" s="2"/>
      <c r="RPN1" s="2"/>
      <c r="RPO1" s="2"/>
      <c r="RPP1" s="2"/>
      <c r="RPQ1" s="2"/>
      <c r="RPR1" s="2"/>
      <c r="RPS1" s="2"/>
      <c r="RPT1" s="2"/>
      <c r="RPU1" s="2"/>
      <c r="RPV1" s="2"/>
      <c r="RPW1" s="2"/>
      <c r="RPX1" s="2"/>
      <c r="RPY1" s="2"/>
      <c r="RPZ1" s="2"/>
      <c r="RQA1" s="2"/>
      <c r="RQB1" s="2"/>
      <c r="RQC1" s="2"/>
      <c r="RQD1" s="2"/>
      <c r="RQE1" s="2"/>
      <c r="RQF1" s="2"/>
      <c r="RQG1" s="2"/>
      <c r="RQH1" s="2"/>
      <c r="RQI1" s="2"/>
      <c r="RQJ1" s="2"/>
      <c r="RQK1" s="2"/>
      <c r="RQL1" s="2"/>
      <c r="RQM1" s="2"/>
      <c r="RQN1" s="2"/>
      <c r="RQO1" s="2"/>
      <c r="RQP1" s="2"/>
      <c r="RQQ1" s="2"/>
      <c r="RQR1" s="2"/>
      <c r="RQS1" s="2"/>
      <c r="RQT1" s="2"/>
      <c r="RQU1" s="2"/>
      <c r="RQV1" s="2"/>
      <c r="RQW1" s="2"/>
      <c r="RQX1" s="2"/>
      <c r="RQY1" s="2"/>
      <c r="RQZ1" s="2"/>
      <c r="RRA1" s="2"/>
      <c r="RRB1" s="2"/>
      <c r="RRC1" s="2"/>
      <c r="RRD1" s="2"/>
      <c r="RRE1" s="2"/>
      <c r="RRF1" s="2"/>
      <c r="RRG1" s="2"/>
      <c r="RRH1" s="2"/>
      <c r="RRI1" s="2"/>
      <c r="RRJ1" s="2"/>
      <c r="RRK1" s="2"/>
      <c r="RRL1" s="2"/>
      <c r="RRM1" s="2"/>
      <c r="RRN1" s="2"/>
      <c r="RRO1" s="2"/>
      <c r="RRP1" s="2"/>
      <c r="RRQ1" s="2"/>
      <c r="RRR1" s="2"/>
      <c r="RRS1" s="2"/>
      <c r="RRT1" s="2"/>
      <c r="RRU1" s="2"/>
      <c r="RRV1" s="2"/>
      <c r="RRW1" s="2"/>
      <c r="RRX1" s="2"/>
      <c r="RRY1" s="2"/>
      <c r="RRZ1" s="2"/>
      <c r="RSA1" s="2"/>
      <c r="RSB1" s="2"/>
      <c r="RSC1" s="2"/>
      <c r="RSD1" s="2"/>
      <c r="RSE1" s="2"/>
      <c r="RSF1" s="2"/>
      <c r="RSG1" s="2"/>
      <c r="RSH1" s="2"/>
      <c r="RSI1" s="2"/>
      <c r="RSJ1" s="2"/>
      <c r="RSK1" s="2"/>
      <c r="RSL1" s="2"/>
      <c r="RSM1" s="2"/>
      <c r="RSN1" s="2"/>
      <c r="RSO1" s="2"/>
      <c r="RSP1" s="2"/>
      <c r="RSQ1" s="2"/>
      <c r="RSR1" s="2"/>
      <c r="RSS1" s="2"/>
      <c r="RST1" s="2"/>
      <c r="RSU1" s="2"/>
      <c r="RSV1" s="2"/>
      <c r="RSW1" s="2"/>
      <c r="RSX1" s="2"/>
      <c r="RSY1" s="2"/>
      <c r="RSZ1" s="2"/>
      <c r="RTA1" s="2"/>
      <c r="RTB1" s="2"/>
      <c r="RTC1" s="2"/>
      <c r="RTD1" s="2"/>
      <c r="RTE1" s="2"/>
      <c r="RTF1" s="2"/>
      <c r="RTG1" s="2"/>
      <c r="RTH1" s="2"/>
      <c r="RTI1" s="2"/>
      <c r="RTJ1" s="2"/>
      <c r="RTK1" s="2"/>
      <c r="RTL1" s="2"/>
      <c r="RTM1" s="2"/>
      <c r="RTN1" s="2"/>
      <c r="RTO1" s="2"/>
      <c r="RTP1" s="2"/>
      <c r="RTQ1" s="2"/>
      <c r="RTR1" s="2"/>
      <c r="RTS1" s="2"/>
      <c r="RTT1" s="2"/>
      <c r="RTU1" s="2"/>
      <c r="RTV1" s="2"/>
      <c r="RTW1" s="2"/>
      <c r="RTX1" s="2"/>
      <c r="RTY1" s="2"/>
      <c r="RTZ1" s="2"/>
      <c r="RUA1" s="2"/>
      <c r="RUB1" s="2"/>
      <c r="RUC1" s="2"/>
      <c r="RUD1" s="2"/>
      <c r="RUE1" s="2"/>
      <c r="RUF1" s="2"/>
      <c r="RUG1" s="2"/>
      <c r="RUH1" s="2"/>
      <c r="RUI1" s="2"/>
      <c r="RUJ1" s="2"/>
      <c r="RUK1" s="2"/>
      <c r="RUL1" s="2"/>
      <c r="RUM1" s="2"/>
      <c r="RUN1" s="2"/>
      <c r="RUO1" s="2"/>
      <c r="RUP1" s="2"/>
      <c r="RUQ1" s="2"/>
      <c r="RUR1" s="2"/>
      <c r="RUS1" s="2"/>
      <c r="RUT1" s="2"/>
      <c r="RUU1" s="2"/>
      <c r="RUV1" s="2"/>
      <c r="RUW1" s="2"/>
      <c r="RUX1" s="2"/>
      <c r="RUY1" s="2"/>
      <c r="RUZ1" s="2"/>
      <c r="RVA1" s="2"/>
      <c r="RVB1" s="2"/>
      <c r="RVC1" s="2"/>
      <c r="RVD1" s="2"/>
      <c r="RVE1" s="2"/>
      <c r="RVF1" s="2"/>
      <c r="RVG1" s="2"/>
      <c r="RVH1" s="2"/>
      <c r="RVI1" s="2"/>
      <c r="RVJ1" s="2"/>
      <c r="RVK1" s="2"/>
      <c r="RVL1" s="2"/>
      <c r="RVM1" s="2"/>
      <c r="RVN1" s="2"/>
      <c r="RVO1" s="2"/>
      <c r="RVP1" s="2"/>
      <c r="RVQ1" s="2"/>
      <c r="RVR1" s="2"/>
      <c r="RVS1" s="2"/>
      <c r="RVT1" s="2"/>
      <c r="RVU1" s="2"/>
      <c r="RVV1" s="2"/>
      <c r="RVW1" s="2"/>
      <c r="RVX1" s="2"/>
      <c r="RVY1" s="2"/>
      <c r="RVZ1" s="2"/>
      <c r="RWA1" s="2"/>
      <c r="RWB1" s="2"/>
      <c r="RWC1" s="2"/>
      <c r="RWD1" s="2"/>
      <c r="RWE1" s="2"/>
      <c r="RWF1" s="2"/>
      <c r="RWG1" s="2"/>
      <c r="RWH1" s="2"/>
      <c r="RWI1" s="2"/>
      <c r="RWJ1" s="2"/>
      <c r="RWK1" s="2"/>
      <c r="RWL1" s="2"/>
      <c r="RWM1" s="2"/>
      <c r="RWN1" s="2"/>
      <c r="RWO1" s="2"/>
      <c r="RWP1" s="2"/>
      <c r="RWQ1" s="2"/>
      <c r="RWR1" s="2"/>
      <c r="RWS1" s="2"/>
      <c r="RWT1" s="2"/>
      <c r="RWU1" s="2"/>
      <c r="RWV1" s="2"/>
      <c r="RWW1" s="2"/>
      <c r="RWX1" s="2"/>
      <c r="RWY1" s="2"/>
      <c r="RWZ1" s="2"/>
      <c r="RXA1" s="2"/>
      <c r="RXB1" s="2"/>
      <c r="RXC1" s="2"/>
      <c r="RXD1" s="2"/>
      <c r="RXE1" s="2"/>
      <c r="RXF1" s="2"/>
      <c r="RXG1" s="2"/>
      <c r="RXH1" s="2"/>
      <c r="RXI1" s="2"/>
      <c r="RXJ1" s="2"/>
      <c r="RXK1" s="2"/>
      <c r="RXL1" s="2"/>
      <c r="RXM1" s="2"/>
      <c r="RXN1" s="2"/>
      <c r="RXO1" s="2"/>
      <c r="RXP1" s="2"/>
      <c r="RXQ1" s="2"/>
      <c r="RXR1" s="2"/>
      <c r="RXS1" s="2"/>
      <c r="RXT1" s="2"/>
      <c r="RXU1" s="2"/>
      <c r="RXV1" s="2"/>
      <c r="RXW1" s="2"/>
      <c r="RXX1" s="2"/>
      <c r="RXY1" s="2"/>
      <c r="RXZ1" s="2"/>
      <c r="RYA1" s="2"/>
      <c r="RYB1" s="2"/>
      <c r="RYC1" s="2"/>
      <c r="RYD1" s="2"/>
      <c r="RYE1" s="2"/>
      <c r="RYF1" s="2"/>
      <c r="RYG1" s="2"/>
      <c r="RYH1" s="2"/>
      <c r="RYI1" s="2"/>
      <c r="RYJ1" s="2"/>
      <c r="RYK1" s="2"/>
      <c r="RYL1" s="2"/>
      <c r="RYM1" s="2"/>
      <c r="RYN1" s="2"/>
      <c r="RYO1" s="2"/>
      <c r="RYP1" s="2"/>
      <c r="RYQ1" s="2"/>
      <c r="RYR1" s="2"/>
      <c r="RYS1" s="2"/>
      <c r="RYT1" s="2"/>
      <c r="RYU1" s="2"/>
      <c r="RYV1" s="2"/>
      <c r="RYW1" s="2"/>
      <c r="RYX1" s="2"/>
      <c r="RYY1" s="2"/>
      <c r="RYZ1" s="2"/>
      <c r="RZA1" s="2"/>
      <c r="RZB1" s="2"/>
      <c r="RZC1" s="2"/>
      <c r="RZD1" s="2"/>
      <c r="RZE1" s="2"/>
      <c r="RZF1" s="2"/>
      <c r="RZG1" s="2"/>
      <c r="RZH1" s="2"/>
      <c r="RZI1" s="2"/>
      <c r="RZJ1" s="2"/>
      <c r="RZK1" s="2"/>
      <c r="RZL1" s="2"/>
      <c r="RZM1" s="2"/>
      <c r="RZN1" s="2"/>
      <c r="RZO1" s="2"/>
      <c r="RZP1" s="2"/>
      <c r="RZQ1" s="2"/>
      <c r="RZR1" s="2"/>
      <c r="RZS1" s="2"/>
      <c r="RZT1" s="2"/>
      <c r="RZU1" s="2"/>
      <c r="RZV1" s="2"/>
      <c r="RZW1" s="2"/>
      <c r="RZX1" s="2"/>
      <c r="RZY1" s="2"/>
      <c r="RZZ1" s="2"/>
      <c r="SAA1" s="2"/>
      <c r="SAB1" s="2"/>
      <c r="SAC1" s="2"/>
      <c r="SAD1" s="2"/>
      <c r="SAE1" s="2"/>
      <c r="SAF1" s="2"/>
      <c r="SAG1" s="2"/>
      <c r="SAH1" s="2"/>
      <c r="SAI1" s="2"/>
      <c r="SAJ1" s="2"/>
      <c r="SAK1" s="2"/>
      <c r="SAL1" s="2"/>
      <c r="SAM1" s="2"/>
      <c r="SAN1" s="2"/>
      <c r="SAO1" s="2"/>
      <c r="SAP1" s="2"/>
      <c r="SAQ1" s="2"/>
      <c r="SAR1" s="2"/>
      <c r="SAS1" s="2"/>
      <c r="SAT1" s="2"/>
      <c r="SAU1" s="2"/>
      <c r="SAV1" s="2"/>
      <c r="SAW1" s="2"/>
      <c r="SAX1" s="2"/>
      <c r="SAY1" s="2"/>
      <c r="SAZ1" s="2"/>
      <c r="SBA1" s="2"/>
      <c r="SBB1" s="2"/>
      <c r="SBC1" s="2"/>
      <c r="SBD1" s="2"/>
      <c r="SBE1" s="2"/>
      <c r="SBF1" s="2"/>
      <c r="SBG1" s="2"/>
      <c r="SBH1" s="2"/>
      <c r="SBI1" s="2"/>
      <c r="SBJ1" s="2"/>
      <c r="SBK1" s="2"/>
      <c r="SBL1" s="2"/>
      <c r="SBM1" s="2"/>
      <c r="SBN1" s="2"/>
      <c r="SBO1" s="2"/>
      <c r="SBP1" s="2"/>
      <c r="SBQ1" s="2"/>
      <c r="SBR1" s="2"/>
      <c r="SBS1" s="2"/>
      <c r="SBT1" s="2"/>
      <c r="SBU1" s="2"/>
      <c r="SBV1" s="2"/>
      <c r="SBW1" s="2"/>
      <c r="SBX1" s="2"/>
      <c r="SBY1" s="2"/>
      <c r="SBZ1" s="2"/>
      <c r="SCA1" s="2"/>
      <c r="SCB1" s="2"/>
      <c r="SCC1" s="2"/>
      <c r="SCD1" s="2"/>
      <c r="SCE1" s="2"/>
      <c r="SCF1" s="2"/>
      <c r="SCG1" s="2"/>
      <c r="SCH1" s="2"/>
      <c r="SCI1" s="2"/>
      <c r="SCJ1" s="2"/>
      <c r="SCK1" s="2"/>
      <c r="SCL1" s="2"/>
      <c r="SCM1" s="2"/>
      <c r="SCN1" s="2"/>
      <c r="SCO1" s="2"/>
      <c r="SCP1" s="2"/>
      <c r="SCQ1" s="2"/>
      <c r="SCR1" s="2"/>
      <c r="SCS1" s="2"/>
      <c r="SCT1" s="2"/>
      <c r="SCU1" s="2"/>
      <c r="SCV1" s="2"/>
      <c r="SCW1" s="2"/>
      <c r="SCX1" s="2"/>
      <c r="SCY1" s="2"/>
      <c r="SCZ1" s="2"/>
      <c r="SDA1" s="2"/>
      <c r="SDB1" s="2"/>
      <c r="SDC1" s="2"/>
      <c r="SDD1" s="2"/>
      <c r="SDE1" s="2"/>
      <c r="SDF1" s="2"/>
      <c r="SDG1" s="2"/>
      <c r="SDH1" s="2"/>
      <c r="SDI1" s="2"/>
      <c r="SDJ1" s="2"/>
      <c r="SDK1" s="2"/>
      <c r="SDL1" s="2"/>
      <c r="SDM1" s="2"/>
      <c r="SDN1" s="2"/>
      <c r="SDO1" s="2"/>
      <c r="SDP1" s="2"/>
      <c r="SDQ1" s="2"/>
      <c r="SDR1" s="2"/>
      <c r="SDS1" s="2"/>
      <c r="SDT1" s="2"/>
      <c r="SDU1" s="2"/>
      <c r="SDV1" s="2"/>
      <c r="SDW1" s="2"/>
      <c r="SDX1" s="2"/>
      <c r="SDY1" s="2"/>
      <c r="SDZ1" s="2"/>
      <c r="SEA1" s="2"/>
      <c r="SEB1" s="2"/>
      <c r="SEC1" s="2"/>
      <c r="SED1" s="2"/>
      <c r="SEE1" s="2"/>
      <c r="SEF1" s="2"/>
      <c r="SEG1" s="2"/>
      <c r="SEH1" s="2"/>
      <c r="SEI1" s="2"/>
      <c r="SEJ1" s="2"/>
      <c r="SEK1" s="2"/>
      <c r="SEL1" s="2"/>
      <c r="SEM1" s="2"/>
      <c r="SEN1" s="2"/>
      <c r="SEO1" s="2"/>
      <c r="SEP1" s="2"/>
      <c r="SEQ1" s="2"/>
      <c r="SER1" s="2"/>
      <c r="SES1" s="2"/>
      <c r="SET1" s="2"/>
      <c r="SEU1" s="2"/>
      <c r="SEV1" s="2"/>
      <c r="SEW1" s="2"/>
      <c r="SEX1" s="2"/>
      <c r="SEY1" s="2"/>
      <c r="SEZ1" s="2"/>
      <c r="SFA1" s="2"/>
      <c r="SFB1" s="2"/>
      <c r="SFC1" s="2"/>
      <c r="SFD1" s="2"/>
      <c r="SFE1" s="2"/>
      <c r="SFF1" s="2"/>
      <c r="SFG1" s="2"/>
      <c r="SFH1" s="2"/>
      <c r="SFI1" s="2"/>
      <c r="SFJ1" s="2"/>
      <c r="SFK1" s="2"/>
      <c r="SFL1" s="2"/>
      <c r="SFM1" s="2"/>
      <c r="SFN1" s="2"/>
      <c r="SFO1" s="2"/>
      <c r="SFP1" s="2"/>
      <c r="SFQ1" s="2"/>
      <c r="SFR1" s="2"/>
      <c r="SFS1" s="2"/>
      <c r="SFT1" s="2"/>
      <c r="SFU1" s="2"/>
      <c r="SFV1" s="2"/>
      <c r="SFW1" s="2"/>
      <c r="SFX1" s="2"/>
      <c r="SFY1" s="2"/>
      <c r="SFZ1" s="2"/>
      <c r="SGA1" s="2"/>
      <c r="SGB1" s="2"/>
      <c r="SGC1" s="2"/>
      <c r="SGD1" s="2"/>
      <c r="SGE1" s="2"/>
      <c r="SGF1" s="2"/>
      <c r="SGG1" s="2"/>
      <c r="SGH1" s="2"/>
      <c r="SGI1" s="2"/>
      <c r="SGJ1" s="2"/>
      <c r="SGK1" s="2"/>
      <c r="SGL1" s="2"/>
      <c r="SGM1" s="2"/>
      <c r="SGN1" s="2"/>
      <c r="SGO1" s="2"/>
      <c r="SGP1" s="2"/>
      <c r="SGQ1" s="2"/>
      <c r="SGR1" s="2"/>
      <c r="SGS1" s="2"/>
      <c r="SGT1" s="2"/>
      <c r="SGU1" s="2"/>
      <c r="SGV1" s="2"/>
      <c r="SGW1" s="2"/>
      <c r="SGX1" s="2"/>
      <c r="SGY1" s="2"/>
      <c r="SGZ1" s="2"/>
      <c r="SHA1" s="2"/>
      <c r="SHB1" s="2"/>
      <c r="SHC1" s="2"/>
      <c r="SHD1" s="2"/>
      <c r="SHE1" s="2"/>
      <c r="SHF1" s="2"/>
      <c r="SHG1" s="2"/>
      <c r="SHH1" s="2"/>
      <c r="SHI1" s="2"/>
      <c r="SHJ1" s="2"/>
      <c r="SHK1" s="2"/>
      <c r="SHL1" s="2"/>
      <c r="SHM1" s="2"/>
      <c r="SHN1" s="2"/>
      <c r="SHO1" s="2"/>
      <c r="SHP1" s="2"/>
      <c r="SHQ1" s="2"/>
      <c r="SHR1" s="2"/>
      <c r="SHS1" s="2"/>
      <c r="SHT1" s="2"/>
      <c r="SHU1" s="2"/>
      <c r="SHV1" s="2"/>
      <c r="SHW1" s="2"/>
      <c r="SHX1" s="2"/>
      <c r="SHY1" s="2"/>
      <c r="SHZ1" s="2"/>
      <c r="SIA1" s="2"/>
      <c r="SIB1" s="2"/>
      <c r="SIC1" s="2"/>
      <c r="SID1" s="2"/>
      <c r="SIE1" s="2"/>
      <c r="SIF1" s="2"/>
      <c r="SIG1" s="2"/>
      <c r="SIH1" s="2"/>
      <c r="SII1" s="2"/>
      <c r="SIJ1" s="2"/>
      <c r="SIK1" s="2"/>
      <c r="SIL1" s="2"/>
      <c r="SIM1" s="2"/>
      <c r="SIN1" s="2"/>
      <c r="SIO1" s="2"/>
      <c r="SIP1" s="2"/>
      <c r="SIQ1" s="2"/>
      <c r="SIR1" s="2"/>
      <c r="SIS1" s="2"/>
      <c r="SIT1" s="2"/>
      <c r="SIU1" s="2"/>
      <c r="SIV1" s="2"/>
      <c r="SIW1" s="2"/>
      <c r="SIX1" s="2"/>
      <c r="SIY1" s="2"/>
      <c r="SIZ1" s="2"/>
      <c r="SJA1" s="2"/>
      <c r="SJB1" s="2"/>
      <c r="SJC1" s="2"/>
      <c r="SJD1" s="2"/>
      <c r="SJE1" s="2"/>
      <c r="SJF1" s="2"/>
      <c r="SJG1" s="2"/>
      <c r="SJH1" s="2"/>
      <c r="SJI1" s="2"/>
      <c r="SJJ1" s="2"/>
      <c r="SJK1" s="2"/>
      <c r="SJL1" s="2"/>
      <c r="SJM1" s="2"/>
      <c r="SJN1" s="2"/>
      <c r="SJO1" s="2"/>
      <c r="SJP1" s="2"/>
      <c r="SJQ1" s="2"/>
      <c r="SJR1" s="2"/>
      <c r="SJS1" s="2"/>
      <c r="SJT1" s="2"/>
      <c r="SJU1" s="2"/>
      <c r="SJV1" s="2"/>
      <c r="SJW1" s="2"/>
      <c r="SJX1" s="2"/>
      <c r="SJY1" s="2"/>
      <c r="SJZ1" s="2"/>
      <c r="SKA1" s="2"/>
      <c r="SKB1" s="2"/>
      <c r="SKC1" s="2"/>
      <c r="SKD1" s="2"/>
      <c r="SKE1" s="2"/>
      <c r="SKF1" s="2"/>
      <c r="SKG1" s="2"/>
      <c r="SKH1" s="2"/>
      <c r="SKI1" s="2"/>
      <c r="SKJ1" s="2"/>
      <c r="SKK1" s="2"/>
      <c r="SKL1" s="2"/>
      <c r="SKM1" s="2"/>
      <c r="SKN1" s="2"/>
      <c r="SKO1" s="2"/>
      <c r="SKP1" s="2"/>
      <c r="SKQ1" s="2"/>
      <c r="SKR1" s="2"/>
      <c r="SKS1" s="2"/>
      <c r="SKT1" s="2"/>
      <c r="SKU1" s="2"/>
      <c r="SKV1" s="2"/>
      <c r="SKW1" s="2"/>
      <c r="SKX1" s="2"/>
      <c r="SKY1" s="2"/>
      <c r="SKZ1" s="2"/>
      <c r="SLA1" s="2"/>
      <c r="SLB1" s="2"/>
      <c r="SLC1" s="2"/>
      <c r="SLD1" s="2"/>
      <c r="SLE1" s="2"/>
      <c r="SLF1" s="2"/>
      <c r="SLG1" s="2"/>
      <c r="SLH1" s="2"/>
      <c r="SLI1" s="2"/>
      <c r="SLJ1" s="2"/>
      <c r="SLK1" s="2"/>
      <c r="SLL1" s="2"/>
      <c r="SLM1" s="2"/>
      <c r="SLN1" s="2"/>
      <c r="SLO1" s="2"/>
      <c r="SLP1" s="2"/>
      <c r="SLQ1" s="2"/>
      <c r="SLR1" s="2"/>
      <c r="SLS1" s="2"/>
      <c r="SLT1" s="2"/>
      <c r="SLU1" s="2"/>
      <c r="SLV1" s="2"/>
      <c r="SLW1" s="2"/>
      <c r="SLX1" s="2"/>
      <c r="SLY1" s="2"/>
      <c r="SLZ1" s="2"/>
      <c r="SMA1" s="2"/>
      <c r="SMB1" s="2"/>
      <c r="SMC1" s="2"/>
      <c r="SMD1" s="2"/>
      <c r="SME1" s="2"/>
      <c r="SMF1" s="2"/>
      <c r="SMG1" s="2"/>
      <c r="SMH1" s="2"/>
      <c r="SMI1" s="2"/>
      <c r="SMJ1" s="2"/>
      <c r="SMK1" s="2"/>
      <c r="SML1" s="2"/>
      <c r="SMM1" s="2"/>
      <c r="SMN1" s="2"/>
      <c r="SMO1" s="2"/>
      <c r="SMP1" s="2"/>
      <c r="SMQ1" s="2"/>
      <c r="SMR1" s="2"/>
      <c r="SMS1" s="2"/>
      <c r="SMT1" s="2"/>
      <c r="SMU1" s="2"/>
      <c r="SMV1" s="2"/>
      <c r="SMW1" s="2"/>
      <c r="SMX1" s="2"/>
      <c r="SMY1" s="2"/>
      <c r="SMZ1" s="2"/>
      <c r="SNA1" s="2"/>
      <c r="SNB1" s="2"/>
      <c r="SNC1" s="2"/>
      <c r="SND1" s="2"/>
      <c r="SNE1" s="2"/>
      <c r="SNF1" s="2"/>
      <c r="SNG1" s="2"/>
      <c r="SNH1" s="2"/>
      <c r="SNI1" s="2"/>
      <c r="SNJ1" s="2"/>
      <c r="SNK1" s="2"/>
      <c r="SNL1" s="2"/>
      <c r="SNM1" s="2"/>
      <c r="SNN1" s="2"/>
      <c r="SNO1" s="2"/>
      <c r="SNP1" s="2"/>
      <c r="SNQ1" s="2"/>
      <c r="SNR1" s="2"/>
      <c r="SNS1" s="2"/>
      <c r="SNT1" s="2"/>
      <c r="SNU1" s="2"/>
      <c r="SNV1" s="2"/>
      <c r="SNW1" s="2"/>
      <c r="SNX1" s="2"/>
      <c r="SNY1" s="2"/>
      <c r="SNZ1" s="2"/>
      <c r="SOA1" s="2"/>
      <c r="SOB1" s="2"/>
      <c r="SOC1" s="2"/>
      <c r="SOD1" s="2"/>
      <c r="SOE1" s="2"/>
      <c r="SOF1" s="2"/>
      <c r="SOG1" s="2"/>
      <c r="SOH1" s="2"/>
      <c r="SOI1" s="2"/>
      <c r="SOJ1" s="2"/>
      <c r="SOK1" s="2"/>
      <c r="SOL1" s="2"/>
      <c r="SOM1" s="2"/>
      <c r="SON1" s="2"/>
      <c r="SOO1" s="2"/>
      <c r="SOP1" s="2"/>
      <c r="SOQ1" s="2"/>
      <c r="SOR1" s="2"/>
      <c r="SOS1" s="2"/>
      <c r="SOT1" s="2"/>
      <c r="SOU1" s="2"/>
      <c r="SOV1" s="2"/>
      <c r="SOW1" s="2"/>
      <c r="SOX1" s="2"/>
      <c r="SOY1" s="2"/>
      <c r="SOZ1" s="2"/>
      <c r="SPA1" s="2"/>
      <c r="SPB1" s="2"/>
      <c r="SPC1" s="2"/>
      <c r="SPD1" s="2"/>
      <c r="SPE1" s="2"/>
      <c r="SPF1" s="2"/>
      <c r="SPG1" s="2"/>
      <c r="SPH1" s="2"/>
      <c r="SPI1" s="2"/>
      <c r="SPJ1" s="2"/>
      <c r="SPK1" s="2"/>
      <c r="SPL1" s="2"/>
      <c r="SPM1" s="2"/>
      <c r="SPN1" s="2"/>
      <c r="SPO1" s="2"/>
      <c r="SPP1" s="2"/>
      <c r="SPQ1" s="2"/>
      <c r="SPR1" s="2"/>
      <c r="SPS1" s="2"/>
      <c r="SPT1" s="2"/>
      <c r="SPU1" s="2"/>
      <c r="SPV1" s="2"/>
      <c r="SPW1" s="2"/>
      <c r="SPX1" s="2"/>
      <c r="SPY1" s="2"/>
      <c r="SPZ1" s="2"/>
      <c r="SQA1" s="2"/>
      <c r="SQB1" s="2"/>
      <c r="SQC1" s="2"/>
      <c r="SQD1" s="2"/>
      <c r="SQE1" s="2"/>
      <c r="SQF1" s="2"/>
      <c r="SQG1" s="2"/>
      <c r="SQH1" s="2"/>
      <c r="SQI1" s="2"/>
      <c r="SQJ1" s="2"/>
      <c r="SQK1" s="2"/>
      <c r="SQL1" s="2"/>
      <c r="SQM1" s="2"/>
      <c r="SQN1" s="2"/>
      <c r="SQO1" s="2"/>
      <c r="SQP1" s="2"/>
      <c r="SQQ1" s="2"/>
      <c r="SQR1" s="2"/>
      <c r="SQS1" s="2"/>
      <c r="SQT1" s="2"/>
      <c r="SQU1" s="2"/>
      <c r="SQV1" s="2"/>
      <c r="SQW1" s="2"/>
      <c r="SQX1" s="2"/>
      <c r="SQY1" s="2"/>
      <c r="SQZ1" s="2"/>
      <c r="SRA1" s="2"/>
      <c r="SRB1" s="2"/>
      <c r="SRC1" s="2"/>
      <c r="SRD1" s="2"/>
      <c r="SRE1" s="2"/>
      <c r="SRF1" s="2"/>
      <c r="SRG1" s="2"/>
      <c r="SRH1" s="2"/>
      <c r="SRI1" s="2"/>
      <c r="SRJ1" s="2"/>
      <c r="SRK1" s="2"/>
      <c r="SRL1" s="2"/>
      <c r="SRM1" s="2"/>
      <c r="SRN1" s="2"/>
      <c r="SRO1" s="2"/>
      <c r="SRP1" s="2"/>
      <c r="SRQ1" s="2"/>
      <c r="SRR1" s="2"/>
      <c r="SRS1" s="2"/>
      <c r="SRT1" s="2"/>
      <c r="SRU1" s="2"/>
      <c r="SRV1" s="2"/>
      <c r="SRW1" s="2"/>
      <c r="SRX1" s="2"/>
      <c r="SRY1" s="2"/>
      <c r="SRZ1" s="2"/>
      <c r="SSA1" s="2"/>
      <c r="SSB1" s="2"/>
      <c r="SSC1" s="2"/>
      <c r="SSD1" s="2"/>
      <c r="SSE1" s="2"/>
      <c r="SSF1" s="2"/>
      <c r="SSG1" s="2"/>
      <c r="SSH1" s="2"/>
      <c r="SSI1" s="2"/>
      <c r="SSJ1" s="2"/>
      <c r="SSK1" s="2"/>
      <c r="SSL1" s="2"/>
      <c r="SSM1" s="2"/>
      <c r="SSN1" s="2"/>
      <c r="SSO1" s="2"/>
      <c r="SSP1" s="2"/>
      <c r="SSQ1" s="2"/>
      <c r="SSR1" s="2"/>
      <c r="SSS1" s="2"/>
      <c r="SST1" s="2"/>
      <c r="SSU1" s="2"/>
      <c r="SSV1" s="2"/>
      <c r="SSW1" s="2"/>
      <c r="SSX1" s="2"/>
      <c r="SSY1" s="2"/>
      <c r="SSZ1" s="2"/>
      <c r="STA1" s="2"/>
      <c r="STB1" s="2"/>
      <c r="STC1" s="2"/>
      <c r="STD1" s="2"/>
      <c r="STE1" s="2"/>
      <c r="STF1" s="2"/>
      <c r="STG1" s="2"/>
      <c r="STH1" s="2"/>
      <c r="STI1" s="2"/>
      <c r="STJ1" s="2"/>
      <c r="STK1" s="2"/>
      <c r="STL1" s="2"/>
      <c r="STM1" s="2"/>
      <c r="STN1" s="2"/>
      <c r="STO1" s="2"/>
      <c r="STP1" s="2"/>
      <c r="STQ1" s="2"/>
      <c r="STR1" s="2"/>
      <c r="STS1" s="2"/>
      <c r="STT1" s="2"/>
      <c r="STU1" s="2"/>
      <c r="STV1" s="2"/>
      <c r="STW1" s="2"/>
      <c r="STX1" s="2"/>
      <c r="STY1" s="2"/>
      <c r="STZ1" s="2"/>
      <c r="SUA1" s="2"/>
      <c r="SUB1" s="2"/>
      <c r="SUC1" s="2"/>
      <c r="SUD1" s="2"/>
      <c r="SUE1" s="2"/>
      <c r="SUF1" s="2"/>
      <c r="SUG1" s="2"/>
      <c r="SUH1" s="2"/>
      <c r="SUI1" s="2"/>
      <c r="SUJ1" s="2"/>
      <c r="SUK1" s="2"/>
      <c r="SUL1" s="2"/>
      <c r="SUM1" s="2"/>
      <c r="SUN1" s="2"/>
      <c r="SUO1" s="2"/>
      <c r="SUP1" s="2"/>
      <c r="SUQ1" s="2"/>
      <c r="SUR1" s="2"/>
      <c r="SUS1" s="2"/>
      <c r="SUT1" s="2"/>
      <c r="SUU1" s="2"/>
      <c r="SUV1" s="2"/>
      <c r="SUW1" s="2"/>
      <c r="SUX1" s="2"/>
      <c r="SUY1" s="2"/>
      <c r="SUZ1" s="2"/>
      <c r="SVA1" s="2"/>
      <c r="SVB1" s="2"/>
      <c r="SVC1" s="2"/>
      <c r="SVD1" s="2"/>
      <c r="SVE1" s="2"/>
      <c r="SVF1" s="2"/>
      <c r="SVG1" s="2"/>
      <c r="SVH1" s="2"/>
      <c r="SVI1" s="2"/>
      <c r="SVJ1" s="2"/>
      <c r="SVK1" s="2"/>
      <c r="SVL1" s="2"/>
      <c r="SVM1" s="2"/>
      <c r="SVN1" s="2"/>
      <c r="SVO1" s="2"/>
      <c r="SVP1" s="2"/>
      <c r="SVQ1" s="2"/>
      <c r="SVR1" s="2"/>
      <c r="SVS1" s="2"/>
      <c r="SVT1" s="2"/>
      <c r="SVU1" s="2"/>
      <c r="SVV1" s="2"/>
      <c r="SVW1" s="2"/>
      <c r="SVX1" s="2"/>
      <c r="SVY1" s="2"/>
      <c r="SVZ1" s="2"/>
      <c r="SWA1" s="2"/>
      <c r="SWB1" s="2"/>
      <c r="SWC1" s="2"/>
      <c r="SWD1" s="2"/>
      <c r="SWE1" s="2"/>
      <c r="SWF1" s="2"/>
      <c r="SWG1" s="2"/>
      <c r="SWH1" s="2"/>
      <c r="SWI1" s="2"/>
      <c r="SWJ1" s="2"/>
      <c r="SWK1" s="2"/>
      <c r="SWL1" s="2"/>
      <c r="SWM1" s="2"/>
      <c r="SWN1" s="2"/>
      <c r="SWO1" s="2"/>
      <c r="SWP1" s="2"/>
      <c r="SWQ1" s="2"/>
      <c r="SWR1" s="2"/>
      <c r="SWS1" s="2"/>
      <c r="SWT1" s="2"/>
      <c r="SWU1" s="2"/>
      <c r="SWV1" s="2"/>
      <c r="SWW1" s="2"/>
      <c r="SWX1" s="2"/>
      <c r="SWY1" s="2"/>
      <c r="SWZ1" s="2"/>
      <c r="SXA1" s="2"/>
      <c r="SXB1" s="2"/>
      <c r="SXC1" s="2"/>
      <c r="SXD1" s="2"/>
      <c r="SXE1" s="2"/>
      <c r="SXF1" s="2"/>
      <c r="SXG1" s="2"/>
      <c r="SXH1" s="2"/>
      <c r="SXI1" s="2"/>
      <c r="SXJ1" s="2"/>
      <c r="SXK1" s="2"/>
      <c r="SXL1" s="2"/>
      <c r="SXM1" s="2"/>
      <c r="SXN1" s="2"/>
      <c r="SXO1" s="2"/>
      <c r="SXP1" s="2"/>
      <c r="SXQ1" s="2"/>
      <c r="SXR1" s="2"/>
      <c r="SXS1" s="2"/>
      <c r="SXT1" s="2"/>
      <c r="SXU1" s="2"/>
      <c r="SXV1" s="2"/>
      <c r="SXW1" s="2"/>
      <c r="SXX1" s="2"/>
      <c r="SXY1" s="2"/>
      <c r="SXZ1" s="2"/>
      <c r="SYA1" s="2"/>
      <c r="SYB1" s="2"/>
      <c r="SYC1" s="2"/>
      <c r="SYD1" s="2"/>
      <c r="SYE1" s="2"/>
      <c r="SYF1" s="2"/>
      <c r="SYG1" s="2"/>
      <c r="SYH1" s="2"/>
      <c r="SYI1" s="2"/>
      <c r="SYJ1" s="2"/>
      <c r="SYK1" s="2"/>
      <c r="SYL1" s="2"/>
      <c r="SYM1" s="2"/>
      <c r="SYN1" s="2"/>
      <c r="SYO1" s="2"/>
      <c r="SYP1" s="2"/>
      <c r="SYQ1" s="2"/>
      <c r="SYR1" s="2"/>
      <c r="SYS1" s="2"/>
      <c r="SYT1" s="2"/>
      <c r="SYU1" s="2"/>
      <c r="SYV1" s="2"/>
      <c r="SYW1" s="2"/>
      <c r="SYX1" s="2"/>
      <c r="SYY1" s="2"/>
      <c r="SYZ1" s="2"/>
      <c r="SZA1" s="2"/>
      <c r="SZB1" s="2"/>
      <c r="SZC1" s="2"/>
      <c r="SZD1" s="2"/>
      <c r="SZE1" s="2"/>
      <c r="SZF1" s="2"/>
      <c r="SZG1" s="2"/>
      <c r="SZH1" s="2"/>
      <c r="SZI1" s="2"/>
      <c r="SZJ1" s="2"/>
      <c r="SZK1" s="2"/>
      <c r="SZL1" s="2"/>
      <c r="SZM1" s="2"/>
      <c r="SZN1" s="2"/>
      <c r="SZO1" s="2"/>
      <c r="SZP1" s="2"/>
      <c r="SZQ1" s="2"/>
      <c r="SZR1" s="2"/>
      <c r="SZS1" s="2"/>
      <c r="SZT1" s="2"/>
      <c r="SZU1" s="2"/>
      <c r="SZV1" s="2"/>
      <c r="SZW1" s="2"/>
      <c r="SZX1" s="2"/>
      <c r="SZY1" s="2"/>
      <c r="SZZ1" s="2"/>
      <c r="TAA1" s="2"/>
      <c r="TAB1" s="2"/>
      <c r="TAC1" s="2"/>
      <c r="TAD1" s="2"/>
      <c r="TAE1" s="2"/>
      <c r="TAF1" s="2"/>
      <c r="TAG1" s="2"/>
      <c r="TAH1" s="2"/>
      <c r="TAI1" s="2"/>
      <c r="TAJ1" s="2"/>
      <c r="TAK1" s="2"/>
      <c r="TAL1" s="2"/>
      <c r="TAM1" s="2"/>
      <c r="TAN1" s="2"/>
      <c r="TAO1" s="2"/>
      <c r="TAP1" s="2"/>
      <c r="TAQ1" s="2"/>
      <c r="TAR1" s="2"/>
      <c r="TAS1" s="2"/>
      <c r="TAT1" s="2"/>
      <c r="TAU1" s="2"/>
      <c r="TAV1" s="2"/>
      <c r="TAW1" s="2"/>
      <c r="TAX1" s="2"/>
      <c r="TAY1" s="2"/>
      <c r="TAZ1" s="2"/>
      <c r="TBA1" s="2"/>
      <c r="TBB1" s="2"/>
      <c r="TBC1" s="2"/>
      <c r="TBD1" s="2"/>
      <c r="TBE1" s="2"/>
      <c r="TBF1" s="2"/>
      <c r="TBG1" s="2"/>
      <c r="TBH1" s="2"/>
      <c r="TBI1" s="2"/>
      <c r="TBJ1" s="2"/>
      <c r="TBK1" s="2"/>
      <c r="TBL1" s="2"/>
      <c r="TBM1" s="2"/>
      <c r="TBN1" s="2"/>
      <c r="TBO1" s="2"/>
      <c r="TBP1" s="2"/>
      <c r="TBQ1" s="2"/>
      <c r="TBR1" s="2"/>
      <c r="TBS1" s="2"/>
      <c r="TBT1" s="2"/>
      <c r="TBU1" s="2"/>
      <c r="TBV1" s="2"/>
      <c r="TBW1" s="2"/>
      <c r="TBX1" s="2"/>
      <c r="TBY1" s="2"/>
      <c r="TBZ1" s="2"/>
      <c r="TCA1" s="2"/>
      <c r="TCB1" s="2"/>
      <c r="TCC1" s="2"/>
      <c r="TCD1" s="2"/>
      <c r="TCE1" s="2"/>
      <c r="TCF1" s="2"/>
      <c r="TCG1" s="2"/>
      <c r="TCH1" s="2"/>
      <c r="TCI1" s="2"/>
      <c r="TCJ1" s="2"/>
      <c r="TCK1" s="2"/>
      <c r="TCL1" s="2"/>
      <c r="TCM1" s="2"/>
      <c r="TCN1" s="2"/>
      <c r="TCO1" s="2"/>
      <c r="TCP1" s="2"/>
      <c r="TCQ1" s="2"/>
      <c r="TCR1" s="2"/>
      <c r="TCS1" s="2"/>
      <c r="TCT1" s="2"/>
      <c r="TCU1" s="2"/>
      <c r="TCV1" s="2"/>
      <c r="TCW1" s="2"/>
      <c r="TCX1" s="2"/>
      <c r="TCY1" s="2"/>
      <c r="TCZ1" s="2"/>
      <c r="TDA1" s="2"/>
      <c r="TDB1" s="2"/>
      <c r="TDC1" s="2"/>
      <c r="TDD1" s="2"/>
      <c r="TDE1" s="2"/>
      <c r="TDF1" s="2"/>
      <c r="TDG1" s="2"/>
      <c r="TDH1" s="2"/>
      <c r="TDI1" s="2"/>
      <c r="TDJ1" s="2"/>
      <c r="TDK1" s="2"/>
      <c r="TDL1" s="2"/>
      <c r="TDM1" s="2"/>
      <c r="TDN1" s="2"/>
      <c r="TDO1" s="2"/>
      <c r="TDP1" s="2"/>
      <c r="TDQ1" s="2"/>
      <c r="TDR1" s="2"/>
      <c r="TDS1" s="2"/>
      <c r="TDT1" s="2"/>
      <c r="TDU1" s="2"/>
      <c r="TDV1" s="2"/>
      <c r="TDW1" s="2"/>
      <c r="TDX1" s="2"/>
      <c r="TDY1" s="2"/>
      <c r="TDZ1" s="2"/>
      <c r="TEA1" s="2"/>
      <c r="TEB1" s="2"/>
      <c r="TEC1" s="2"/>
      <c r="TED1" s="2"/>
      <c r="TEE1" s="2"/>
      <c r="TEF1" s="2"/>
      <c r="TEG1" s="2"/>
      <c r="TEH1" s="2"/>
      <c r="TEI1" s="2"/>
      <c r="TEJ1" s="2"/>
      <c r="TEK1" s="2"/>
      <c r="TEL1" s="2"/>
      <c r="TEM1" s="2"/>
      <c r="TEN1" s="2"/>
      <c r="TEO1" s="2"/>
      <c r="TEP1" s="2"/>
      <c r="TEQ1" s="2"/>
      <c r="TER1" s="2"/>
      <c r="TES1" s="2"/>
      <c r="TET1" s="2"/>
      <c r="TEU1" s="2"/>
      <c r="TEV1" s="2"/>
      <c r="TEW1" s="2"/>
      <c r="TEX1" s="2"/>
      <c r="TEY1" s="2"/>
      <c r="TEZ1" s="2"/>
      <c r="TFA1" s="2"/>
      <c r="TFB1" s="2"/>
      <c r="TFC1" s="2"/>
      <c r="TFD1" s="2"/>
      <c r="TFE1" s="2"/>
      <c r="TFF1" s="2"/>
      <c r="TFG1" s="2"/>
      <c r="TFH1" s="2"/>
      <c r="TFI1" s="2"/>
      <c r="TFJ1" s="2"/>
      <c r="TFK1" s="2"/>
      <c r="TFL1" s="2"/>
      <c r="TFM1" s="2"/>
      <c r="TFN1" s="2"/>
      <c r="TFO1" s="2"/>
      <c r="TFP1" s="2"/>
      <c r="TFQ1" s="2"/>
      <c r="TFR1" s="2"/>
      <c r="TFS1" s="2"/>
      <c r="TFT1" s="2"/>
      <c r="TFU1" s="2"/>
      <c r="TFV1" s="2"/>
      <c r="TFW1" s="2"/>
      <c r="TFX1" s="2"/>
      <c r="TFY1" s="2"/>
      <c r="TFZ1" s="2"/>
      <c r="TGA1" s="2"/>
      <c r="TGB1" s="2"/>
      <c r="TGC1" s="2"/>
      <c r="TGD1" s="2"/>
      <c r="TGE1" s="2"/>
      <c r="TGF1" s="2"/>
      <c r="TGG1" s="2"/>
      <c r="TGH1" s="2"/>
      <c r="TGI1" s="2"/>
      <c r="TGJ1" s="2"/>
      <c r="TGK1" s="2"/>
      <c r="TGL1" s="2"/>
      <c r="TGM1" s="2"/>
      <c r="TGN1" s="2"/>
      <c r="TGO1" s="2"/>
      <c r="TGP1" s="2"/>
      <c r="TGQ1" s="2"/>
      <c r="TGR1" s="2"/>
      <c r="TGS1" s="2"/>
      <c r="TGT1" s="2"/>
      <c r="TGU1" s="2"/>
      <c r="TGV1" s="2"/>
      <c r="TGW1" s="2"/>
      <c r="TGX1" s="2"/>
      <c r="TGY1" s="2"/>
      <c r="TGZ1" s="2"/>
      <c r="THA1" s="2"/>
      <c r="THB1" s="2"/>
      <c r="THC1" s="2"/>
      <c r="THD1" s="2"/>
      <c r="THE1" s="2"/>
      <c r="THF1" s="2"/>
      <c r="THG1" s="2"/>
      <c r="THH1" s="2"/>
      <c r="THI1" s="2"/>
      <c r="THJ1" s="2"/>
      <c r="THK1" s="2"/>
      <c r="THL1" s="2"/>
      <c r="THM1" s="2"/>
      <c r="THN1" s="2"/>
      <c r="THO1" s="2"/>
      <c r="THP1" s="2"/>
      <c r="THQ1" s="2"/>
      <c r="THR1" s="2"/>
      <c r="THS1" s="2"/>
      <c r="THT1" s="2"/>
      <c r="THU1" s="2"/>
      <c r="THV1" s="2"/>
      <c r="THW1" s="2"/>
      <c r="THX1" s="2"/>
      <c r="THY1" s="2"/>
      <c r="THZ1" s="2"/>
      <c r="TIA1" s="2"/>
      <c r="TIB1" s="2"/>
      <c r="TIC1" s="2"/>
      <c r="TID1" s="2"/>
      <c r="TIE1" s="2"/>
      <c r="TIF1" s="2"/>
      <c r="TIG1" s="2"/>
      <c r="TIH1" s="2"/>
      <c r="TII1" s="2"/>
      <c r="TIJ1" s="2"/>
      <c r="TIK1" s="2"/>
      <c r="TIL1" s="2"/>
      <c r="TIM1" s="2"/>
      <c r="TIN1" s="2"/>
      <c r="TIO1" s="2"/>
      <c r="TIP1" s="2"/>
      <c r="TIQ1" s="2"/>
      <c r="TIR1" s="2"/>
      <c r="TIS1" s="2"/>
      <c r="TIT1" s="2"/>
      <c r="TIU1" s="2"/>
      <c r="TIV1" s="2"/>
      <c r="TIW1" s="2"/>
      <c r="TIX1" s="2"/>
      <c r="TIY1" s="2"/>
      <c r="TIZ1" s="2"/>
      <c r="TJA1" s="2"/>
      <c r="TJB1" s="2"/>
      <c r="TJC1" s="2"/>
      <c r="TJD1" s="2"/>
      <c r="TJE1" s="2"/>
      <c r="TJF1" s="2"/>
      <c r="TJG1" s="2"/>
      <c r="TJH1" s="2"/>
      <c r="TJI1" s="2"/>
      <c r="TJJ1" s="2"/>
      <c r="TJK1" s="2"/>
      <c r="TJL1" s="2"/>
      <c r="TJM1" s="2"/>
      <c r="TJN1" s="2"/>
      <c r="TJO1" s="2"/>
      <c r="TJP1" s="2"/>
      <c r="TJQ1" s="2"/>
      <c r="TJR1" s="2"/>
      <c r="TJS1" s="2"/>
      <c r="TJT1" s="2"/>
      <c r="TJU1" s="2"/>
      <c r="TJV1" s="2"/>
      <c r="TJW1" s="2"/>
      <c r="TJX1" s="2"/>
      <c r="TJY1" s="2"/>
      <c r="TJZ1" s="2"/>
      <c r="TKA1" s="2"/>
      <c r="TKB1" s="2"/>
      <c r="TKC1" s="2"/>
      <c r="TKD1" s="2"/>
      <c r="TKE1" s="2"/>
      <c r="TKF1" s="2"/>
      <c r="TKG1" s="2"/>
      <c r="TKH1" s="2"/>
      <c r="TKI1" s="2"/>
      <c r="TKJ1" s="2"/>
      <c r="TKK1" s="2"/>
      <c r="TKL1" s="2"/>
      <c r="TKM1" s="2"/>
      <c r="TKN1" s="2"/>
      <c r="TKO1" s="2"/>
      <c r="TKP1" s="2"/>
      <c r="TKQ1" s="2"/>
      <c r="TKR1" s="2"/>
      <c r="TKS1" s="2"/>
      <c r="TKT1" s="2"/>
      <c r="TKU1" s="2"/>
      <c r="TKV1" s="2"/>
      <c r="TKW1" s="2"/>
      <c r="TKX1" s="2"/>
      <c r="TKY1" s="2"/>
      <c r="TKZ1" s="2"/>
      <c r="TLA1" s="2"/>
      <c r="TLB1" s="2"/>
      <c r="TLC1" s="2"/>
      <c r="TLD1" s="2"/>
      <c r="TLE1" s="2"/>
      <c r="TLF1" s="2"/>
      <c r="TLG1" s="2"/>
      <c r="TLH1" s="2"/>
      <c r="TLI1" s="2"/>
      <c r="TLJ1" s="2"/>
      <c r="TLK1" s="2"/>
      <c r="TLL1" s="2"/>
      <c r="TLM1" s="2"/>
      <c r="TLN1" s="2"/>
      <c r="TLO1" s="2"/>
      <c r="TLP1" s="2"/>
      <c r="TLQ1" s="2"/>
      <c r="TLR1" s="2"/>
      <c r="TLS1" s="2"/>
      <c r="TLT1" s="2"/>
      <c r="TLU1" s="2"/>
      <c r="TLV1" s="2"/>
      <c r="TLW1" s="2"/>
      <c r="TLX1" s="2"/>
      <c r="TLY1" s="2"/>
      <c r="TLZ1" s="2"/>
      <c r="TMA1" s="2"/>
      <c r="TMB1" s="2"/>
      <c r="TMC1" s="2"/>
      <c r="TMD1" s="2"/>
      <c r="TME1" s="2"/>
      <c r="TMF1" s="2"/>
      <c r="TMG1" s="2"/>
      <c r="TMH1" s="2"/>
      <c r="TMI1" s="2"/>
      <c r="TMJ1" s="2"/>
      <c r="TMK1" s="2"/>
      <c r="TML1" s="2"/>
      <c r="TMM1" s="2"/>
      <c r="TMN1" s="2"/>
      <c r="TMO1" s="2"/>
      <c r="TMP1" s="2"/>
      <c r="TMQ1" s="2"/>
      <c r="TMR1" s="2"/>
      <c r="TMS1" s="2"/>
      <c r="TMT1" s="2"/>
      <c r="TMU1" s="2"/>
      <c r="TMV1" s="2"/>
      <c r="TMW1" s="2"/>
      <c r="TMX1" s="2"/>
      <c r="TMY1" s="2"/>
      <c r="TMZ1" s="2"/>
      <c r="TNA1" s="2"/>
      <c r="TNB1" s="2"/>
      <c r="TNC1" s="2"/>
      <c r="TND1" s="2"/>
      <c r="TNE1" s="2"/>
      <c r="TNF1" s="2"/>
      <c r="TNG1" s="2"/>
      <c r="TNH1" s="2"/>
      <c r="TNI1" s="2"/>
      <c r="TNJ1" s="2"/>
      <c r="TNK1" s="2"/>
      <c r="TNL1" s="2"/>
      <c r="TNM1" s="2"/>
      <c r="TNN1" s="2"/>
      <c r="TNO1" s="2"/>
      <c r="TNP1" s="2"/>
      <c r="TNQ1" s="2"/>
      <c r="TNR1" s="2"/>
      <c r="TNS1" s="2"/>
      <c r="TNT1" s="2"/>
      <c r="TNU1" s="2"/>
      <c r="TNV1" s="2"/>
      <c r="TNW1" s="2"/>
      <c r="TNX1" s="2"/>
      <c r="TNY1" s="2"/>
      <c r="TNZ1" s="2"/>
      <c r="TOA1" s="2"/>
      <c r="TOB1" s="2"/>
      <c r="TOC1" s="2"/>
      <c r="TOD1" s="2"/>
      <c r="TOE1" s="2"/>
      <c r="TOF1" s="2"/>
      <c r="TOG1" s="2"/>
      <c r="TOH1" s="2"/>
      <c r="TOI1" s="2"/>
      <c r="TOJ1" s="2"/>
      <c r="TOK1" s="2"/>
      <c r="TOL1" s="2"/>
      <c r="TOM1" s="2"/>
      <c r="TON1" s="2"/>
      <c r="TOO1" s="2"/>
      <c r="TOP1" s="2"/>
      <c r="TOQ1" s="2"/>
      <c r="TOR1" s="2"/>
      <c r="TOS1" s="2"/>
      <c r="TOT1" s="2"/>
      <c r="TOU1" s="2"/>
      <c r="TOV1" s="2"/>
      <c r="TOW1" s="2"/>
      <c r="TOX1" s="2"/>
      <c r="TOY1" s="2"/>
      <c r="TOZ1" s="2"/>
      <c r="TPA1" s="2"/>
      <c r="TPB1" s="2"/>
      <c r="TPC1" s="2"/>
      <c r="TPD1" s="2"/>
      <c r="TPE1" s="2"/>
      <c r="TPF1" s="2"/>
      <c r="TPG1" s="2"/>
      <c r="TPH1" s="2"/>
      <c r="TPI1" s="2"/>
      <c r="TPJ1" s="2"/>
      <c r="TPK1" s="2"/>
      <c r="TPL1" s="2"/>
      <c r="TPM1" s="2"/>
      <c r="TPN1" s="2"/>
      <c r="TPO1" s="2"/>
      <c r="TPP1" s="2"/>
      <c r="TPQ1" s="2"/>
      <c r="TPR1" s="2"/>
      <c r="TPS1" s="2"/>
      <c r="TPT1" s="2"/>
      <c r="TPU1" s="2"/>
      <c r="TPV1" s="2"/>
      <c r="TPW1" s="2"/>
      <c r="TPX1" s="2"/>
      <c r="TPY1" s="2"/>
      <c r="TPZ1" s="2"/>
      <c r="TQA1" s="2"/>
      <c r="TQB1" s="2"/>
      <c r="TQC1" s="2"/>
      <c r="TQD1" s="2"/>
      <c r="TQE1" s="2"/>
      <c r="TQF1" s="2"/>
      <c r="TQG1" s="2"/>
      <c r="TQH1" s="2"/>
      <c r="TQI1" s="2"/>
      <c r="TQJ1" s="2"/>
      <c r="TQK1" s="2"/>
      <c r="TQL1" s="2"/>
      <c r="TQM1" s="2"/>
      <c r="TQN1" s="2"/>
      <c r="TQO1" s="2"/>
      <c r="TQP1" s="2"/>
      <c r="TQQ1" s="2"/>
      <c r="TQR1" s="2"/>
      <c r="TQS1" s="2"/>
      <c r="TQT1" s="2"/>
      <c r="TQU1" s="2"/>
      <c r="TQV1" s="2"/>
      <c r="TQW1" s="2"/>
      <c r="TQX1" s="2"/>
      <c r="TQY1" s="2"/>
      <c r="TQZ1" s="2"/>
      <c r="TRA1" s="2"/>
      <c r="TRB1" s="2"/>
      <c r="TRC1" s="2"/>
      <c r="TRD1" s="2"/>
      <c r="TRE1" s="2"/>
      <c r="TRF1" s="2"/>
      <c r="TRG1" s="2"/>
      <c r="TRH1" s="2"/>
      <c r="TRI1" s="2"/>
      <c r="TRJ1" s="2"/>
      <c r="TRK1" s="2"/>
      <c r="TRL1" s="2"/>
      <c r="TRM1" s="2"/>
      <c r="TRN1" s="2"/>
      <c r="TRO1" s="2"/>
      <c r="TRP1" s="2"/>
      <c r="TRQ1" s="2"/>
      <c r="TRR1" s="2"/>
      <c r="TRS1" s="2"/>
      <c r="TRT1" s="2"/>
      <c r="TRU1" s="2"/>
      <c r="TRV1" s="2"/>
      <c r="TRW1" s="2"/>
      <c r="TRX1" s="2"/>
      <c r="TRY1" s="2"/>
      <c r="TRZ1" s="2"/>
      <c r="TSA1" s="2"/>
      <c r="TSB1" s="2"/>
      <c r="TSC1" s="2"/>
      <c r="TSD1" s="2"/>
      <c r="TSE1" s="2"/>
      <c r="TSF1" s="2"/>
      <c r="TSG1" s="2"/>
      <c r="TSH1" s="2"/>
      <c r="TSI1" s="2"/>
      <c r="TSJ1" s="2"/>
      <c r="TSK1" s="2"/>
      <c r="TSL1" s="2"/>
      <c r="TSM1" s="2"/>
      <c r="TSN1" s="2"/>
      <c r="TSO1" s="2"/>
      <c r="TSP1" s="2"/>
      <c r="TSQ1" s="2"/>
      <c r="TSR1" s="2"/>
      <c r="TSS1" s="2"/>
      <c r="TST1" s="2"/>
      <c r="TSU1" s="2"/>
      <c r="TSV1" s="2"/>
      <c r="TSW1" s="2"/>
      <c r="TSX1" s="2"/>
      <c r="TSY1" s="2"/>
      <c r="TSZ1" s="2"/>
      <c r="TTA1" s="2"/>
      <c r="TTB1" s="2"/>
      <c r="TTC1" s="2"/>
      <c r="TTD1" s="2"/>
      <c r="TTE1" s="2"/>
      <c r="TTF1" s="2"/>
      <c r="TTG1" s="2"/>
      <c r="TTH1" s="2"/>
      <c r="TTI1" s="2"/>
      <c r="TTJ1" s="2"/>
      <c r="TTK1" s="2"/>
      <c r="TTL1" s="2"/>
      <c r="TTM1" s="2"/>
      <c r="TTN1" s="2"/>
      <c r="TTO1" s="2"/>
      <c r="TTP1" s="2"/>
      <c r="TTQ1" s="2"/>
      <c r="TTR1" s="2"/>
      <c r="TTS1" s="2"/>
      <c r="TTT1" s="2"/>
      <c r="TTU1" s="2"/>
      <c r="TTV1" s="2"/>
      <c r="TTW1" s="2"/>
      <c r="TTX1" s="2"/>
      <c r="TTY1" s="2"/>
      <c r="TTZ1" s="2"/>
      <c r="TUA1" s="2"/>
      <c r="TUB1" s="2"/>
      <c r="TUC1" s="2"/>
      <c r="TUD1" s="2"/>
      <c r="TUE1" s="2"/>
      <c r="TUF1" s="2"/>
      <c r="TUG1" s="2"/>
      <c r="TUH1" s="2"/>
      <c r="TUI1" s="2"/>
      <c r="TUJ1" s="2"/>
      <c r="TUK1" s="2"/>
      <c r="TUL1" s="2"/>
      <c r="TUM1" s="2"/>
      <c r="TUN1" s="2"/>
      <c r="TUO1" s="2"/>
      <c r="TUP1" s="2"/>
      <c r="TUQ1" s="2"/>
      <c r="TUR1" s="2"/>
      <c r="TUS1" s="2"/>
      <c r="TUT1" s="2"/>
      <c r="TUU1" s="2"/>
      <c r="TUV1" s="2"/>
      <c r="TUW1" s="2"/>
      <c r="TUX1" s="2"/>
      <c r="TUY1" s="2"/>
      <c r="TUZ1" s="2"/>
      <c r="TVA1" s="2"/>
      <c r="TVB1" s="2"/>
      <c r="TVC1" s="2"/>
      <c r="TVD1" s="2"/>
      <c r="TVE1" s="2"/>
      <c r="TVF1" s="2"/>
      <c r="TVG1" s="2"/>
      <c r="TVH1" s="2"/>
      <c r="TVI1" s="2"/>
      <c r="TVJ1" s="2"/>
      <c r="TVK1" s="2"/>
      <c r="TVL1" s="2"/>
      <c r="TVM1" s="2"/>
      <c r="TVN1" s="2"/>
      <c r="TVO1" s="2"/>
      <c r="TVP1" s="2"/>
      <c r="TVQ1" s="2"/>
      <c r="TVR1" s="2"/>
      <c r="TVS1" s="2"/>
      <c r="TVT1" s="2"/>
      <c r="TVU1" s="2"/>
      <c r="TVV1" s="2"/>
      <c r="TVW1" s="2"/>
      <c r="TVX1" s="2"/>
      <c r="TVY1" s="2"/>
      <c r="TVZ1" s="2"/>
      <c r="TWA1" s="2"/>
      <c r="TWB1" s="2"/>
      <c r="TWC1" s="2"/>
      <c r="TWD1" s="2"/>
      <c r="TWE1" s="2"/>
      <c r="TWF1" s="2"/>
      <c r="TWG1" s="2"/>
      <c r="TWH1" s="2"/>
      <c r="TWI1" s="2"/>
      <c r="TWJ1" s="2"/>
      <c r="TWK1" s="2"/>
      <c r="TWL1" s="2"/>
      <c r="TWM1" s="2"/>
      <c r="TWN1" s="2"/>
      <c r="TWO1" s="2"/>
      <c r="TWP1" s="2"/>
      <c r="TWQ1" s="2"/>
      <c r="TWR1" s="2"/>
      <c r="TWS1" s="2"/>
      <c r="TWT1" s="2"/>
      <c r="TWU1" s="2"/>
      <c r="TWV1" s="2"/>
      <c r="TWW1" s="2"/>
      <c r="TWX1" s="2"/>
      <c r="TWY1" s="2"/>
      <c r="TWZ1" s="2"/>
      <c r="TXA1" s="2"/>
      <c r="TXB1" s="2"/>
      <c r="TXC1" s="2"/>
      <c r="TXD1" s="2"/>
      <c r="TXE1" s="2"/>
      <c r="TXF1" s="2"/>
      <c r="TXG1" s="2"/>
      <c r="TXH1" s="2"/>
      <c r="TXI1" s="2"/>
      <c r="TXJ1" s="2"/>
      <c r="TXK1" s="2"/>
      <c r="TXL1" s="2"/>
      <c r="TXM1" s="2"/>
      <c r="TXN1" s="2"/>
      <c r="TXO1" s="2"/>
      <c r="TXP1" s="2"/>
      <c r="TXQ1" s="2"/>
      <c r="TXR1" s="2"/>
      <c r="TXS1" s="2"/>
      <c r="TXT1" s="2"/>
      <c r="TXU1" s="2"/>
      <c r="TXV1" s="2"/>
      <c r="TXW1" s="2"/>
      <c r="TXX1" s="2"/>
      <c r="TXY1" s="2"/>
      <c r="TXZ1" s="2"/>
      <c r="TYA1" s="2"/>
      <c r="TYB1" s="2"/>
      <c r="TYC1" s="2"/>
      <c r="TYD1" s="2"/>
      <c r="TYE1" s="2"/>
      <c r="TYF1" s="2"/>
      <c r="TYG1" s="2"/>
      <c r="TYH1" s="2"/>
      <c r="TYI1" s="2"/>
      <c r="TYJ1" s="2"/>
      <c r="TYK1" s="2"/>
      <c r="TYL1" s="2"/>
      <c r="TYM1" s="2"/>
      <c r="TYN1" s="2"/>
      <c r="TYO1" s="2"/>
      <c r="TYP1" s="2"/>
      <c r="TYQ1" s="2"/>
      <c r="TYR1" s="2"/>
      <c r="TYS1" s="2"/>
      <c r="TYT1" s="2"/>
      <c r="TYU1" s="2"/>
      <c r="TYV1" s="2"/>
      <c r="TYW1" s="2"/>
      <c r="TYX1" s="2"/>
      <c r="TYY1" s="2"/>
      <c r="TYZ1" s="2"/>
      <c r="TZA1" s="2"/>
      <c r="TZB1" s="2"/>
      <c r="TZC1" s="2"/>
      <c r="TZD1" s="2"/>
      <c r="TZE1" s="2"/>
      <c r="TZF1" s="2"/>
      <c r="TZG1" s="2"/>
      <c r="TZH1" s="2"/>
      <c r="TZI1" s="2"/>
      <c r="TZJ1" s="2"/>
      <c r="TZK1" s="2"/>
      <c r="TZL1" s="2"/>
      <c r="TZM1" s="2"/>
      <c r="TZN1" s="2"/>
      <c r="TZO1" s="2"/>
      <c r="TZP1" s="2"/>
      <c r="TZQ1" s="2"/>
      <c r="TZR1" s="2"/>
      <c r="TZS1" s="2"/>
      <c r="TZT1" s="2"/>
      <c r="TZU1" s="2"/>
      <c r="TZV1" s="2"/>
      <c r="TZW1" s="2"/>
      <c r="TZX1" s="2"/>
      <c r="TZY1" s="2"/>
      <c r="TZZ1" s="2"/>
      <c r="UAA1" s="2"/>
      <c r="UAB1" s="2"/>
      <c r="UAC1" s="2"/>
      <c r="UAD1" s="2"/>
      <c r="UAE1" s="2"/>
      <c r="UAF1" s="2"/>
      <c r="UAG1" s="2"/>
      <c r="UAH1" s="2"/>
      <c r="UAI1" s="2"/>
      <c r="UAJ1" s="2"/>
      <c r="UAK1" s="2"/>
      <c r="UAL1" s="2"/>
      <c r="UAM1" s="2"/>
      <c r="UAN1" s="2"/>
      <c r="UAO1" s="2"/>
      <c r="UAP1" s="2"/>
      <c r="UAQ1" s="2"/>
      <c r="UAR1" s="2"/>
      <c r="UAS1" s="2"/>
      <c r="UAT1" s="2"/>
      <c r="UAU1" s="2"/>
      <c r="UAV1" s="2"/>
      <c r="UAW1" s="2"/>
      <c r="UAX1" s="2"/>
      <c r="UAY1" s="2"/>
      <c r="UAZ1" s="2"/>
      <c r="UBA1" s="2"/>
      <c r="UBB1" s="2"/>
      <c r="UBC1" s="2"/>
      <c r="UBD1" s="2"/>
      <c r="UBE1" s="2"/>
      <c r="UBF1" s="2"/>
      <c r="UBG1" s="2"/>
      <c r="UBH1" s="2"/>
      <c r="UBI1" s="2"/>
      <c r="UBJ1" s="2"/>
      <c r="UBK1" s="2"/>
      <c r="UBL1" s="2"/>
      <c r="UBM1" s="2"/>
      <c r="UBN1" s="2"/>
      <c r="UBO1" s="2"/>
      <c r="UBP1" s="2"/>
      <c r="UBQ1" s="2"/>
      <c r="UBR1" s="2"/>
      <c r="UBS1" s="2"/>
      <c r="UBT1" s="2"/>
      <c r="UBU1" s="2"/>
      <c r="UBV1" s="2"/>
      <c r="UBW1" s="2"/>
      <c r="UBX1" s="2"/>
      <c r="UBY1" s="2"/>
      <c r="UBZ1" s="2"/>
      <c r="UCA1" s="2"/>
      <c r="UCB1" s="2"/>
      <c r="UCC1" s="2"/>
      <c r="UCD1" s="2"/>
      <c r="UCE1" s="2"/>
      <c r="UCF1" s="2"/>
      <c r="UCG1" s="2"/>
      <c r="UCH1" s="2"/>
      <c r="UCI1" s="2"/>
      <c r="UCJ1" s="2"/>
      <c r="UCK1" s="2"/>
      <c r="UCL1" s="2"/>
      <c r="UCM1" s="2"/>
      <c r="UCN1" s="2"/>
      <c r="UCO1" s="2"/>
      <c r="UCP1" s="2"/>
      <c r="UCQ1" s="2"/>
      <c r="UCR1" s="2"/>
      <c r="UCS1" s="2"/>
      <c r="UCT1" s="2"/>
      <c r="UCU1" s="2"/>
      <c r="UCV1" s="2"/>
      <c r="UCW1" s="2"/>
      <c r="UCX1" s="2"/>
      <c r="UCY1" s="2"/>
      <c r="UCZ1" s="2"/>
      <c r="UDA1" s="2"/>
      <c r="UDB1" s="2"/>
      <c r="UDC1" s="2"/>
      <c r="UDD1" s="2"/>
      <c r="UDE1" s="2"/>
      <c r="UDF1" s="2"/>
      <c r="UDG1" s="2"/>
      <c r="UDH1" s="2"/>
      <c r="UDI1" s="2"/>
      <c r="UDJ1" s="2"/>
      <c r="UDK1" s="2"/>
      <c r="UDL1" s="2"/>
      <c r="UDM1" s="2"/>
      <c r="UDN1" s="2"/>
      <c r="UDO1" s="2"/>
      <c r="UDP1" s="2"/>
      <c r="UDQ1" s="2"/>
      <c r="UDR1" s="2"/>
      <c r="UDS1" s="2"/>
      <c r="UDT1" s="2"/>
      <c r="UDU1" s="2"/>
      <c r="UDV1" s="2"/>
      <c r="UDW1" s="2"/>
      <c r="UDX1" s="2"/>
      <c r="UDY1" s="2"/>
      <c r="UDZ1" s="2"/>
      <c r="UEA1" s="2"/>
      <c r="UEB1" s="2"/>
      <c r="UEC1" s="2"/>
      <c r="UED1" s="2"/>
      <c r="UEE1" s="2"/>
      <c r="UEF1" s="2"/>
      <c r="UEG1" s="2"/>
      <c r="UEH1" s="2"/>
      <c r="UEI1" s="2"/>
      <c r="UEJ1" s="2"/>
      <c r="UEK1" s="2"/>
      <c r="UEL1" s="2"/>
      <c r="UEM1" s="2"/>
      <c r="UEN1" s="2"/>
      <c r="UEO1" s="2"/>
      <c r="UEP1" s="2"/>
      <c r="UEQ1" s="2"/>
      <c r="UER1" s="2"/>
      <c r="UES1" s="2"/>
      <c r="UET1" s="2"/>
      <c r="UEU1" s="2"/>
      <c r="UEV1" s="2"/>
      <c r="UEW1" s="2"/>
      <c r="UEX1" s="2"/>
      <c r="UEY1" s="2"/>
      <c r="UEZ1" s="2"/>
      <c r="UFA1" s="2"/>
      <c r="UFB1" s="2"/>
      <c r="UFC1" s="2"/>
      <c r="UFD1" s="2"/>
      <c r="UFE1" s="2"/>
      <c r="UFF1" s="2"/>
      <c r="UFG1" s="2"/>
      <c r="UFH1" s="2"/>
      <c r="UFI1" s="2"/>
      <c r="UFJ1" s="2"/>
      <c r="UFK1" s="2"/>
      <c r="UFL1" s="2"/>
      <c r="UFM1" s="2"/>
      <c r="UFN1" s="2"/>
      <c r="UFO1" s="2"/>
      <c r="UFP1" s="2"/>
      <c r="UFQ1" s="2"/>
      <c r="UFR1" s="2"/>
      <c r="UFS1" s="2"/>
      <c r="UFT1" s="2"/>
      <c r="UFU1" s="2"/>
      <c r="UFV1" s="2"/>
      <c r="UFW1" s="2"/>
      <c r="UFX1" s="2"/>
      <c r="UFY1" s="2"/>
      <c r="UFZ1" s="2"/>
      <c r="UGA1" s="2"/>
      <c r="UGB1" s="2"/>
      <c r="UGC1" s="2"/>
      <c r="UGD1" s="2"/>
      <c r="UGE1" s="2"/>
      <c r="UGF1" s="2"/>
      <c r="UGG1" s="2"/>
      <c r="UGH1" s="2"/>
      <c r="UGI1" s="2"/>
      <c r="UGJ1" s="2"/>
      <c r="UGK1" s="2"/>
      <c r="UGL1" s="2"/>
      <c r="UGM1" s="2"/>
      <c r="UGN1" s="2"/>
      <c r="UGO1" s="2"/>
      <c r="UGP1" s="2"/>
      <c r="UGQ1" s="2"/>
      <c r="UGR1" s="2"/>
      <c r="UGS1" s="2"/>
      <c r="UGT1" s="2"/>
      <c r="UGU1" s="2"/>
      <c r="UGV1" s="2"/>
      <c r="UGW1" s="2"/>
      <c r="UGX1" s="2"/>
      <c r="UGY1" s="2"/>
      <c r="UGZ1" s="2"/>
      <c r="UHA1" s="2"/>
      <c r="UHB1" s="2"/>
      <c r="UHC1" s="2"/>
      <c r="UHD1" s="2"/>
      <c r="UHE1" s="2"/>
      <c r="UHF1" s="2"/>
      <c r="UHG1" s="2"/>
      <c r="UHH1" s="2"/>
      <c r="UHI1" s="2"/>
      <c r="UHJ1" s="2"/>
      <c r="UHK1" s="2"/>
      <c r="UHL1" s="2"/>
      <c r="UHM1" s="2"/>
      <c r="UHN1" s="2"/>
      <c r="UHO1" s="2"/>
      <c r="UHP1" s="2"/>
      <c r="UHQ1" s="2"/>
      <c r="UHR1" s="2"/>
      <c r="UHS1" s="2"/>
      <c r="UHT1" s="2"/>
      <c r="UHU1" s="2"/>
      <c r="UHV1" s="2"/>
      <c r="UHW1" s="2"/>
      <c r="UHX1" s="2"/>
      <c r="UHY1" s="2"/>
      <c r="UHZ1" s="2"/>
      <c r="UIA1" s="2"/>
      <c r="UIB1" s="2"/>
      <c r="UIC1" s="2"/>
      <c r="UID1" s="2"/>
      <c r="UIE1" s="2"/>
      <c r="UIF1" s="2"/>
      <c r="UIG1" s="2"/>
      <c r="UIH1" s="2"/>
      <c r="UII1" s="2"/>
      <c r="UIJ1" s="2"/>
      <c r="UIK1" s="2"/>
      <c r="UIL1" s="2"/>
      <c r="UIM1" s="2"/>
      <c r="UIN1" s="2"/>
      <c r="UIO1" s="2"/>
      <c r="UIP1" s="2"/>
      <c r="UIQ1" s="2"/>
      <c r="UIR1" s="2"/>
      <c r="UIS1" s="2"/>
      <c r="UIT1" s="2"/>
      <c r="UIU1" s="2"/>
      <c r="UIV1" s="2"/>
      <c r="UIW1" s="2"/>
      <c r="UIX1" s="2"/>
      <c r="UIY1" s="2"/>
      <c r="UIZ1" s="2"/>
      <c r="UJA1" s="2"/>
      <c r="UJB1" s="2"/>
      <c r="UJC1" s="2"/>
      <c r="UJD1" s="2"/>
      <c r="UJE1" s="2"/>
      <c r="UJF1" s="2"/>
      <c r="UJG1" s="2"/>
      <c r="UJH1" s="2"/>
      <c r="UJI1" s="2"/>
      <c r="UJJ1" s="2"/>
      <c r="UJK1" s="2"/>
      <c r="UJL1" s="2"/>
      <c r="UJM1" s="2"/>
      <c r="UJN1" s="2"/>
      <c r="UJO1" s="2"/>
      <c r="UJP1" s="2"/>
      <c r="UJQ1" s="2"/>
      <c r="UJR1" s="2"/>
      <c r="UJS1" s="2"/>
      <c r="UJT1" s="2"/>
      <c r="UJU1" s="2"/>
      <c r="UJV1" s="2"/>
      <c r="UJW1" s="2"/>
      <c r="UJX1" s="2"/>
      <c r="UJY1" s="2"/>
      <c r="UJZ1" s="2"/>
      <c r="UKA1" s="2"/>
      <c r="UKB1" s="2"/>
      <c r="UKC1" s="2"/>
      <c r="UKD1" s="2"/>
      <c r="UKE1" s="2"/>
      <c r="UKF1" s="2"/>
      <c r="UKG1" s="2"/>
      <c r="UKH1" s="2"/>
      <c r="UKI1" s="2"/>
      <c r="UKJ1" s="2"/>
      <c r="UKK1" s="2"/>
      <c r="UKL1" s="2"/>
      <c r="UKM1" s="2"/>
      <c r="UKN1" s="2"/>
      <c r="UKO1" s="2"/>
      <c r="UKP1" s="2"/>
      <c r="UKQ1" s="2"/>
      <c r="UKR1" s="2"/>
      <c r="UKS1" s="2"/>
      <c r="UKT1" s="2"/>
      <c r="UKU1" s="2"/>
      <c r="UKV1" s="2"/>
      <c r="UKW1" s="2"/>
      <c r="UKX1" s="2"/>
      <c r="UKY1" s="2"/>
      <c r="UKZ1" s="2"/>
      <c r="ULA1" s="2"/>
      <c r="ULB1" s="2"/>
      <c r="ULC1" s="2"/>
      <c r="ULD1" s="2"/>
      <c r="ULE1" s="2"/>
      <c r="ULF1" s="2"/>
      <c r="ULG1" s="2"/>
      <c r="ULH1" s="2"/>
      <c r="ULI1" s="2"/>
      <c r="ULJ1" s="2"/>
      <c r="ULK1" s="2"/>
      <c r="ULL1" s="2"/>
      <c r="ULM1" s="2"/>
      <c r="ULN1" s="2"/>
      <c r="ULO1" s="2"/>
      <c r="ULP1" s="2"/>
      <c r="ULQ1" s="2"/>
      <c r="ULR1" s="2"/>
      <c r="ULS1" s="2"/>
      <c r="ULT1" s="2"/>
      <c r="ULU1" s="2"/>
      <c r="ULV1" s="2"/>
      <c r="ULW1" s="2"/>
      <c r="ULX1" s="2"/>
      <c r="ULY1" s="2"/>
      <c r="ULZ1" s="2"/>
      <c r="UMA1" s="2"/>
      <c r="UMB1" s="2"/>
      <c r="UMC1" s="2"/>
      <c r="UMD1" s="2"/>
      <c r="UME1" s="2"/>
      <c r="UMF1" s="2"/>
      <c r="UMG1" s="2"/>
      <c r="UMH1" s="2"/>
      <c r="UMI1" s="2"/>
      <c r="UMJ1" s="2"/>
      <c r="UMK1" s="2"/>
      <c r="UML1" s="2"/>
      <c r="UMM1" s="2"/>
      <c r="UMN1" s="2"/>
      <c r="UMO1" s="2"/>
      <c r="UMP1" s="2"/>
      <c r="UMQ1" s="2"/>
      <c r="UMR1" s="2"/>
      <c r="UMS1" s="2"/>
      <c r="UMT1" s="2"/>
      <c r="UMU1" s="2"/>
      <c r="UMV1" s="2"/>
      <c r="UMW1" s="2"/>
      <c r="UMX1" s="2"/>
      <c r="UMY1" s="2"/>
      <c r="UMZ1" s="2"/>
      <c r="UNA1" s="2"/>
      <c r="UNB1" s="2"/>
      <c r="UNC1" s="2"/>
      <c r="UND1" s="2"/>
      <c r="UNE1" s="2"/>
      <c r="UNF1" s="2"/>
      <c r="UNG1" s="2"/>
      <c r="UNH1" s="2"/>
      <c r="UNI1" s="2"/>
      <c r="UNJ1" s="2"/>
      <c r="UNK1" s="2"/>
      <c r="UNL1" s="2"/>
      <c r="UNM1" s="2"/>
      <c r="UNN1" s="2"/>
      <c r="UNO1" s="2"/>
      <c r="UNP1" s="2"/>
      <c r="UNQ1" s="2"/>
      <c r="UNR1" s="2"/>
      <c r="UNS1" s="2"/>
      <c r="UNT1" s="2"/>
      <c r="UNU1" s="2"/>
      <c r="UNV1" s="2"/>
      <c r="UNW1" s="2"/>
      <c r="UNX1" s="2"/>
      <c r="UNY1" s="2"/>
      <c r="UNZ1" s="2"/>
      <c r="UOA1" s="2"/>
      <c r="UOB1" s="2"/>
      <c r="UOC1" s="2"/>
      <c r="UOD1" s="2"/>
      <c r="UOE1" s="2"/>
      <c r="UOF1" s="2"/>
      <c r="UOG1" s="2"/>
      <c r="UOH1" s="2"/>
      <c r="UOI1" s="2"/>
      <c r="UOJ1" s="2"/>
      <c r="UOK1" s="2"/>
      <c r="UOL1" s="2"/>
      <c r="UOM1" s="2"/>
      <c r="UON1" s="2"/>
      <c r="UOO1" s="2"/>
      <c r="UOP1" s="2"/>
      <c r="UOQ1" s="2"/>
      <c r="UOR1" s="2"/>
      <c r="UOS1" s="2"/>
      <c r="UOT1" s="2"/>
      <c r="UOU1" s="2"/>
      <c r="UOV1" s="2"/>
      <c r="UOW1" s="2"/>
      <c r="UOX1" s="2"/>
      <c r="UOY1" s="2"/>
      <c r="UOZ1" s="2"/>
      <c r="UPA1" s="2"/>
      <c r="UPB1" s="2"/>
      <c r="UPC1" s="2"/>
      <c r="UPD1" s="2"/>
      <c r="UPE1" s="2"/>
      <c r="UPF1" s="2"/>
      <c r="UPG1" s="2"/>
      <c r="UPH1" s="2"/>
      <c r="UPI1" s="2"/>
      <c r="UPJ1" s="2"/>
      <c r="UPK1" s="2"/>
      <c r="UPL1" s="2"/>
      <c r="UPM1" s="2"/>
      <c r="UPN1" s="2"/>
      <c r="UPO1" s="2"/>
      <c r="UPP1" s="2"/>
      <c r="UPQ1" s="2"/>
      <c r="UPR1" s="2"/>
      <c r="UPS1" s="2"/>
      <c r="UPT1" s="2"/>
      <c r="UPU1" s="2"/>
      <c r="UPV1" s="2"/>
      <c r="UPW1" s="2"/>
      <c r="UPX1" s="2"/>
      <c r="UPY1" s="2"/>
      <c r="UPZ1" s="2"/>
      <c r="UQA1" s="2"/>
      <c r="UQB1" s="2"/>
      <c r="UQC1" s="2"/>
      <c r="UQD1" s="2"/>
      <c r="UQE1" s="2"/>
      <c r="UQF1" s="2"/>
      <c r="UQG1" s="2"/>
      <c r="UQH1" s="2"/>
      <c r="UQI1" s="2"/>
      <c r="UQJ1" s="2"/>
      <c r="UQK1" s="2"/>
      <c r="UQL1" s="2"/>
      <c r="UQM1" s="2"/>
      <c r="UQN1" s="2"/>
      <c r="UQO1" s="2"/>
      <c r="UQP1" s="2"/>
      <c r="UQQ1" s="2"/>
      <c r="UQR1" s="2"/>
      <c r="UQS1" s="2"/>
      <c r="UQT1" s="2"/>
      <c r="UQU1" s="2"/>
      <c r="UQV1" s="2"/>
      <c r="UQW1" s="2"/>
      <c r="UQX1" s="2"/>
      <c r="UQY1" s="2"/>
      <c r="UQZ1" s="2"/>
      <c r="URA1" s="2"/>
      <c r="URB1" s="2"/>
      <c r="URC1" s="2"/>
      <c r="URD1" s="2"/>
      <c r="URE1" s="2"/>
      <c r="URF1" s="2"/>
      <c r="URG1" s="2"/>
      <c r="URH1" s="2"/>
      <c r="URI1" s="2"/>
      <c r="URJ1" s="2"/>
      <c r="URK1" s="2"/>
      <c r="URL1" s="2"/>
      <c r="URM1" s="2"/>
      <c r="URN1" s="2"/>
      <c r="URO1" s="2"/>
      <c r="URP1" s="2"/>
      <c r="URQ1" s="2"/>
      <c r="URR1" s="2"/>
      <c r="URS1" s="2"/>
      <c r="URT1" s="2"/>
      <c r="URU1" s="2"/>
      <c r="URV1" s="2"/>
      <c r="URW1" s="2"/>
      <c r="URX1" s="2"/>
      <c r="URY1" s="2"/>
      <c r="URZ1" s="2"/>
      <c r="USA1" s="2"/>
      <c r="USB1" s="2"/>
      <c r="USC1" s="2"/>
      <c r="USD1" s="2"/>
      <c r="USE1" s="2"/>
      <c r="USF1" s="2"/>
      <c r="USG1" s="2"/>
      <c r="USH1" s="2"/>
      <c r="USI1" s="2"/>
      <c r="USJ1" s="2"/>
      <c r="USK1" s="2"/>
      <c r="USL1" s="2"/>
      <c r="USM1" s="2"/>
      <c r="USN1" s="2"/>
      <c r="USO1" s="2"/>
      <c r="USP1" s="2"/>
      <c r="USQ1" s="2"/>
      <c r="USR1" s="2"/>
      <c r="USS1" s="2"/>
      <c r="UST1" s="2"/>
      <c r="USU1" s="2"/>
      <c r="USV1" s="2"/>
      <c r="USW1" s="2"/>
      <c r="USX1" s="2"/>
      <c r="USY1" s="2"/>
      <c r="USZ1" s="2"/>
      <c r="UTA1" s="2"/>
      <c r="UTB1" s="2"/>
      <c r="UTC1" s="2"/>
      <c r="UTD1" s="2"/>
      <c r="UTE1" s="2"/>
      <c r="UTF1" s="2"/>
      <c r="UTG1" s="2"/>
      <c r="UTH1" s="2"/>
      <c r="UTI1" s="2"/>
      <c r="UTJ1" s="2"/>
      <c r="UTK1" s="2"/>
      <c r="UTL1" s="2"/>
      <c r="UTM1" s="2"/>
      <c r="UTN1" s="2"/>
      <c r="UTO1" s="2"/>
      <c r="UTP1" s="2"/>
      <c r="UTQ1" s="2"/>
      <c r="UTR1" s="2"/>
      <c r="UTS1" s="2"/>
      <c r="UTT1" s="2"/>
      <c r="UTU1" s="2"/>
      <c r="UTV1" s="2"/>
      <c r="UTW1" s="2"/>
      <c r="UTX1" s="2"/>
      <c r="UTY1" s="2"/>
      <c r="UTZ1" s="2"/>
      <c r="UUA1" s="2"/>
      <c r="UUB1" s="2"/>
      <c r="UUC1" s="2"/>
      <c r="UUD1" s="2"/>
      <c r="UUE1" s="2"/>
      <c r="UUF1" s="2"/>
      <c r="UUG1" s="2"/>
      <c r="UUH1" s="2"/>
      <c r="UUI1" s="2"/>
      <c r="UUJ1" s="2"/>
      <c r="UUK1" s="2"/>
      <c r="UUL1" s="2"/>
      <c r="UUM1" s="2"/>
      <c r="UUN1" s="2"/>
      <c r="UUO1" s="2"/>
      <c r="UUP1" s="2"/>
      <c r="UUQ1" s="2"/>
      <c r="UUR1" s="2"/>
      <c r="UUS1" s="2"/>
      <c r="UUT1" s="2"/>
      <c r="UUU1" s="2"/>
      <c r="UUV1" s="2"/>
      <c r="UUW1" s="2"/>
      <c r="UUX1" s="2"/>
      <c r="UUY1" s="2"/>
      <c r="UUZ1" s="2"/>
      <c r="UVA1" s="2"/>
      <c r="UVB1" s="2"/>
      <c r="UVC1" s="2"/>
      <c r="UVD1" s="2"/>
      <c r="UVE1" s="2"/>
      <c r="UVF1" s="2"/>
      <c r="UVG1" s="2"/>
      <c r="UVH1" s="2"/>
      <c r="UVI1" s="2"/>
      <c r="UVJ1" s="2"/>
      <c r="UVK1" s="2"/>
      <c r="UVL1" s="2"/>
      <c r="UVM1" s="2"/>
      <c r="UVN1" s="2"/>
      <c r="UVO1" s="2"/>
      <c r="UVP1" s="2"/>
      <c r="UVQ1" s="2"/>
      <c r="UVR1" s="2"/>
      <c r="UVS1" s="2"/>
      <c r="UVT1" s="2"/>
      <c r="UVU1" s="2"/>
      <c r="UVV1" s="2"/>
      <c r="UVW1" s="2"/>
      <c r="UVX1" s="2"/>
      <c r="UVY1" s="2"/>
      <c r="UVZ1" s="2"/>
      <c r="UWA1" s="2"/>
      <c r="UWB1" s="2"/>
      <c r="UWC1" s="2"/>
      <c r="UWD1" s="2"/>
      <c r="UWE1" s="2"/>
      <c r="UWF1" s="2"/>
      <c r="UWG1" s="2"/>
      <c r="UWH1" s="2"/>
      <c r="UWI1" s="2"/>
      <c r="UWJ1" s="2"/>
      <c r="UWK1" s="2"/>
      <c r="UWL1" s="2"/>
      <c r="UWM1" s="2"/>
      <c r="UWN1" s="2"/>
      <c r="UWO1" s="2"/>
      <c r="UWP1" s="2"/>
      <c r="UWQ1" s="2"/>
      <c r="UWR1" s="2"/>
      <c r="UWS1" s="2"/>
      <c r="UWT1" s="2"/>
      <c r="UWU1" s="2"/>
      <c r="UWV1" s="2"/>
      <c r="UWW1" s="2"/>
      <c r="UWX1" s="2"/>
      <c r="UWY1" s="2"/>
      <c r="UWZ1" s="2"/>
      <c r="UXA1" s="2"/>
      <c r="UXB1" s="2"/>
      <c r="UXC1" s="2"/>
      <c r="UXD1" s="2"/>
      <c r="UXE1" s="2"/>
      <c r="UXF1" s="2"/>
      <c r="UXG1" s="2"/>
      <c r="UXH1" s="2"/>
      <c r="UXI1" s="2"/>
      <c r="UXJ1" s="2"/>
      <c r="UXK1" s="2"/>
      <c r="UXL1" s="2"/>
      <c r="UXM1" s="2"/>
      <c r="UXN1" s="2"/>
      <c r="UXO1" s="2"/>
      <c r="UXP1" s="2"/>
      <c r="UXQ1" s="2"/>
      <c r="UXR1" s="2"/>
      <c r="UXS1" s="2"/>
      <c r="UXT1" s="2"/>
      <c r="UXU1" s="2"/>
      <c r="UXV1" s="2"/>
      <c r="UXW1" s="2"/>
      <c r="UXX1" s="2"/>
      <c r="UXY1" s="2"/>
      <c r="UXZ1" s="2"/>
      <c r="UYA1" s="2"/>
      <c r="UYB1" s="2"/>
      <c r="UYC1" s="2"/>
      <c r="UYD1" s="2"/>
      <c r="UYE1" s="2"/>
      <c r="UYF1" s="2"/>
      <c r="UYG1" s="2"/>
      <c r="UYH1" s="2"/>
      <c r="UYI1" s="2"/>
      <c r="UYJ1" s="2"/>
      <c r="UYK1" s="2"/>
      <c r="UYL1" s="2"/>
      <c r="UYM1" s="2"/>
      <c r="UYN1" s="2"/>
      <c r="UYO1" s="2"/>
      <c r="UYP1" s="2"/>
      <c r="UYQ1" s="2"/>
      <c r="UYR1" s="2"/>
      <c r="UYS1" s="2"/>
      <c r="UYT1" s="2"/>
      <c r="UYU1" s="2"/>
      <c r="UYV1" s="2"/>
      <c r="UYW1" s="2"/>
      <c r="UYX1" s="2"/>
      <c r="UYY1" s="2"/>
      <c r="UYZ1" s="2"/>
      <c r="UZA1" s="2"/>
      <c r="UZB1" s="2"/>
      <c r="UZC1" s="2"/>
      <c r="UZD1" s="2"/>
      <c r="UZE1" s="2"/>
      <c r="UZF1" s="2"/>
      <c r="UZG1" s="2"/>
      <c r="UZH1" s="2"/>
      <c r="UZI1" s="2"/>
      <c r="UZJ1" s="2"/>
      <c r="UZK1" s="2"/>
      <c r="UZL1" s="2"/>
      <c r="UZM1" s="2"/>
      <c r="UZN1" s="2"/>
      <c r="UZO1" s="2"/>
      <c r="UZP1" s="2"/>
      <c r="UZQ1" s="2"/>
      <c r="UZR1" s="2"/>
      <c r="UZS1" s="2"/>
      <c r="UZT1" s="2"/>
      <c r="UZU1" s="2"/>
      <c r="UZV1" s="2"/>
      <c r="UZW1" s="2"/>
      <c r="UZX1" s="2"/>
      <c r="UZY1" s="2"/>
      <c r="UZZ1" s="2"/>
      <c r="VAA1" s="2"/>
      <c r="VAB1" s="2"/>
      <c r="VAC1" s="2"/>
      <c r="VAD1" s="2"/>
      <c r="VAE1" s="2"/>
      <c r="VAF1" s="2"/>
      <c r="VAG1" s="2"/>
      <c r="VAH1" s="2"/>
      <c r="VAI1" s="2"/>
      <c r="VAJ1" s="2"/>
      <c r="VAK1" s="2"/>
      <c r="VAL1" s="2"/>
      <c r="VAM1" s="2"/>
      <c r="VAN1" s="2"/>
      <c r="VAO1" s="2"/>
      <c r="VAP1" s="2"/>
      <c r="VAQ1" s="2"/>
      <c r="VAR1" s="2"/>
      <c r="VAS1" s="2"/>
      <c r="VAT1" s="2"/>
      <c r="VAU1" s="2"/>
      <c r="VAV1" s="2"/>
      <c r="VAW1" s="2"/>
      <c r="VAX1" s="2"/>
      <c r="VAY1" s="2"/>
      <c r="VAZ1" s="2"/>
      <c r="VBA1" s="2"/>
      <c r="VBB1" s="2"/>
      <c r="VBC1" s="2"/>
      <c r="VBD1" s="2"/>
      <c r="VBE1" s="2"/>
      <c r="VBF1" s="2"/>
      <c r="VBG1" s="2"/>
      <c r="VBH1" s="2"/>
      <c r="VBI1" s="2"/>
      <c r="VBJ1" s="2"/>
      <c r="VBK1" s="2"/>
      <c r="VBL1" s="2"/>
      <c r="VBM1" s="2"/>
      <c r="VBN1" s="2"/>
      <c r="VBO1" s="2"/>
      <c r="VBP1" s="2"/>
      <c r="VBQ1" s="2"/>
      <c r="VBR1" s="2"/>
      <c r="VBS1" s="2"/>
      <c r="VBT1" s="2"/>
      <c r="VBU1" s="2"/>
      <c r="VBV1" s="2"/>
      <c r="VBW1" s="2"/>
      <c r="VBX1" s="2"/>
      <c r="VBY1" s="2"/>
      <c r="VBZ1" s="2"/>
      <c r="VCA1" s="2"/>
      <c r="VCB1" s="2"/>
      <c r="VCC1" s="2"/>
      <c r="VCD1" s="2"/>
      <c r="VCE1" s="2"/>
      <c r="VCF1" s="2"/>
      <c r="VCG1" s="2"/>
      <c r="VCH1" s="2"/>
      <c r="VCI1" s="2"/>
      <c r="VCJ1" s="2"/>
      <c r="VCK1" s="2"/>
      <c r="VCL1" s="2"/>
      <c r="VCM1" s="2"/>
      <c r="VCN1" s="2"/>
      <c r="VCO1" s="2"/>
      <c r="VCP1" s="2"/>
      <c r="VCQ1" s="2"/>
      <c r="VCR1" s="2"/>
      <c r="VCS1" s="2"/>
      <c r="VCT1" s="2"/>
      <c r="VCU1" s="2"/>
      <c r="VCV1" s="2"/>
      <c r="VCW1" s="2"/>
      <c r="VCX1" s="2"/>
      <c r="VCY1" s="2"/>
      <c r="VCZ1" s="2"/>
      <c r="VDA1" s="2"/>
      <c r="VDB1" s="2"/>
      <c r="VDC1" s="2"/>
      <c r="VDD1" s="2"/>
      <c r="VDE1" s="2"/>
      <c r="VDF1" s="2"/>
      <c r="VDG1" s="2"/>
      <c r="VDH1" s="2"/>
      <c r="VDI1" s="2"/>
      <c r="VDJ1" s="2"/>
      <c r="VDK1" s="2"/>
      <c r="VDL1" s="2"/>
      <c r="VDM1" s="2"/>
      <c r="VDN1" s="2"/>
      <c r="VDO1" s="2"/>
      <c r="VDP1" s="2"/>
      <c r="VDQ1" s="2"/>
      <c r="VDR1" s="2"/>
      <c r="VDS1" s="2"/>
      <c r="VDT1" s="2"/>
      <c r="VDU1" s="2"/>
      <c r="VDV1" s="2"/>
      <c r="VDW1" s="2"/>
      <c r="VDX1" s="2"/>
      <c r="VDY1" s="2"/>
      <c r="VDZ1" s="2"/>
      <c r="VEA1" s="2"/>
      <c r="VEB1" s="2"/>
      <c r="VEC1" s="2"/>
      <c r="VED1" s="2"/>
      <c r="VEE1" s="2"/>
      <c r="VEF1" s="2"/>
      <c r="VEG1" s="2"/>
      <c r="VEH1" s="2"/>
      <c r="VEI1" s="2"/>
      <c r="VEJ1" s="2"/>
      <c r="VEK1" s="2"/>
      <c r="VEL1" s="2"/>
      <c r="VEM1" s="2"/>
      <c r="VEN1" s="2"/>
      <c r="VEO1" s="2"/>
      <c r="VEP1" s="2"/>
      <c r="VEQ1" s="2"/>
      <c r="VER1" s="2"/>
      <c r="VES1" s="2"/>
      <c r="VET1" s="2"/>
      <c r="VEU1" s="2"/>
      <c r="VEV1" s="2"/>
      <c r="VEW1" s="2"/>
      <c r="VEX1" s="2"/>
      <c r="VEY1" s="2"/>
      <c r="VEZ1" s="2"/>
      <c r="VFA1" s="2"/>
      <c r="VFB1" s="2"/>
      <c r="VFC1" s="2"/>
      <c r="VFD1" s="2"/>
      <c r="VFE1" s="2"/>
      <c r="VFF1" s="2"/>
      <c r="VFG1" s="2"/>
      <c r="VFH1" s="2"/>
      <c r="VFI1" s="2"/>
      <c r="VFJ1" s="2"/>
      <c r="VFK1" s="2"/>
      <c r="VFL1" s="2"/>
      <c r="VFM1" s="2"/>
      <c r="VFN1" s="2"/>
      <c r="VFO1" s="2"/>
      <c r="VFP1" s="2"/>
      <c r="VFQ1" s="2"/>
      <c r="VFR1" s="2"/>
      <c r="VFS1" s="2"/>
      <c r="VFT1" s="2"/>
      <c r="VFU1" s="2"/>
      <c r="VFV1" s="2"/>
      <c r="VFW1" s="2"/>
      <c r="VFX1" s="2"/>
      <c r="VFY1" s="2"/>
      <c r="VFZ1" s="2"/>
      <c r="VGA1" s="2"/>
      <c r="VGB1" s="2"/>
      <c r="VGC1" s="2"/>
      <c r="VGD1" s="2"/>
      <c r="VGE1" s="2"/>
      <c r="VGF1" s="2"/>
      <c r="VGG1" s="2"/>
      <c r="VGH1" s="2"/>
      <c r="VGI1" s="2"/>
      <c r="VGJ1" s="2"/>
      <c r="VGK1" s="2"/>
      <c r="VGL1" s="2"/>
      <c r="VGM1" s="2"/>
      <c r="VGN1" s="2"/>
      <c r="VGO1" s="2"/>
      <c r="VGP1" s="2"/>
      <c r="VGQ1" s="2"/>
      <c r="VGR1" s="2"/>
      <c r="VGS1" s="2"/>
      <c r="VGT1" s="2"/>
      <c r="VGU1" s="2"/>
      <c r="VGV1" s="2"/>
      <c r="VGW1" s="2"/>
      <c r="VGX1" s="2"/>
      <c r="VGY1" s="2"/>
      <c r="VGZ1" s="2"/>
      <c r="VHA1" s="2"/>
      <c r="VHB1" s="2"/>
      <c r="VHC1" s="2"/>
      <c r="VHD1" s="2"/>
      <c r="VHE1" s="2"/>
      <c r="VHF1" s="2"/>
      <c r="VHG1" s="2"/>
      <c r="VHH1" s="2"/>
      <c r="VHI1" s="2"/>
      <c r="VHJ1" s="2"/>
      <c r="VHK1" s="2"/>
      <c r="VHL1" s="2"/>
      <c r="VHM1" s="2"/>
      <c r="VHN1" s="2"/>
      <c r="VHO1" s="2"/>
      <c r="VHP1" s="2"/>
      <c r="VHQ1" s="2"/>
      <c r="VHR1" s="2"/>
      <c r="VHS1" s="2"/>
      <c r="VHT1" s="2"/>
      <c r="VHU1" s="2"/>
      <c r="VHV1" s="2"/>
      <c r="VHW1" s="2"/>
      <c r="VHX1" s="2"/>
      <c r="VHY1" s="2"/>
      <c r="VHZ1" s="2"/>
      <c r="VIA1" s="2"/>
      <c r="VIB1" s="2"/>
      <c r="VIC1" s="2"/>
      <c r="VID1" s="2"/>
      <c r="VIE1" s="2"/>
      <c r="VIF1" s="2"/>
      <c r="VIG1" s="2"/>
      <c r="VIH1" s="2"/>
      <c r="VII1" s="2"/>
      <c r="VIJ1" s="2"/>
      <c r="VIK1" s="2"/>
      <c r="VIL1" s="2"/>
      <c r="VIM1" s="2"/>
      <c r="VIN1" s="2"/>
      <c r="VIO1" s="2"/>
      <c r="VIP1" s="2"/>
      <c r="VIQ1" s="2"/>
      <c r="VIR1" s="2"/>
      <c r="VIS1" s="2"/>
      <c r="VIT1" s="2"/>
      <c r="VIU1" s="2"/>
      <c r="VIV1" s="2"/>
      <c r="VIW1" s="2"/>
      <c r="VIX1" s="2"/>
      <c r="VIY1" s="2"/>
      <c r="VIZ1" s="2"/>
      <c r="VJA1" s="2"/>
      <c r="VJB1" s="2"/>
      <c r="VJC1" s="2"/>
      <c r="VJD1" s="2"/>
      <c r="VJE1" s="2"/>
      <c r="VJF1" s="2"/>
      <c r="VJG1" s="2"/>
      <c r="VJH1" s="2"/>
      <c r="VJI1" s="2"/>
      <c r="VJJ1" s="2"/>
      <c r="VJK1" s="2"/>
      <c r="VJL1" s="2"/>
      <c r="VJM1" s="2"/>
      <c r="VJN1" s="2"/>
      <c r="VJO1" s="2"/>
      <c r="VJP1" s="2"/>
      <c r="VJQ1" s="2"/>
      <c r="VJR1" s="2"/>
      <c r="VJS1" s="2"/>
      <c r="VJT1" s="2"/>
      <c r="VJU1" s="2"/>
      <c r="VJV1" s="2"/>
      <c r="VJW1" s="2"/>
      <c r="VJX1" s="2"/>
      <c r="VJY1" s="2"/>
      <c r="VJZ1" s="2"/>
      <c r="VKA1" s="2"/>
      <c r="VKB1" s="2"/>
      <c r="VKC1" s="2"/>
      <c r="VKD1" s="2"/>
      <c r="VKE1" s="2"/>
      <c r="VKF1" s="2"/>
      <c r="VKG1" s="2"/>
      <c r="VKH1" s="2"/>
      <c r="VKI1" s="2"/>
      <c r="VKJ1" s="2"/>
      <c r="VKK1" s="2"/>
      <c r="VKL1" s="2"/>
      <c r="VKM1" s="2"/>
      <c r="VKN1" s="2"/>
      <c r="VKO1" s="2"/>
      <c r="VKP1" s="2"/>
      <c r="VKQ1" s="2"/>
      <c r="VKR1" s="2"/>
      <c r="VKS1" s="2"/>
      <c r="VKT1" s="2"/>
      <c r="VKU1" s="2"/>
      <c r="VKV1" s="2"/>
      <c r="VKW1" s="2"/>
      <c r="VKX1" s="2"/>
      <c r="VKY1" s="2"/>
      <c r="VKZ1" s="2"/>
      <c r="VLA1" s="2"/>
      <c r="VLB1" s="2"/>
      <c r="VLC1" s="2"/>
      <c r="VLD1" s="2"/>
      <c r="VLE1" s="2"/>
      <c r="VLF1" s="2"/>
      <c r="VLG1" s="2"/>
      <c r="VLH1" s="2"/>
      <c r="VLI1" s="2"/>
      <c r="VLJ1" s="2"/>
      <c r="VLK1" s="2"/>
      <c r="VLL1" s="2"/>
      <c r="VLM1" s="2"/>
      <c r="VLN1" s="2"/>
      <c r="VLO1" s="2"/>
      <c r="VLP1" s="2"/>
      <c r="VLQ1" s="2"/>
      <c r="VLR1" s="2"/>
      <c r="VLS1" s="2"/>
      <c r="VLT1" s="2"/>
      <c r="VLU1" s="2"/>
      <c r="VLV1" s="2"/>
      <c r="VLW1" s="2"/>
      <c r="VLX1" s="2"/>
      <c r="VLY1" s="2"/>
      <c r="VLZ1" s="2"/>
      <c r="VMA1" s="2"/>
      <c r="VMB1" s="2"/>
      <c r="VMC1" s="2"/>
      <c r="VMD1" s="2"/>
      <c r="VME1" s="2"/>
      <c r="VMF1" s="2"/>
      <c r="VMG1" s="2"/>
      <c r="VMH1" s="2"/>
      <c r="VMI1" s="2"/>
      <c r="VMJ1" s="2"/>
      <c r="VMK1" s="2"/>
      <c r="VML1" s="2"/>
      <c r="VMM1" s="2"/>
      <c r="VMN1" s="2"/>
      <c r="VMO1" s="2"/>
      <c r="VMP1" s="2"/>
      <c r="VMQ1" s="2"/>
      <c r="VMR1" s="2"/>
      <c r="VMS1" s="2"/>
      <c r="VMT1" s="2"/>
      <c r="VMU1" s="2"/>
      <c r="VMV1" s="2"/>
      <c r="VMW1" s="2"/>
      <c r="VMX1" s="2"/>
      <c r="VMY1" s="2"/>
      <c r="VMZ1" s="2"/>
      <c r="VNA1" s="2"/>
      <c r="VNB1" s="2"/>
      <c r="VNC1" s="2"/>
      <c r="VND1" s="2"/>
      <c r="VNE1" s="2"/>
      <c r="VNF1" s="2"/>
      <c r="VNG1" s="2"/>
      <c r="VNH1" s="2"/>
      <c r="VNI1" s="2"/>
      <c r="VNJ1" s="2"/>
      <c r="VNK1" s="2"/>
      <c r="VNL1" s="2"/>
      <c r="VNM1" s="2"/>
      <c r="VNN1" s="2"/>
      <c r="VNO1" s="2"/>
      <c r="VNP1" s="2"/>
      <c r="VNQ1" s="2"/>
      <c r="VNR1" s="2"/>
      <c r="VNS1" s="2"/>
      <c r="VNT1" s="2"/>
      <c r="VNU1" s="2"/>
      <c r="VNV1" s="2"/>
      <c r="VNW1" s="2"/>
      <c r="VNX1" s="2"/>
      <c r="VNY1" s="2"/>
      <c r="VNZ1" s="2"/>
      <c r="VOA1" s="2"/>
      <c r="VOB1" s="2"/>
      <c r="VOC1" s="2"/>
      <c r="VOD1" s="2"/>
      <c r="VOE1" s="2"/>
      <c r="VOF1" s="2"/>
      <c r="VOG1" s="2"/>
      <c r="VOH1" s="2"/>
      <c r="VOI1" s="2"/>
      <c r="VOJ1" s="2"/>
      <c r="VOK1" s="2"/>
      <c r="VOL1" s="2"/>
      <c r="VOM1" s="2"/>
      <c r="VON1" s="2"/>
      <c r="VOO1" s="2"/>
      <c r="VOP1" s="2"/>
      <c r="VOQ1" s="2"/>
      <c r="VOR1" s="2"/>
      <c r="VOS1" s="2"/>
      <c r="VOT1" s="2"/>
      <c r="VOU1" s="2"/>
      <c r="VOV1" s="2"/>
      <c r="VOW1" s="2"/>
      <c r="VOX1" s="2"/>
      <c r="VOY1" s="2"/>
      <c r="VOZ1" s="2"/>
      <c r="VPA1" s="2"/>
      <c r="VPB1" s="2"/>
      <c r="VPC1" s="2"/>
      <c r="VPD1" s="2"/>
      <c r="VPE1" s="2"/>
      <c r="VPF1" s="2"/>
      <c r="VPG1" s="2"/>
      <c r="VPH1" s="2"/>
      <c r="VPI1" s="2"/>
      <c r="VPJ1" s="2"/>
      <c r="VPK1" s="2"/>
      <c r="VPL1" s="2"/>
      <c r="VPM1" s="2"/>
      <c r="VPN1" s="2"/>
      <c r="VPO1" s="2"/>
      <c r="VPP1" s="2"/>
      <c r="VPQ1" s="2"/>
      <c r="VPR1" s="2"/>
      <c r="VPS1" s="2"/>
      <c r="VPT1" s="2"/>
      <c r="VPU1" s="2"/>
      <c r="VPV1" s="2"/>
      <c r="VPW1" s="2"/>
      <c r="VPX1" s="2"/>
      <c r="VPY1" s="2"/>
      <c r="VPZ1" s="2"/>
      <c r="VQA1" s="2"/>
      <c r="VQB1" s="2"/>
      <c r="VQC1" s="2"/>
      <c r="VQD1" s="2"/>
      <c r="VQE1" s="2"/>
      <c r="VQF1" s="2"/>
      <c r="VQG1" s="2"/>
      <c r="VQH1" s="2"/>
      <c r="VQI1" s="2"/>
      <c r="VQJ1" s="2"/>
      <c r="VQK1" s="2"/>
      <c r="VQL1" s="2"/>
      <c r="VQM1" s="2"/>
      <c r="VQN1" s="2"/>
      <c r="VQO1" s="2"/>
      <c r="VQP1" s="2"/>
      <c r="VQQ1" s="2"/>
      <c r="VQR1" s="2"/>
      <c r="VQS1" s="2"/>
      <c r="VQT1" s="2"/>
      <c r="VQU1" s="2"/>
      <c r="VQV1" s="2"/>
      <c r="VQW1" s="2"/>
      <c r="VQX1" s="2"/>
      <c r="VQY1" s="2"/>
      <c r="VQZ1" s="2"/>
      <c r="VRA1" s="2"/>
      <c r="VRB1" s="2"/>
      <c r="VRC1" s="2"/>
      <c r="VRD1" s="2"/>
      <c r="VRE1" s="2"/>
      <c r="VRF1" s="2"/>
      <c r="VRG1" s="2"/>
      <c r="VRH1" s="2"/>
      <c r="VRI1" s="2"/>
      <c r="VRJ1" s="2"/>
      <c r="VRK1" s="2"/>
      <c r="VRL1" s="2"/>
      <c r="VRM1" s="2"/>
      <c r="VRN1" s="2"/>
      <c r="VRO1" s="2"/>
      <c r="VRP1" s="2"/>
      <c r="VRQ1" s="2"/>
      <c r="VRR1" s="2"/>
      <c r="VRS1" s="2"/>
      <c r="VRT1" s="2"/>
      <c r="VRU1" s="2"/>
      <c r="VRV1" s="2"/>
      <c r="VRW1" s="2"/>
      <c r="VRX1" s="2"/>
      <c r="VRY1" s="2"/>
      <c r="VRZ1" s="2"/>
      <c r="VSA1" s="2"/>
      <c r="VSB1" s="2"/>
      <c r="VSC1" s="2"/>
      <c r="VSD1" s="2"/>
      <c r="VSE1" s="2"/>
      <c r="VSF1" s="2"/>
      <c r="VSG1" s="2"/>
      <c r="VSH1" s="2"/>
      <c r="VSI1" s="2"/>
      <c r="VSJ1" s="2"/>
      <c r="VSK1" s="2"/>
      <c r="VSL1" s="2"/>
      <c r="VSM1" s="2"/>
      <c r="VSN1" s="2"/>
      <c r="VSO1" s="2"/>
      <c r="VSP1" s="2"/>
      <c r="VSQ1" s="2"/>
      <c r="VSR1" s="2"/>
      <c r="VSS1" s="2"/>
      <c r="VST1" s="2"/>
      <c r="VSU1" s="2"/>
      <c r="VSV1" s="2"/>
      <c r="VSW1" s="2"/>
      <c r="VSX1" s="2"/>
      <c r="VSY1" s="2"/>
      <c r="VSZ1" s="2"/>
      <c r="VTA1" s="2"/>
      <c r="VTB1" s="2"/>
      <c r="VTC1" s="2"/>
      <c r="VTD1" s="2"/>
      <c r="VTE1" s="2"/>
      <c r="VTF1" s="2"/>
      <c r="VTG1" s="2"/>
      <c r="VTH1" s="2"/>
      <c r="VTI1" s="2"/>
      <c r="VTJ1" s="2"/>
      <c r="VTK1" s="2"/>
      <c r="VTL1" s="2"/>
      <c r="VTM1" s="2"/>
      <c r="VTN1" s="2"/>
      <c r="VTO1" s="2"/>
      <c r="VTP1" s="2"/>
      <c r="VTQ1" s="2"/>
      <c r="VTR1" s="2"/>
      <c r="VTS1" s="2"/>
      <c r="VTT1" s="2"/>
      <c r="VTU1" s="2"/>
      <c r="VTV1" s="2"/>
      <c r="VTW1" s="2"/>
      <c r="VTX1" s="2"/>
      <c r="VTY1" s="2"/>
      <c r="VTZ1" s="2"/>
      <c r="VUA1" s="2"/>
      <c r="VUB1" s="2"/>
      <c r="VUC1" s="2"/>
      <c r="VUD1" s="2"/>
      <c r="VUE1" s="2"/>
      <c r="VUF1" s="2"/>
      <c r="VUG1" s="2"/>
      <c r="VUH1" s="2"/>
      <c r="VUI1" s="2"/>
      <c r="VUJ1" s="2"/>
      <c r="VUK1" s="2"/>
      <c r="VUL1" s="2"/>
      <c r="VUM1" s="2"/>
      <c r="VUN1" s="2"/>
      <c r="VUO1" s="2"/>
      <c r="VUP1" s="2"/>
      <c r="VUQ1" s="2"/>
      <c r="VUR1" s="2"/>
      <c r="VUS1" s="2"/>
      <c r="VUT1" s="2"/>
      <c r="VUU1" s="2"/>
      <c r="VUV1" s="2"/>
      <c r="VUW1" s="2"/>
      <c r="VUX1" s="2"/>
      <c r="VUY1" s="2"/>
      <c r="VUZ1" s="2"/>
      <c r="VVA1" s="2"/>
      <c r="VVB1" s="2"/>
      <c r="VVC1" s="2"/>
      <c r="VVD1" s="2"/>
      <c r="VVE1" s="2"/>
      <c r="VVF1" s="2"/>
      <c r="VVG1" s="2"/>
      <c r="VVH1" s="2"/>
      <c r="VVI1" s="2"/>
      <c r="VVJ1" s="2"/>
      <c r="VVK1" s="2"/>
      <c r="VVL1" s="2"/>
      <c r="VVM1" s="2"/>
      <c r="VVN1" s="2"/>
      <c r="VVO1" s="2"/>
      <c r="VVP1" s="2"/>
      <c r="VVQ1" s="2"/>
      <c r="VVR1" s="2"/>
      <c r="VVS1" s="2"/>
      <c r="VVT1" s="2"/>
      <c r="VVU1" s="2"/>
      <c r="VVV1" s="2"/>
      <c r="VVW1" s="2"/>
      <c r="VVX1" s="2"/>
      <c r="VVY1" s="2"/>
      <c r="VVZ1" s="2"/>
      <c r="VWA1" s="2"/>
      <c r="VWB1" s="2"/>
      <c r="VWC1" s="2"/>
      <c r="VWD1" s="2"/>
      <c r="VWE1" s="2"/>
      <c r="VWF1" s="2"/>
      <c r="VWG1" s="2"/>
      <c r="VWH1" s="2"/>
      <c r="VWI1" s="2"/>
      <c r="VWJ1" s="2"/>
      <c r="VWK1" s="2"/>
      <c r="VWL1" s="2"/>
      <c r="VWM1" s="2"/>
      <c r="VWN1" s="2"/>
      <c r="VWO1" s="2"/>
      <c r="VWP1" s="2"/>
      <c r="VWQ1" s="2"/>
      <c r="VWR1" s="2"/>
      <c r="VWS1" s="2"/>
      <c r="VWT1" s="2"/>
      <c r="VWU1" s="2"/>
      <c r="VWV1" s="2"/>
      <c r="VWW1" s="2"/>
      <c r="VWX1" s="2"/>
      <c r="VWY1" s="2"/>
      <c r="VWZ1" s="2"/>
      <c r="VXA1" s="2"/>
      <c r="VXB1" s="2"/>
      <c r="VXC1" s="2"/>
      <c r="VXD1" s="2"/>
      <c r="VXE1" s="2"/>
      <c r="VXF1" s="2"/>
      <c r="VXG1" s="2"/>
      <c r="VXH1" s="2"/>
      <c r="VXI1" s="2"/>
      <c r="VXJ1" s="2"/>
      <c r="VXK1" s="2"/>
      <c r="VXL1" s="2"/>
      <c r="VXM1" s="2"/>
      <c r="VXN1" s="2"/>
      <c r="VXO1" s="2"/>
      <c r="VXP1" s="2"/>
      <c r="VXQ1" s="2"/>
      <c r="VXR1" s="2"/>
      <c r="VXS1" s="2"/>
      <c r="VXT1" s="2"/>
      <c r="VXU1" s="2"/>
      <c r="VXV1" s="2"/>
      <c r="VXW1" s="2"/>
      <c r="VXX1" s="2"/>
      <c r="VXY1" s="2"/>
      <c r="VXZ1" s="2"/>
      <c r="VYA1" s="2"/>
      <c r="VYB1" s="2"/>
      <c r="VYC1" s="2"/>
      <c r="VYD1" s="2"/>
      <c r="VYE1" s="2"/>
      <c r="VYF1" s="2"/>
      <c r="VYG1" s="2"/>
      <c r="VYH1" s="2"/>
      <c r="VYI1" s="2"/>
      <c r="VYJ1" s="2"/>
      <c r="VYK1" s="2"/>
      <c r="VYL1" s="2"/>
      <c r="VYM1" s="2"/>
      <c r="VYN1" s="2"/>
      <c r="VYO1" s="2"/>
      <c r="VYP1" s="2"/>
      <c r="VYQ1" s="2"/>
      <c r="VYR1" s="2"/>
      <c r="VYS1" s="2"/>
      <c r="VYT1" s="2"/>
      <c r="VYU1" s="2"/>
      <c r="VYV1" s="2"/>
      <c r="VYW1" s="2"/>
      <c r="VYX1" s="2"/>
      <c r="VYY1" s="2"/>
      <c r="VYZ1" s="2"/>
      <c r="VZA1" s="2"/>
      <c r="VZB1" s="2"/>
      <c r="VZC1" s="2"/>
      <c r="VZD1" s="2"/>
      <c r="VZE1" s="2"/>
      <c r="VZF1" s="2"/>
      <c r="VZG1" s="2"/>
      <c r="VZH1" s="2"/>
      <c r="VZI1" s="2"/>
      <c r="VZJ1" s="2"/>
      <c r="VZK1" s="2"/>
      <c r="VZL1" s="2"/>
      <c r="VZM1" s="2"/>
      <c r="VZN1" s="2"/>
      <c r="VZO1" s="2"/>
      <c r="VZP1" s="2"/>
      <c r="VZQ1" s="2"/>
      <c r="VZR1" s="2"/>
      <c r="VZS1" s="2"/>
      <c r="VZT1" s="2"/>
      <c r="VZU1" s="2"/>
      <c r="VZV1" s="2"/>
      <c r="VZW1" s="2"/>
      <c r="VZX1" s="2"/>
      <c r="VZY1" s="2"/>
      <c r="VZZ1" s="2"/>
      <c r="WAA1" s="2"/>
      <c r="WAB1" s="2"/>
      <c r="WAC1" s="2"/>
      <c r="WAD1" s="2"/>
      <c r="WAE1" s="2"/>
      <c r="WAF1" s="2"/>
      <c r="WAG1" s="2"/>
      <c r="WAH1" s="2"/>
      <c r="WAI1" s="2"/>
      <c r="WAJ1" s="2"/>
      <c r="WAK1" s="2"/>
      <c r="WAL1" s="2"/>
      <c r="WAM1" s="2"/>
      <c r="WAN1" s="2"/>
      <c r="WAO1" s="2"/>
      <c r="WAP1" s="2"/>
      <c r="WAQ1" s="2"/>
      <c r="WAR1" s="2"/>
      <c r="WAS1" s="2"/>
      <c r="WAT1" s="2"/>
      <c r="WAU1" s="2"/>
      <c r="WAV1" s="2"/>
      <c r="WAW1" s="2"/>
      <c r="WAX1" s="2"/>
      <c r="WAY1" s="2"/>
      <c r="WAZ1" s="2"/>
      <c r="WBA1" s="2"/>
      <c r="WBB1" s="2"/>
      <c r="WBC1" s="2"/>
      <c r="WBD1" s="2"/>
      <c r="WBE1" s="2"/>
      <c r="WBF1" s="2"/>
      <c r="WBG1" s="2"/>
      <c r="WBH1" s="2"/>
      <c r="WBI1" s="2"/>
      <c r="WBJ1" s="2"/>
      <c r="WBK1" s="2"/>
      <c r="WBL1" s="2"/>
      <c r="WBM1" s="2"/>
      <c r="WBN1" s="2"/>
      <c r="WBO1" s="2"/>
      <c r="WBP1" s="2"/>
      <c r="WBQ1" s="2"/>
      <c r="WBR1" s="2"/>
      <c r="WBS1" s="2"/>
      <c r="WBT1" s="2"/>
      <c r="WBU1" s="2"/>
      <c r="WBV1" s="2"/>
      <c r="WBW1" s="2"/>
      <c r="WBX1" s="2"/>
      <c r="WBY1" s="2"/>
      <c r="WBZ1" s="2"/>
      <c r="WCA1" s="2"/>
      <c r="WCB1" s="2"/>
      <c r="WCC1" s="2"/>
      <c r="WCD1" s="2"/>
      <c r="WCE1" s="2"/>
      <c r="WCF1" s="2"/>
      <c r="WCG1" s="2"/>
      <c r="WCH1" s="2"/>
      <c r="WCI1" s="2"/>
      <c r="WCJ1" s="2"/>
      <c r="WCK1" s="2"/>
      <c r="WCL1" s="2"/>
      <c r="WCM1" s="2"/>
      <c r="WCN1" s="2"/>
      <c r="WCO1" s="2"/>
      <c r="WCP1" s="2"/>
      <c r="WCQ1" s="2"/>
      <c r="WCR1" s="2"/>
      <c r="WCS1" s="2"/>
      <c r="WCT1" s="2"/>
      <c r="WCU1" s="2"/>
      <c r="WCV1" s="2"/>
      <c r="WCW1" s="2"/>
      <c r="WCX1" s="2"/>
      <c r="WCY1" s="2"/>
      <c r="WCZ1" s="2"/>
      <c r="WDA1" s="2"/>
      <c r="WDB1" s="2"/>
      <c r="WDC1" s="2"/>
      <c r="WDD1" s="2"/>
      <c r="WDE1" s="2"/>
      <c r="WDF1" s="2"/>
      <c r="WDG1" s="2"/>
      <c r="WDH1" s="2"/>
      <c r="WDI1" s="2"/>
      <c r="WDJ1" s="2"/>
      <c r="WDK1" s="2"/>
      <c r="WDL1" s="2"/>
      <c r="WDM1" s="2"/>
      <c r="WDN1" s="2"/>
      <c r="WDO1" s="2"/>
      <c r="WDP1" s="2"/>
      <c r="WDQ1" s="2"/>
      <c r="WDR1" s="2"/>
      <c r="WDS1" s="2"/>
      <c r="WDT1" s="2"/>
      <c r="WDU1" s="2"/>
      <c r="WDV1" s="2"/>
      <c r="WDW1" s="2"/>
      <c r="WDX1" s="2"/>
      <c r="WDY1" s="2"/>
      <c r="WDZ1" s="2"/>
      <c r="WEA1" s="2"/>
      <c r="WEB1" s="2"/>
      <c r="WEC1" s="2"/>
      <c r="WED1" s="2"/>
      <c r="WEE1" s="2"/>
      <c r="WEF1" s="2"/>
      <c r="WEG1" s="2"/>
      <c r="WEH1" s="2"/>
      <c r="WEI1" s="2"/>
      <c r="WEJ1" s="2"/>
      <c r="WEK1" s="2"/>
      <c r="WEL1" s="2"/>
      <c r="WEM1" s="2"/>
      <c r="WEN1" s="2"/>
      <c r="WEO1" s="2"/>
      <c r="WEP1" s="2"/>
      <c r="WEQ1" s="2"/>
      <c r="WER1" s="2"/>
      <c r="WES1" s="2"/>
      <c r="WET1" s="2"/>
      <c r="WEU1" s="2"/>
      <c r="WEV1" s="2"/>
      <c r="WEW1" s="2"/>
      <c r="WEX1" s="2"/>
      <c r="WEY1" s="2"/>
      <c r="WEZ1" s="2"/>
      <c r="WFA1" s="2"/>
      <c r="WFB1" s="2"/>
      <c r="WFC1" s="2"/>
      <c r="WFD1" s="2"/>
      <c r="WFE1" s="2"/>
      <c r="WFF1" s="2"/>
      <c r="WFG1" s="2"/>
      <c r="WFH1" s="2"/>
      <c r="WFI1" s="2"/>
      <c r="WFJ1" s="2"/>
      <c r="WFK1" s="2"/>
      <c r="WFL1" s="2"/>
      <c r="WFM1" s="2"/>
      <c r="WFN1" s="2"/>
      <c r="WFO1" s="2"/>
      <c r="WFP1" s="2"/>
      <c r="WFQ1" s="2"/>
      <c r="WFR1" s="2"/>
      <c r="WFS1" s="2"/>
      <c r="WFT1" s="2"/>
      <c r="WFU1" s="2"/>
      <c r="WFV1" s="2"/>
      <c r="WFW1" s="2"/>
      <c r="WFX1" s="2"/>
      <c r="WFY1" s="2"/>
      <c r="WFZ1" s="2"/>
      <c r="WGA1" s="2"/>
      <c r="WGB1" s="2"/>
      <c r="WGC1" s="2"/>
      <c r="WGD1" s="2"/>
      <c r="WGE1" s="2"/>
      <c r="WGF1" s="2"/>
      <c r="WGG1" s="2"/>
      <c r="WGH1" s="2"/>
      <c r="WGI1" s="2"/>
      <c r="WGJ1" s="2"/>
      <c r="WGK1" s="2"/>
      <c r="WGL1" s="2"/>
      <c r="WGM1" s="2"/>
      <c r="WGN1" s="2"/>
      <c r="WGO1" s="2"/>
      <c r="WGP1" s="2"/>
      <c r="WGQ1" s="2"/>
      <c r="WGR1" s="2"/>
      <c r="WGS1" s="2"/>
      <c r="WGT1" s="2"/>
      <c r="WGU1" s="2"/>
      <c r="WGV1" s="2"/>
      <c r="WGW1" s="2"/>
      <c r="WGX1" s="2"/>
      <c r="WGY1" s="2"/>
      <c r="WGZ1" s="2"/>
      <c r="WHA1" s="2"/>
      <c r="WHB1" s="2"/>
      <c r="WHC1" s="2"/>
      <c r="WHD1" s="2"/>
      <c r="WHE1" s="2"/>
      <c r="WHF1" s="2"/>
      <c r="WHG1" s="2"/>
      <c r="WHH1" s="2"/>
      <c r="WHI1" s="2"/>
      <c r="WHJ1" s="2"/>
      <c r="WHK1" s="2"/>
      <c r="WHL1" s="2"/>
      <c r="WHM1" s="2"/>
      <c r="WHN1" s="2"/>
      <c r="WHO1" s="2"/>
      <c r="WHP1" s="2"/>
      <c r="WHQ1" s="2"/>
      <c r="WHR1" s="2"/>
      <c r="WHS1" s="2"/>
      <c r="WHT1" s="2"/>
      <c r="WHU1" s="2"/>
      <c r="WHV1" s="2"/>
      <c r="WHW1" s="2"/>
      <c r="WHX1" s="2"/>
      <c r="WHY1" s="2"/>
      <c r="WHZ1" s="2"/>
      <c r="WIA1" s="2"/>
      <c r="WIB1" s="2"/>
      <c r="WIC1" s="2"/>
      <c r="WID1" s="2"/>
      <c r="WIE1" s="2"/>
      <c r="WIF1" s="2"/>
      <c r="WIG1" s="2"/>
      <c r="WIH1" s="2"/>
      <c r="WII1" s="2"/>
      <c r="WIJ1" s="2"/>
      <c r="WIK1" s="2"/>
      <c r="WIL1" s="2"/>
      <c r="WIM1" s="2"/>
      <c r="WIN1" s="2"/>
      <c r="WIO1" s="2"/>
      <c r="WIP1" s="2"/>
      <c r="WIQ1" s="2"/>
      <c r="WIR1" s="2"/>
      <c r="WIS1" s="2"/>
      <c r="WIT1" s="2"/>
      <c r="WIU1" s="2"/>
      <c r="WIV1" s="2"/>
      <c r="WIW1" s="2"/>
      <c r="WIX1" s="2"/>
      <c r="WIY1" s="2"/>
      <c r="WIZ1" s="2"/>
      <c r="WJA1" s="2"/>
      <c r="WJB1" s="2"/>
      <c r="WJC1" s="2"/>
      <c r="WJD1" s="2"/>
      <c r="WJE1" s="2"/>
      <c r="WJF1" s="2"/>
      <c r="WJG1" s="2"/>
      <c r="WJH1" s="2"/>
      <c r="WJI1" s="2"/>
      <c r="WJJ1" s="2"/>
      <c r="WJK1" s="2"/>
      <c r="WJL1" s="2"/>
      <c r="WJM1" s="2"/>
      <c r="WJN1" s="2"/>
      <c r="WJO1" s="2"/>
      <c r="WJP1" s="2"/>
      <c r="WJQ1" s="2"/>
      <c r="WJR1" s="2"/>
      <c r="WJS1" s="2"/>
      <c r="WJT1" s="2"/>
      <c r="WJU1" s="2"/>
      <c r="WJV1" s="2"/>
      <c r="WJW1" s="2"/>
      <c r="WJX1" s="2"/>
      <c r="WJY1" s="2"/>
      <c r="WJZ1" s="2"/>
      <c r="WKA1" s="2"/>
      <c r="WKB1" s="2"/>
      <c r="WKC1" s="2"/>
      <c r="WKD1" s="2"/>
      <c r="WKE1" s="2"/>
      <c r="WKF1" s="2"/>
      <c r="WKG1" s="2"/>
      <c r="WKH1" s="2"/>
      <c r="WKI1" s="2"/>
      <c r="WKJ1" s="2"/>
      <c r="WKK1" s="2"/>
      <c r="WKL1" s="2"/>
      <c r="WKM1" s="2"/>
      <c r="WKN1" s="2"/>
      <c r="WKO1" s="2"/>
      <c r="WKP1" s="2"/>
      <c r="WKQ1" s="2"/>
      <c r="WKR1" s="2"/>
      <c r="WKS1" s="2"/>
      <c r="WKT1" s="2"/>
      <c r="WKU1" s="2"/>
      <c r="WKV1" s="2"/>
      <c r="WKW1" s="2"/>
      <c r="WKX1" s="2"/>
      <c r="WKY1" s="2"/>
      <c r="WKZ1" s="2"/>
      <c r="WLA1" s="2"/>
      <c r="WLB1" s="2"/>
      <c r="WLC1" s="2"/>
      <c r="WLD1" s="2"/>
      <c r="WLE1" s="2"/>
      <c r="WLF1" s="2"/>
      <c r="WLG1" s="2"/>
      <c r="WLH1" s="2"/>
      <c r="WLI1" s="2"/>
      <c r="WLJ1" s="2"/>
      <c r="WLK1" s="2"/>
      <c r="WLL1" s="2"/>
      <c r="WLM1" s="2"/>
      <c r="WLN1" s="2"/>
      <c r="WLO1" s="2"/>
      <c r="WLP1" s="2"/>
      <c r="WLQ1" s="2"/>
      <c r="WLR1" s="2"/>
      <c r="WLS1" s="2"/>
      <c r="WLT1" s="2"/>
      <c r="WLU1" s="2"/>
      <c r="WLV1" s="2"/>
      <c r="WLW1" s="2"/>
      <c r="WLX1" s="2"/>
      <c r="WLY1" s="2"/>
      <c r="WLZ1" s="2"/>
      <c r="WMA1" s="2"/>
      <c r="WMB1" s="2"/>
      <c r="WMC1" s="2"/>
      <c r="WMD1" s="2"/>
      <c r="WME1" s="2"/>
      <c r="WMF1" s="2"/>
      <c r="WMG1" s="2"/>
      <c r="WMH1" s="2"/>
      <c r="WMI1" s="2"/>
      <c r="WMJ1" s="2"/>
      <c r="WMK1" s="2"/>
      <c r="WML1" s="2"/>
      <c r="WMM1" s="2"/>
      <c r="WMN1" s="2"/>
      <c r="WMO1" s="2"/>
      <c r="WMP1" s="2"/>
      <c r="WMQ1" s="2"/>
      <c r="WMR1" s="2"/>
      <c r="WMS1" s="2"/>
      <c r="WMT1" s="2"/>
      <c r="WMU1" s="2"/>
      <c r="WMV1" s="2"/>
      <c r="WMW1" s="2"/>
      <c r="WMX1" s="2"/>
      <c r="WMY1" s="2"/>
      <c r="WMZ1" s="2"/>
      <c r="WNA1" s="2"/>
      <c r="WNB1" s="2"/>
      <c r="WNC1" s="2"/>
      <c r="WND1" s="2"/>
      <c r="WNE1" s="2"/>
      <c r="WNF1" s="2"/>
      <c r="WNG1" s="2"/>
      <c r="WNH1" s="2"/>
      <c r="WNI1" s="2"/>
      <c r="WNJ1" s="2"/>
      <c r="WNK1" s="2"/>
      <c r="WNL1" s="2"/>
      <c r="WNM1" s="2"/>
      <c r="WNN1" s="2"/>
      <c r="WNO1" s="2"/>
      <c r="WNP1" s="2"/>
      <c r="WNQ1" s="2"/>
      <c r="WNR1" s="2"/>
      <c r="WNS1" s="2"/>
      <c r="WNT1" s="2"/>
      <c r="WNU1" s="2"/>
      <c r="WNV1" s="2"/>
      <c r="WNW1" s="2"/>
      <c r="WNX1" s="2"/>
      <c r="WNY1" s="2"/>
      <c r="WNZ1" s="2"/>
      <c r="WOA1" s="2"/>
      <c r="WOB1" s="2"/>
      <c r="WOC1" s="2"/>
      <c r="WOD1" s="2"/>
      <c r="WOE1" s="2"/>
      <c r="WOF1" s="2"/>
      <c r="WOG1" s="2"/>
      <c r="WOH1" s="2"/>
      <c r="WOI1" s="2"/>
      <c r="WOJ1" s="2"/>
      <c r="WOK1" s="2"/>
      <c r="WOL1" s="2"/>
      <c r="WOM1" s="2"/>
      <c r="WON1" s="2"/>
      <c r="WOO1" s="2"/>
      <c r="WOP1" s="2"/>
      <c r="WOQ1" s="2"/>
      <c r="WOR1" s="2"/>
      <c r="WOS1" s="2"/>
      <c r="WOT1" s="2"/>
      <c r="WOU1" s="2"/>
      <c r="WOV1" s="2"/>
      <c r="WOW1" s="2"/>
      <c r="WOX1" s="2"/>
      <c r="WOY1" s="2"/>
      <c r="WOZ1" s="2"/>
      <c r="WPA1" s="2"/>
      <c r="WPB1" s="2"/>
      <c r="WPC1" s="2"/>
      <c r="WPD1" s="2"/>
      <c r="WPE1" s="2"/>
      <c r="WPF1" s="2"/>
      <c r="WPG1" s="2"/>
      <c r="WPH1" s="2"/>
      <c r="WPI1" s="2"/>
      <c r="WPJ1" s="2"/>
      <c r="WPK1" s="2"/>
      <c r="WPL1" s="2"/>
      <c r="WPM1" s="2"/>
      <c r="WPN1" s="2"/>
      <c r="WPO1" s="2"/>
      <c r="WPP1" s="2"/>
      <c r="WPQ1" s="2"/>
      <c r="WPR1" s="2"/>
      <c r="WPS1" s="2"/>
      <c r="WPT1" s="2"/>
      <c r="WPU1" s="2"/>
      <c r="WPV1" s="2"/>
      <c r="WPW1" s="2"/>
      <c r="WPX1" s="2"/>
      <c r="WPY1" s="2"/>
      <c r="WPZ1" s="2"/>
      <c r="WQA1" s="2"/>
      <c r="WQB1" s="2"/>
      <c r="WQC1" s="2"/>
      <c r="WQD1" s="2"/>
      <c r="WQE1" s="2"/>
      <c r="WQF1" s="2"/>
      <c r="WQG1" s="2"/>
      <c r="WQH1" s="2"/>
      <c r="WQI1" s="2"/>
      <c r="WQJ1" s="2"/>
      <c r="WQK1" s="2"/>
      <c r="WQL1" s="2"/>
      <c r="WQM1" s="2"/>
      <c r="WQN1" s="2"/>
      <c r="WQO1" s="2"/>
      <c r="WQP1" s="2"/>
      <c r="WQQ1" s="2"/>
      <c r="WQR1" s="2"/>
      <c r="WQS1" s="2"/>
      <c r="WQT1" s="2"/>
      <c r="WQU1" s="2"/>
      <c r="WQV1" s="2"/>
      <c r="WQW1" s="2"/>
      <c r="WQX1" s="2"/>
      <c r="WQY1" s="2"/>
      <c r="WQZ1" s="2"/>
      <c r="WRA1" s="2"/>
      <c r="WRB1" s="2"/>
      <c r="WRC1" s="2"/>
      <c r="WRD1" s="2"/>
      <c r="WRE1" s="2"/>
      <c r="WRF1" s="2"/>
      <c r="WRG1" s="2"/>
      <c r="WRH1" s="2"/>
      <c r="WRI1" s="2"/>
      <c r="WRJ1" s="2"/>
      <c r="WRK1" s="2"/>
      <c r="WRL1" s="2"/>
      <c r="WRM1" s="2"/>
      <c r="WRN1" s="2"/>
      <c r="WRO1" s="2"/>
      <c r="WRP1" s="2"/>
      <c r="WRQ1" s="2"/>
      <c r="WRR1" s="2"/>
      <c r="WRS1" s="2"/>
      <c r="WRT1" s="2"/>
      <c r="WRU1" s="2"/>
      <c r="WRV1" s="2"/>
      <c r="WRW1" s="2"/>
      <c r="WRX1" s="2"/>
      <c r="WRY1" s="2"/>
      <c r="WRZ1" s="2"/>
      <c r="WSA1" s="2"/>
      <c r="WSB1" s="2"/>
      <c r="WSC1" s="2"/>
      <c r="WSD1" s="2"/>
      <c r="WSE1" s="2"/>
      <c r="WSF1" s="2"/>
      <c r="WSG1" s="2"/>
      <c r="WSH1" s="2"/>
      <c r="WSI1" s="2"/>
      <c r="WSJ1" s="2"/>
      <c r="WSK1" s="2"/>
      <c r="WSL1" s="2"/>
      <c r="WSM1" s="2"/>
      <c r="WSN1" s="2"/>
      <c r="WSO1" s="2"/>
      <c r="WSP1" s="2"/>
      <c r="WSQ1" s="2"/>
      <c r="WSR1" s="2"/>
      <c r="WSS1" s="2"/>
      <c r="WST1" s="2"/>
      <c r="WSU1" s="2"/>
      <c r="WSV1" s="2"/>
      <c r="WSW1" s="2"/>
      <c r="WSX1" s="2"/>
      <c r="WSY1" s="2"/>
      <c r="WSZ1" s="2"/>
      <c r="WTA1" s="2"/>
      <c r="WTB1" s="2"/>
      <c r="WTC1" s="2"/>
      <c r="WTD1" s="2"/>
      <c r="WTE1" s="2"/>
      <c r="WTF1" s="2"/>
      <c r="WTG1" s="2"/>
      <c r="WTH1" s="2"/>
      <c r="WTI1" s="2"/>
      <c r="WTJ1" s="2"/>
      <c r="WTK1" s="2"/>
      <c r="WTL1" s="2"/>
      <c r="WTM1" s="2"/>
      <c r="WTN1" s="2"/>
      <c r="WTO1" s="2"/>
      <c r="WTP1" s="2"/>
      <c r="WTQ1" s="2"/>
      <c r="WTR1" s="2"/>
      <c r="WTS1" s="2"/>
      <c r="WTT1" s="2"/>
      <c r="WTU1" s="2"/>
      <c r="WTV1" s="2"/>
      <c r="WTW1" s="2"/>
      <c r="WTX1" s="2"/>
      <c r="WTY1" s="2"/>
      <c r="WTZ1" s="2"/>
      <c r="WUA1" s="2"/>
      <c r="WUB1" s="2"/>
      <c r="WUC1" s="2"/>
      <c r="WUD1" s="2"/>
      <c r="WUE1" s="2"/>
      <c r="WUF1" s="2"/>
      <c r="WUG1" s="2"/>
      <c r="WUH1" s="2"/>
      <c r="WUI1" s="2"/>
      <c r="WUJ1" s="2"/>
      <c r="WUK1" s="2"/>
      <c r="WUL1" s="2"/>
      <c r="WUM1" s="2"/>
      <c r="WUN1" s="2"/>
      <c r="WUO1" s="2"/>
      <c r="WUP1" s="2"/>
      <c r="WUQ1" s="2"/>
      <c r="WUR1" s="2"/>
      <c r="WUS1" s="2"/>
      <c r="WUT1" s="2"/>
      <c r="WUU1" s="2"/>
      <c r="WUV1" s="2"/>
      <c r="WUW1" s="2"/>
      <c r="WUX1" s="2"/>
      <c r="WUY1" s="2"/>
      <c r="WUZ1" s="2"/>
      <c r="WVA1" s="2"/>
      <c r="WVB1" s="2"/>
      <c r="WVC1" s="2"/>
      <c r="WVD1" s="2"/>
      <c r="WVE1" s="2"/>
      <c r="WVF1" s="2"/>
      <c r="WVG1" s="2"/>
      <c r="WVH1" s="2"/>
      <c r="WVI1" s="2"/>
      <c r="WVJ1" s="2"/>
      <c r="WVK1" s="2"/>
      <c r="WVL1" s="2"/>
      <c r="WVM1" s="2"/>
      <c r="WVN1" s="2"/>
      <c r="WVO1" s="2"/>
      <c r="WVP1" s="2"/>
      <c r="WVQ1" s="2"/>
      <c r="WVR1" s="2"/>
      <c r="WVS1" s="2"/>
      <c r="WVT1" s="2"/>
      <c r="WVU1" s="2"/>
      <c r="WVV1" s="2"/>
      <c r="WVW1" s="2"/>
      <c r="WVX1" s="2"/>
      <c r="WVY1" s="2"/>
      <c r="WVZ1" s="2"/>
      <c r="WWA1" s="2"/>
      <c r="WWB1" s="2"/>
      <c r="WWC1" s="2"/>
      <c r="WWD1" s="2"/>
      <c r="WWE1" s="2"/>
      <c r="WWF1" s="2"/>
      <c r="WWG1" s="2"/>
      <c r="WWH1" s="2"/>
      <c r="WWI1" s="2"/>
      <c r="WWJ1" s="2"/>
      <c r="WWK1" s="2"/>
      <c r="WWL1" s="2"/>
      <c r="WWM1" s="2"/>
      <c r="WWN1" s="2"/>
      <c r="WWO1" s="2"/>
      <c r="WWP1" s="2"/>
      <c r="WWQ1" s="2"/>
      <c r="WWR1" s="2"/>
      <c r="WWS1" s="2"/>
      <c r="WWT1" s="2"/>
      <c r="WWU1" s="2"/>
      <c r="WWV1" s="2"/>
      <c r="WWW1" s="2"/>
      <c r="WWX1" s="2"/>
      <c r="WWY1" s="2"/>
      <c r="WWZ1" s="2"/>
      <c r="WXA1" s="2"/>
      <c r="WXB1" s="2"/>
      <c r="WXC1" s="2"/>
      <c r="WXD1" s="2"/>
      <c r="WXE1" s="2"/>
      <c r="WXF1" s="2"/>
      <c r="WXG1" s="2"/>
      <c r="WXH1" s="2"/>
      <c r="WXI1" s="2"/>
      <c r="WXJ1" s="2"/>
      <c r="WXK1" s="2"/>
      <c r="WXL1" s="2"/>
      <c r="WXM1" s="2"/>
      <c r="WXN1" s="2"/>
      <c r="WXO1" s="2"/>
      <c r="WXP1" s="2"/>
      <c r="WXQ1" s="2"/>
      <c r="WXR1" s="2"/>
      <c r="WXS1" s="2"/>
      <c r="WXT1" s="2"/>
      <c r="WXU1" s="2"/>
      <c r="WXV1" s="2"/>
      <c r="WXW1" s="2"/>
      <c r="WXX1" s="2"/>
      <c r="WXY1" s="2"/>
      <c r="WXZ1" s="2"/>
      <c r="WYA1" s="2"/>
      <c r="WYB1" s="2"/>
      <c r="WYC1" s="2"/>
      <c r="WYD1" s="2"/>
      <c r="WYE1" s="2"/>
      <c r="WYF1" s="2"/>
      <c r="WYG1" s="2"/>
      <c r="WYH1" s="2"/>
      <c r="WYI1" s="2"/>
      <c r="WYJ1" s="2"/>
      <c r="WYK1" s="2"/>
      <c r="WYL1" s="2"/>
      <c r="WYM1" s="2"/>
      <c r="WYN1" s="2"/>
      <c r="WYO1" s="2"/>
      <c r="WYP1" s="2"/>
      <c r="WYQ1" s="2"/>
      <c r="WYR1" s="2"/>
      <c r="WYS1" s="2"/>
      <c r="WYT1" s="2"/>
      <c r="WYU1" s="2"/>
      <c r="WYV1" s="2"/>
      <c r="WYW1" s="2"/>
      <c r="WYX1" s="2"/>
      <c r="WYY1" s="2"/>
      <c r="WYZ1" s="2"/>
      <c r="WZA1" s="2"/>
      <c r="WZB1" s="2"/>
      <c r="WZC1" s="2"/>
      <c r="WZD1" s="2"/>
      <c r="WZE1" s="2"/>
      <c r="WZF1" s="2"/>
      <c r="WZG1" s="2"/>
      <c r="WZH1" s="2"/>
      <c r="WZI1" s="2"/>
      <c r="WZJ1" s="2"/>
      <c r="WZK1" s="2"/>
      <c r="WZL1" s="2"/>
      <c r="WZM1" s="2"/>
      <c r="WZN1" s="2"/>
      <c r="WZO1" s="2"/>
      <c r="WZP1" s="2"/>
      <c r="WZQ1" s="2"/>
      <c r="WZR1" s="2"/>
      <c r="WZS1" s="2"/>
      <c r="WZT1" s="2"/>
      <c r="WZU1" s="2"/>
      <c r="WZV1" s="2"/>
      <c r="WZW1" s="2"/>
      <c r="WZX1" s="2"/>
      <c r="WZY1" s="2"/>
      <c r="WZZ1" s="2"/>
      <c r="XAA1" s="2"/>
      <c r="XAB1" s="2"/>
      <c r="XAC1" s="2"/>
      <c r="XAD1" s="2"/>
      <c r="XAE1" s="2"/>
      <c r="XAF1" s="2"/>
      <c r="XAG1" s="2"/>
      <c r="XAH1" s="2"/>
      <c r="XAI1" s="2"/>
      <c r="XAJ1" s="2"/>
      <c r="XAK1" s="2"/>
      <c r="XAL1" s="2"/>
      <c r="XAM1" s="2"/>
      <c r="XAN1" s="2"/>
      <c r="XAO1" s="2"/>
      <c r="XAP1" s="2"/>
      <c r="XAQ1" s="2"/>
      <c r="XAR1" s="2"/>
      <c r="XAS1" s="2"/>
      <c r="XAT1" s="2"/>
      <c r="XAU1" s="2"/>
      <c r="XAV1" s="2"/>
      <c r="XAW1" s="2"/>
      <c r="XAX1" s="2"/>
      <c r="XAY1" s="2"/>
      <c r="XAZ1" s="2"/>
      <c r="XBA1" s="2"/>
      <c r="XBB1" s="2"/>
      <c r="XBC1" s="2"/>
      <c r="XBD1" s="2"/>
      <c r="XBE1" s="2"/>
      <c r="XBF1" s="2"/>
      <c r="XBG1" s="2"/>
      <c r="XBH1" s="2"/>
      <c r="XBI1" s="2"/>
      <c r="XBJ1" s="2"/>
      <c r="XBK1" s="2"/>
      <c r="XBL1" s="2"/>
      <c r="XBM1" s="2"/>
      <c r="XBN1" s="2"/>
      <c r="XBO1" s="2"/>
      <c r="XBP1" s="2"/>
      <c r="XBQ1" s="2"/>
      <c r="XBR1" s="2"/>
      <c r="XBS1" s="2"/>
      <c r="XBT1" s="2"/>
      <c r="XBU1" s="2"/>
      <c r="XBV1" s="2"/>
      <c r="XBW1" s="2"/>
      <c r="XBX1" s="2"/>
      <c r="XBY1" s="2"/>
      <c r="XBZ1" s="2"/>
      <c r="XCA1" s="2"/>
      <c r="XCB1" s="2"/>
      <c r="XCC1" s="2"/>
      <c r="XCD1" s="2"/>
      <c r="XCE1" s="2"/>
      <c r="XCF1" s="2"/>
      <c r="XCG1" s="2"/>
      <c r="XCH1" s="2"/>
      <c r="XCI1" s="2"/>
      <c r="XCJ1" s="2"/>
      <c r="XCK1" s="2"/>
      <c r="XCL1" s="2"/>
      <c r="XCM1" s="2"/>
      <c r="XCN1" s="2"/>
      <c r="XCO1" s="2"/>
      <c r="XCP1" s="2"/>
      <c r="XCQ1" s="2"/>
      <c r="XCR1" s="2"/>
      <c r="XCS1" s="2"/>
      <c r="XCT1" s="2"/>
      <c r="XCU1" s="2"/>
      <c r="XCV1" s="2"/>
      <c r="XCW1" s="2"/>
      <c r="XCX1" s="2"/>
      <c r="XCY1" s="2"/>
      <c r="XCZ1" s="2"/>
      <c r="XDA1" s="2"/>
      <c r="XDB1" s="2"/>
      <c r="XDC1" s="2"/>
      <c r="XDD1" s="2"/>
      <c r="XDE1" s="2"/>
      <c r="XDF1" s="2"/>
      <c r="XDG1" s="2"/>
      <c r="XDH1" s="2"/>
      <c r="XDI1" s="2"/>
      <c r="XDJ1" s="2"/>
      <c r="XDK1" s="2"/>
      <c r="XDL1" s="2"/>
      <c r="XDM1" s="2"/>
      <c r="XDN1" s="2"/>
      <c r="XDO1" s="2"/>
      <c r="XDP1" s="2"/>
      <c r="XDQ1" s="2"/>
      <c r="XDR1" s="2"/>
      <c r="XDS1" s="2"/>
      <c r="XDT1" s="2"/>
      <c r="XDU1" s="2"/>
      <c r="XDV1" s="2"/>
      <c r="XDW1" s="2"/>
      <c r="XDX1" s="2"/>
      <c r="XDY1" s="2"/>
      <c r="XDZ1" s="2"/>
      <c r="XEA1" s="2"/>
      <c r="XEB1" s="2"/>
      <c r="XEC1" s="2"/>
      <c r="XED1" s="2"/>
      <c r="XEE1" s="2"/>
      <c r="XEF1" s="2"/>
      <c r="XEG1" s="2"/>
      <c r="XEH1" s="2"/>
      <c r="XEI1" s="2"/>
      <c r="XEJ1" s="2"/>
      <c r="XEK1" s="2"/>
      <c r="XEL1" s="2"/>
      <c r="XEM1" s="2"/>
      <c r="XEN1" s="2"/>
      <c r="XEO1" s="2"/>
      <c r="XEP1" s="2"/>
      <c r="XEQ1" s="2"/>
      <c r="XER1" s="2"/>
      <c r="XES1" s="2"/>
      <c r="XET1" s="2"/>
      <c r="XEU1" s="2"/>
      <c r="XEV1" s="2"/>
      <c r="XEW1" s="2"/>
    </row>
    <row r="2" spans="1:16377" s="285" customForma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  <c r="IW2" s="2"/>
      <c r="IX2" s="2"/>
      <c r="IY2" s="2"/>
      <c r="IZ2" s="2"/>
      <c r="JA2" s="2"/>
      <c r="JB2" s="2"/>
      <c r="JC2" s="2"/>
      <c r="JD2" s="2"/>
      <c r="JE2" s="2"/>
      <c r="JF2" s="2"/>
      <c r="JG2" s="2"/>
      <c r="JH2" s="2"/>
      <c r="JI2" s="2"/>
      <c r="JJ2" s="2"/>
      <c r="JK2" s="2"/>
      <c r="JL2" s="2"/>
      <c r="JM2" s="2"/>
      <c r="JN2" s="2"/>
      <c r="JO2" s="2"/>
      <c r="JP2" s="2"/>
      <c r="JQ2" s="2"/>
      <c r="JR2" s="2"/>
      <c r="JS2" s="2"/>
      <c r="JT2" s="2"/>
      <c r="JU2" s="2"/>
      <c r="JV2" s="2"/>
      <c r="JW2" s="2"/>
      <c r="JX2" s="2"/>
      <c r="JY2" s="2"/>
      <c r="JZ2" s="2"/>
      <c r="KA2" s="2"/>
      <c r="KB2" s="2"/>
      <c r="KC2" s="2"/>
      <c r="KD2" s="2"/>
      <c r="KE2" s="2"/>
      <c r="KF2" s="2"/>
      <c r="KG2" s="2"/>
      <c r="KH2" s="2"/>
      <c r="KI2" s="2"/>
      <c r="KJ2" s="2"/>
      <c r="KK2" s="2"/>
      <c r="KL2" s="2"/>
      <c r="KM2" s="2"/>
      <c r="KN2" s="2"/>
      <c r="KO2" s="2"/>
      <c r="KP2" s="2"/>
      <c r="KQ2" s="2"/>
      <c r="KR2" s="2"/>
      <c r="KS2" s="2"/>
      <c r="KT2" s="2"/>
      <c r="KU2" s="2"/>
      <c r="KV2" s="2"/>
      <c r="KW2" s="2"/>
      <c r="KX2" s="2"/>
      <c r="KY2" s="2"/>
      <c r="KZ2" s="2"/>
      <c r="LA2" s="2"/>
      <c r="LB2" s="2"/>
      <c r="LC2" s="2"/>
      <c r="LD2" s="2"/>
      <c r="LE2" s="2"/>
      <c r="LF2" s="2"/>
      <c r="LG2" s="2"/>
      <c r="LH2" s="2"/>
      <c r="LI2" s="2"/>
      <c r="LJ2" s="2"/>
      <c r="LK2" s="2"/>
      <c r="LL2" s="2"/>
      <c r="LM2" s="2"/>
      <c r="LN2" s="2"/>
      <c r="LO2" s="2"/>
      <c r="LP2" s="2"/>
      <c r="LQ2" s="2"/>
      <c r="LR2" s="2"/>
      <c r="LS2" s="2"/>
      <c r="LT2" s="2"/>
      <c r="LU2" s="2"/>
      <c r="LV2" s="2"/>
      <c r="LW2" s="2"/>
      <c r="LX2" s="2"/>
      <c r="LY2" s="2"/>
      <c r="LZ2" s="2"/>
      <c r="MA2" s="2"/>
      <c r="MB2" s="2"/>
      <c r="MC2" s="2"/>
      <c r="MD2" s="2"/>
      <c r="ME2" s="2"/>
      <c r="MF2" s="2"/>
      <c r="MG2" s="2"/>
      <c r="MH2" s="2"/>
      <c r="MI2" s="2"/>
      <c r="MJ2" s="2"/>
      <c r="MK2" s="2"/>
      <c r="ML2" s="2"/>
      <c r="MM2" s="2"/>
      <c r="MN2" s="2"/>
      <c r="MO2" s="2"/>
      <c r="MP2" s="2"/>
      <c r="MQ2" s="2"/>
      <c r="MR2" s="2"/>
      <c r="MS2" s="2"/>
      <c r="MT2" s="2"/>
      <c r="MU2" s="2"/>
      <c r="MV2" s="2"/>
      <c r="MW2" s="2"/>
      <c r="MX2" s="2"/>
      <c r="MY2" s="2"/>
      <c r="MZ2" s="2"/>
      <c r="NA2" s="2"/>
      <c r="NB2" s="2"/>
      <c r="NC2" s="2"/>
      <c r="ND2" s="2"/>
      <c r="NE2" s="2"/>
      <c r="NF2" s="2"/>
      <c r="NG2" s="2"/>
      <c r="NH2" s="2"/>
      <c r="NI2" s="2"/>
      <c r="NJ2" s="2"/>
      <c r="NK2" s="2"/>
      <c r="NL2" s="2"/>
      <c r="NM2" s="2"/>
      <c r="NN2" s="2"/>
      <c r="NO2" s="2"/>
      <c r="NP2" s="2"/>
      <c r="NQ2" s="2"/>
      <c r="NR2" s="2"/>
      <c r="NS2" s="2"/>
      <c r="NT2" s="2"/>
      <c r="NU2" s="2"/>
      <c r="NV2" s="2"/>
      <c r="NW2" s="2"/>
      <c r="NX2" s="2"/>
      <c r="NY2" s="2"/>
      <c r="NZ2" s="2"/>
      <c r="OA2" s="2"/>
      <c r="OB2" s="2"/>
      <c r="OC2" s="2"/>
      <c r="OD2" s="2"/>
      <c r="OE2" s="2"/>
      <c r="OF2" s="2"/>
      <c r="OG2" s="2"/>
      <c r="OH2" s="2"/>
      <c r="OI2" s="2"/>
      <c r="OJ2" s="2"/>
      <c r="OK2" s="2"/>
      <c r="OL2" s="2"/>
      <c r="OM2" s="2"/>
      <c r="ON2" s="2"/>
      <c r="OO2" s="2"/>
      <c r="OP2" s="2"/>
      <c r="OQ2" s="2"/>
      <c r="OR2" s="2"/>
      <c r="OS2" s="2"/>
      <c r="OT2" s="2"/>
      <c r="OU2" s="2"/>
      <c r="OV2" s="2"/>
      <c r="OW2" s="2"/>
      <c r="OX2" s="2"/>
      <c r="OY2" s="2"/>
      <c r="OZ2" s="2"/>
      <c r="PA2" s="2"/>
      <c r="PB2" s="2"/>
      <c r="PC2" s="2"/>
      <c r="PD2" s="2"/>
      <c r="PE2" s="2"/>
      <c r="PF2" s="2"/>
      <c r="PG2" s="2"/>
      <c r="PH2" s="2"/>
      <c r="PI2" s="2"/>
      <c r="PJ2" s="2"/>
      <c r="PK2" s="2"/>
      <c r="PL2" s="2"/>
      <c r="PM2" s="2"/>
      <c r="PN2" s="2"/>
      <c r="PO2" s="2"/>
      <c r="PP2" s="2"/>
      <c r="PQ2" s="2"/>
      <c r="PR2" s="2"/>
      <c r="PS2" s="2"/>
      <c r="PT2" s="2"/>
      <c r="PU2" s="2"/>
      <c r="PV2" s="2"/>
      <c r="PW2" s="2"/>
      <c r="PX2" s="2"/>
      <c r="PY2" s="2"/>
      <c r="PZ2" s="2"/>
      <c r="QA2" s="2"/>
      <c r="QB2" s="2"/>
      <c r="QC2" s="2"/>
      <c r="QD2" s="2"/>
      <c r="QE2" s="2"/>
      <c r="QF2" s="2"/>
      <c r="QG2" s="2"/>
      <c r="QH2" s="2"/>
      <c r="QI2" s="2"/>
      <c r="QJ2" s="2"/>
      <c r="QK2" s="2"/>
      <c r="QL2" s="2"/>
      <c r="QM2" s="2"/>
      <c r="QN2" s="2"/>
      <c r="QO2" s="2"/>
      <c r="QP2" s="2"/>
      <c r="QQ2" s="2"/>
      <c r="QR2" s="2"/>
      <c r="QS2" s="2"/>
      <c r="QT2" s="2"/>
      <c r="QU2" s="2"/>
      <c r="QV2" s="2"/>
      <c r="QW2" s="2"/>
      <c r="QX2" s="2"/>
      <c r="QY2" s="2"/>
      <c r="QZ2" s="2"/>
      <c r="RA2" s="2"/>
      <c r="RB2" s="2"/>
      <c r="RC2" s="2"/>
      <c r="RD2" s="2"/>
      <c r="RE2" s="2"/>
      <c r="RF2" s="2"/>
      <c r="RG2" s="2"/>
      <c r="RH2" s="2"/>
      <c r="RI2" s="2"/>
      <c r="RJ2" s="2"/>
      <c r="RK2" s="2"/>
      <c r="RL2" s="2"/>
      <c r="RM2" s="2"/>
      <c r="RN2" s="2"/>
      <c r="RO2" s="2"/>
      <c r="RP2" s="2"/>
      <c r="RQ2" s="2"/>
      <c r="RR2" s="2"/>
      <c r="RS2" s="2"/>
      <c r="RT2" s="2"/>
      <c r="RU2" s="2"/>
      <c r="RV2" s="2"/>
      <c r="RW2" s="2"/>
      <c r="RX2" s="2"/>
      <c r="RY2" s="2"/>
      <c r="RZ2" s="2"/>
      <c r="SA2" s="2"/>
      <c r="SB2" s="2"/>
      <c r="SC2" s="2"/>
      <c r="SD2" s="2"/>
      <c r="SE2" s="2"/>
      <c r="SF2" s="2"/>
      <c r="SG2" s="2"/>
      <c r="SH2" s="2"/>
      <c r="SI2" s="2"/>
      <c r="SJ2" s="2"/>
      <c r="SK2" s="2"/>
      <c r="SL2" s="2"/>
      <c r="SM2" s="2"/>
      <c r="SN2" s="2"/>
      <c r="SO2" s="2"/>
      <c r="SP2" s="2"/>
      <c r="SQ2" s="2"/>
      <c r="SR2" s="2"/>
      <c r="SS2" s="2"/>
      <c r="ST2" s="2"/>
      <c r="SU2" s="2"/>
      <c r="SV2" s="2"/>
      <c r="SW2" s="2"/>
      <c r="SX2" s="2"/>
      <c r="SY2" s="2"/>
      <c r="SZ2" s="2"/>
      <c r="TA2" s="2"/>
      <c r="TB2" s="2"/>
      <c r="TC2" s="2"/>
      <c r="TD2" s="2"/>
      <c r="TE2" s="2"/>
      <c r="TF2" s="2"/>
      <c r="TG2" s="2"/>
      <c r="TH2" s="2"/>
      <c r="TI2" s="2"/>
      <c r="TJ2" s="2"/>
      <c r="TK2" s="2"/>
      <c r="TL2" s="2"/>
      <c r="TM2" s="2"/>
      <c r="TN2" s="2"/>
      <c r="TO2" s="2"/>
      <c r="TP2" s="2"/>
      <c r="TQ2" s="2"/>
      <c r="TR2" s="2"/>
      <c r="TS2" s="2"/>
      <c r="TT2" s="2"/>
      <c r="TU2" s="2"/>
      <c r="TV2" s="2"/>
      <c r="TW2" s="2"/>
      <c r="TX2" s="2"/>
      <c r="TY2" s="2"/>
      <c r="TZ2" s="2"/>
      <c r="UA2" s="2"/>
      <c r="UB2" s="2"/>
      <c r="UC2" s="2"/>
      <c r="UD2" s="2"/>
      <c r="UE2" s="2"/>
      <c r="UF2" s="2"/>
      <c r="UG2" s="2"/>
      <c r="UH2" s="2"/>
      <c r="UI2" s="2"/>
      <c r="UJ2" s="2"/>
      <c r="UK2" s="2"/>
      <c r="UL2" s="2"/>
      <c r="UM2" s="2"/>
      <c r="UN2" s="2"/>
      <c r="UO2" s="2"/>
      <c r="UP2" s="2"/>
      <c r="UQ2" s="2"/>
      <c r="UR2" s="2"/>
      <c r="US2" s="2"/>
      <c r="UT2" s="2"/>
      <c r="UU2" s="2"/>
      <c r="UV2" s="2"/>
      <c r="UW2" s="2"/>
      <c r="UX2" s="2"/>
      <c r="UY2" s="2"/>
      <c r="UZ2" s="2"/>
      <c r="VA2" s="2"/>
      <c r="VB2" s="2"/>
      <c r="VC2" s="2"/>
      <c r="VD2" s="2"/>
      <c r="VE2" s="2"/>
      <c r="VF2" s="2"/>
      <c r="VG2" s="2"/>
      <c r="VH2" s="2"/>
      <c r="VI2" s="2"/>
      <c r="VJ2" s="2"/>
      <c r="VK2" s="2"/>
      <c r="VL2" s="2"/>
      <c r="VM2" s="2"/>
      <c r="VN2" s="2"/>
      <c r="VO2" s="2"/>
      <c r="VP2" s="2"/>
      <c r="VQ2" s="2"/>
      <c r="VR2" s="2"/>
      <c r="VS2" s="2"/>
      <c r="VT2" s="2"/>
      <c r="VU2" s="2"/>
      <c r="VV2" s="2"/>
      <c r="VW2" s="2"/>
      <c r="VX2" s="2"/>
      <c r="VY2" s="2"/>
      <c r="VZ2" s="2"/>
      <c r="WA2" s="2"/>
      <c r="WB2" s="2"/>
      <c r="WC2" s="2"/>
      <c r="WD2" s="2"/>
      <c r="WE2" s="2"/>
      <c r="WF2" s="2"/>
      <c r="WG2" s="2"/>
      <c r="WH2" s="2"/>
      <c r="WI2" s="2"/>
      <c r="WJ2" s="2"/>
      <c r="WK2" s="2"/>
      <c r="WL2" s="2"/>
      <c r="WM2" s="2"/>
      <c r="WN2" s="2"/>
      <c r="WO2" s="2"/>
      <c r="WP2" s="2"/>
      <c r="WQ2" s="2"/>
      <c r="WR2" s="2"/>
      <c r="WS2" s="2"/>
      <c r="WT2" s="2"/>
      <c r="WU2" s="2"/>
      <c r="WV2" s="2"/>
      <c r="WW2" s="2"/>
      <c r="WX2" s="2"/>
      <c r="WY2" s="2"/>
      <c r="WZ2" s="2"/>
      <c r="XA2" s="2"/>
      <c r="XB2" s="2"/>
      <c r="XC2" s="2"/>
      <c r="XD2" s="2"/>
      <c r="XE2" s="2"/>
      <c r="XF2" s="2"/>
      <c r="XG2" s="2"/>
      <c r="XH2" s="2"/>
      <c r="XI2" s="2"/>
      <c r="XJ2" s="2"/>
      <c r="XK2" s="2"/>
      <c r="XL2" s="2"/>
      <c r="XM2" s="2"/>
      <c r="XN2" s="2"/>
      <c r="XO2" s="2"/>
      <c r="XP2" s="2"/>
      <c r="XQ2" s="2"/>
      <c r="XR2" s="2"/>
      <c r="XS2" s="2"/>
      <c r="XT2" s="2"/>
      <c r="XU2" s="2"/>
      <c r="XV2" s="2"/>
      <c r="XW2" s="2"/>
      <c r="XX2" s="2"/>
      <c r="XY2" s="2"/>
      <c r="XZ2" s="2"/>
      <c r="YA2" s="2"/>
      <c r="YB2" s="2"/>
      <c r="YC2" s="2"/>
      <c r="YD2" s="2"/>
      <c r="YE2" s="2"/>
      <c r="YF2" s="2"/>
      <c r="YG2" s="2"/>
      <c r="YH2" s="2"/>
      <c r="YI2" s="2"/>
      <c r="YJ2" s="2"/>
      <c r="YK2" s="2"/>
      <c r="YL2" s="2"/>
      <c r="YM2" s="2"/>
      <c r="YN2" s="2"/>
      <c r="YO2" s="2"/>
      <c r="YP2" s="2"/>
      <c r="YQ2" s="2"/>
      <c r="YR2" s="2"/>
      <c r="YS2" s="2"/>
      <c r="YT2" s="2"/>
      <c r="YU2" s="2"/>
      <c r="YV2" s="2"/>
      <c r="YW2" s="2"/>
      <c r="YX2" s="2"/>
      <c r="YY2" s="2"/>
      <c r="YZ2" s="2"/>
      <c r="ZA2" s="2"/>
      <c r="ZB2" s="2"/>
      <c r="ZC2" s="2"/>
      <c r="ZD2" s="2"/>
      <c r="ZE2" s="2"/>
      <c r="ZF2" s="2"/>
      <c r="ZG2" s="2"/>
      <c r="ZH2" s="2"/>
      <c r="ZI2" s="2"/>
      <c r="ZJ2" s="2"/>
      <c r="ZK2" s="2"/>
      <c r="ZL2" s="2"/>
      <c r="ZM2" s="2"/>
      <c r="ZN2" s="2"/>
      <c r="ZO2" s="2"/>
      <c r="ZP2" s="2"/>
      <c r="ZQ2" s="2"/>
      <c r="ZR2" s="2"/>
      <c r="ZS2" s="2"/>
      <c r="ZT2" s="2"/>
      <c r="ZU2" s="2"/>
      <c r="ZV2" s="2"/>
      <c r="ZW2" s="2"/>
      <c r="ZX2" s="2"/>
      <c r="ZY2" s="2"/>
      <c r="ZZ2" s="2"/>
      <c r="AAA2" s="2"/>
      <c r="AAB2" s="2"/>
      <c r="AAC2" s="2"/>
      <c r="AAD2" s="2"/>
      <c r="AAE2" s="2"/>
      <c r="AAF2" s="2"/>
      <c r="AAG2" s="2"/>
      <c r="AAH2" s="2"/>
      <c r="AAI2" s="2"/>
      <c r="AAJ2" s="2"/>
      <c r="AAK2" s="2"/>
      <c r="AAL2" s="2"/>
      <c r="AAM2" s="2"/>
      <c r="AAN2" s="2"/>
      <c r="AAO2" s="2"/>
      <c r="AAP2" s="2"/>
      <c r="AAQ2" s="2"/>
      <c r="AAR2" s="2"/>
      <c r="AAS2" s="2"/>
      <c r="AAT2" s="2"/>
      <c r="AAU2" s="2"/>
      <c r="AAV2" s="2"/>
      <c r="AAW2" s="2"/>
      <c r="AAX2" s="2"/>
      <c r="AAY2" s="2"/>
      <c r="AAZ2" s="2"/>
      <c r="ABA2" s="2"/>
      <c r="ABB2" s="2"/>
      <c r="ABC2" s="2"/>
      <c r="ABD2" s="2"/>
      <c r="ABE2" s="2"/>
      <c r="ABF2" s="2"/>
      <c r="ABG2" s="2"/>
      <c r="ABH2" s="2"/>
      <c r="ABI2" s="2"/>
      <c r="ABJ2" s="2"/>
      <c r="ABK2" s="2"/>
      <c r="ABL2" s="2"/>
      <c r="ABM2" s="2"/>
      <c r="ABN2" s="2"/>
      <c r="ABO2" s="2"/>
      <c r="ABP2" s="2"/>
      <c r="ABQ2" s="2"/>
      <c r="ABR2" s="2"/>
      <c r="ABS2" s="2"/>
      <c r="ABT2" s="2"/>
      <c r="ABU2" s="2"/>
      <c r="ABV2" s="2"/>
      <c r="ABW2" s="2"/>
      <c r="ABX2" s="2"/>
      <c r="ABY2" s="2"/>
      <c r="ABZ2" s="2"/>
      <c r="ACA2" s="2"/>
      <c r="ACB2" s="2"/>
      <c r="ACC2" s="2"/>
      <c r="ACD2" s="2"/>
      <c r="ACE2" s="2"/>
      <c r="ACF2" s="2"/>
      <c r="ACG2" s="2"/>
      <c r="ACH2" s="2"/>
      <c r="ACI2" s="2"/>
      <c r="ACJ2" s="2"/>
      <c r="ACK2" s="2"/>
      <c r="ACL2" s="2"/>
      <c r="ACM2" s="2"/>
      <c r="ACN2" s="2"/>
      <c r="ACO2" s="2"/>
      <c r="ACP2" s="2"/>
      <c r="ACQ2" s="2"/>
      <c r="ACR2" s="2"/>
      <c r="ACS2" s="2"/>
      <c r="ACT2" s="2"/>
      <c r="ACU2" s="2"/>
      <c r="ACV2" s="2"/>
      <c r="ACW2" s="2"/>
      <c r="ACX2" s="2"/>
      <c r="ACY2" s="2"/>
      <c r="ACZ2" s="2"/>
      <c r="ADA2" s="2"/>
      <c r="ADB2" s="2"/>
      <c r="ADC2" s="2"/>
      <c r="ADD2" s="2"/>
      <c r="ADE2" s="2"/>
      <c r="ADF2" s="2"/>
      <c r="ADG2" s="2"/>
      <c r="ADH2" s="2"/>
      <c r="ADI2" s="2"/>
      <c r="ADJ2" s="2"/>
      <c r="ADK2" s="2"/>
      <c r="ADL2" s="2"/>
      <c r="ADM2" s="2"/>
      <c r="ADN2" s="2"/>
      <c r="ADO2" s="2"/>
      <c r="ADP2" s="2"/>
      <c r="ADQ2" s="2"/>
      <c r="ADR2" s="2"/>
      <c r="ADS2" s="2"/>
      <c r="ADT2" s="2"/>
      <c r="ADU2" s="2"/>
      <c r="ADV2" s="2"/>
      <c r="ADW2" s="2"/>
      <c r="ADX2" s="2"/>
      <c r="ADY2" s="2"/>
      <c r="ADZ2" s="2"/>
      <c r="AEA2" s="2"/>
      <c r="AEB2" s="2"/>
      <c r="AEC2" s="2"/>
      <c r="AED2" s="2"/>
      <c r="AEE2" s="2"/>
      <c r="AEF2" s="2"/>
      <c r="AEG2" s="2"/>
      <c r="AEH2" s="2"/>
      <c r="AEI2" s="2"/>
      <c r="AEJ2" s="2"/>
      <c r="AEK2" s="2"/>
      <c r="AEL2" s="2"/>
      <c r="AEM2" s="2"/>
      <c r="AEN2" s="2"/>
      <c r="AEO2" s="2"/>
      <c r="AEP2" s="2"/>
      <c r="AEQ2" s="2"/>
      <c r="AER2" s="2"/>
      <c r="AES2" s="2"/>
      <c r="AET2" s="2"/>
      <c r="AEU2" s="2"/>
      <c r="AEV2" s="2"/>
      <c r="AEW2" s="2"/>
      <c r="AEX2" s="2"/>
      <c r="AEY2" s="2"/>
      <c r="AEZ2" s="2"/>
      <c r="AFA2" s="2"/>
      <c r="AFB2" s="2"/>
      <c r="AFC2" s="2"/>
      <c r="AFD2" s="2"/>
      <c r="AFE2" s="2"/>
      <c r="AFF2" s="2"/>
      <c r="AFG2" s="2"/>
      <c r="AFH2" s="2"/>
      <c r="AFI2" s="2"/>
      <c r="AFJ2" s="2"/>
      <c r="AFK2" s="2"/>
      <c r="AFL2" s="2"/>
      <c r="AFM2" s="2"/>
      <c r="AFN2" s="2"/>
      <c r="AFO2" s="2"/>
      <c r="AFP2" s="2"/>
      <c r="AFQ2" s="2"/>
      <c r="AFR2" s="2"/>
      <c r="AFS2" s="2"/>
      <c r="AFT2" s="2"/>
      <c r="AFU2" s="2"/>
      <c r="AFV2" s="2"/>
      <c r="AFW2" s="2"/>
      <c r="AFX2" s="2"/>
      <c r="AFY2" s="2"/>
      <c r="AFZ2" s="2"/>
      <c r="AGA2" s="2"/>
      <c r="AGB2" s="2"/>
      <c r="AGC2" s="2"/>
      <c r="AGD2" s="2"/>
      <c r="AGE2" s="2"/>
      <c r="AGF2" s="2"/>
      <c r="AGG2" s="2"/>
      <c r="AGH2" s="2"/>
      <c r="AGI2" s="2"/>
      <c r="AGJ2" s="2"/>
      <c r="AGK2" s="2"/>
      <c r="AGL2" s="2"/>
      <c r="AGM2" s="2"/>
      <c r="AGN2" s="2"/>
      <c r="AGO2" s="2"/>
      <c r="AGP2" s="2"/>
      <c r="AGQ2" s="2"/>
      <c r="AGR2" s="2"/>
      <c r="AGS2" s="2"/>
      <c r="AGT2" s="2"/>
      <c r="AGU2" s="2"/>
      <c r="AGV2" s="2"/>
      <c r="AGW2" s="2"/>
      <c r="AGX2" s="2"/>
      <c r="AGY2" s="2"/>
      <c r="AGZ2" s="2"/>
      <c r="AHA2" s="2"/>
      <c r="AHB2" s="2"/>
      <c r="AHC2" s="2"/>
      <c r="AHD2" s="2"/>
      <c r="AHE2" s="2"/>
      <c r="AHF2" s="2"/>
      <c r="AHG2" s="2"/>
      <c r="AHH2" s="2"/>
      <c r="AHI2" s="2"/>
      <c r="AHJ2" s="2"/>
      <c r="AHK2" s="2"/>
      <c r="AHL2" s="2"/>
      <c r="AHM2" s="2"/>
      <c r="AHN2" s="2"/>
      <c r="AHO2" s="2"/>
      <c r="AHP2" s="2"/>
      <c r="AHQ2" s="2"/>
      <c r="AHR2" s="2"/>
      <c r="AHS2" s="2"/>
      <c r="AHT2" s="2"/>
      <c r="AHU2" s="2"/>
      <c r="AHV2" s="2"/>
      <c r="AHW2" s="2"/>
      <c r="AHX2" s="2"/>
      <c r="AHY2" s="2"/>
      <c r="AHZ2" s="2"/>
      <c r="AIA2" s="2"/>
      <c r="AIB2" s="2"/>
      <c r="AIC2" s="2"/>
      <c r="AID2" s="2"/>
      <c r="AIE2" s="2"/>
      <c r="AIF2" s="2"/>
      <c r="AIG2" s="2"/>
      <c r="AIH2" s="2"/>
      <c r="AII2" s="2"/>
      <c r="AIJ2" s="2"/>
      <c r="AIK2" s="2"/>
      <c r="AIL2" s="2"/>
      <c r="AIM2" s="2"/>
      <c r="AIN2" s="2"/>
      <c r="AIO2" s="2"/>
      <c r="AIP2" s="2"/>
      <c r="AIQ2" s="2"/>
      <c r="AIR2" s="2"/>
      <c r="AIS2" s="2"/>
      <c r="AIT2" s="2"/>
      <c r="AIU2" s="2"/>
      <c r="AIV2" s="2"/>
      <c r="AIW2" s="2"/>
      <c r="AIX2" s="2"/>
      <c r="AIY2" s="2"/>
      <c r="AIZ2" s="2"/>
      <c r="AJA2" s="2"/>
      <c r="AJB2" s="2"/>
      <c r="AJC2" s="2"/>
      <c r="AJD2" s="2"/>
      <c r="AJE2" s="2"/>
      <c r="AJF2" s="2"/>
      <c r="AJG2" s="2"/>
      <c r="AJH2" s="2"/>
      <c r="AJI2" s="2"/>
      <c r="AJJ2" s="2"/>
      <c r="AJK2" s="2"/>
      <c r="AJL2" s="2"/>
      <c r="AJM2" s="2"/>
      <c r="AJN2" s="2"/>
      <c r="AJO2" s="2"/>
      <c r="AJP2" s="2"/>
      <c r="AJQ2" s="2"/>
      <c r="AJR2" s="2"/>
      <c r="AJS2" s="2"/>
      <c r="AJT2" s="2"/>
      <c r="AJU2" s="2"/>
      <c r="AJV2" s="2"/>
      <c r="AJW2" s="2"/>
      <c r="AJX2" s="2"/>
      <c r="AJY2" s="2"/>
      <c r="AJZ2" s="2"/>
      <c r="AKA2" s="2"/>
      <c r="AKB2" s="2"/>
      <c r="AKC2" s="2"/>
      <c r="AKD2" s="2"/>
      <c r="AKE2" s="2"/>
      <c r="AKF2" s="2"/>
      <c r="AKG2" s="2"/>
      <c r="AKH2" s="2"/>
      <c r="AKI2" s="2"/>
      <c r="AKJ2" s="2"/>
      <c r="AKK2" s="2"/>
      <c r="AKL2" s="2"/>
      <c r="AKM2" s="2"/>
      <c r="AKN2" s="2"/>
      <c r="AKO2" s="2"/>
      <c r="AKP2" s="2"/>
      <c r="AKQ2" s="2"/>
      <c r="AKR2" s="2"/>
      <c r="AKS2" s="2"/>
      <c r="AKT2" s="2"/>
      <c r="AKU2" s="2"/>
      <c r="AKV2" s="2"/>
      <c r="AKW2" s="2"/>
      <c r="AKX2" s="2"/>
      <c r="AKY2" s="2"/>
      <c r="AKZ2" s="2"/>
      <c r="ALA2" s="2"/>
      <c r="ALB2" s="2"/>
      <c r="ALC2" s="2"/>
      <c r="ALD2" s="2"/>
      <c r="ALE2" s="2"/>
      <c r="ALF2" s="2"/>
      <c r="ALG2" s="2"/>
      <c r="ALH2" s="2"/>
      <c r="ALI2" s="2"/>
      <c r="ALJ2" s="2"/>
      <c r="ALK2" s="2"/>
      <c r="ALL2" s="2"/>
      <c r="ALM2" s="2"/>
      <c r="ALN2" s="2"/>
      <c r="ALO2" s="2"/>
      <c r="ALP2" s="2"/>
      <c r="ALQ2" s="2"/>
      <c r="ALR2" s="2"/>
      <c r="ALS2" s="2"/>
      <c r="ALT2" s="2"/>
      <c r="ALU2" s="2"/>
      <c r="ALV2" s="2"/>
      <c r="ALW2" s="2"/>
      <c r="ALX2" s="2"/>
      <c r="ALY2" s="2"/>
      <c r="ALZ2" s="2"/>
      <c r="AMA2" s="2"/>
      <c r="AMB2" s="2"/>
      <c r="AMC2" s="2"/>
      <c r="AMD2" s="2"/>
      <c r="AME2" s="2"/>
      <c r="AMF2" s="2"/>
      <c r="AMG2" s="2"/>
      <c r="AMH2" s="2"/>
      <c r="AMI2" s="2"/>
      <c r="AMJ2" s="2"/>
      <c r="AMK2" s="2"/>
      <c r="AML2" s="2"/>
      <c r="AMM2" s="2"/>
      <c r="AMN2" s="2"/>
      <c r="AMO2" s="2"/>
      <c r="AMP2" s="2"/>
      <c r="AMQ2" s="2"/>
      <c r="AMR2" s="2"/>
      <c r="AMS2" s="2"/>
      <c r="AMT2" s="2"/>
      <c r="AMU2" s="2"/>
      <c r="AMV2" s="2"/>
      <c r="AMW2" s="2"/>
      <c r="AMX2" s="2"/>
      <c r="AMY2" s="2"/>
      <c r="AMZ2" s="2"/>
      <c r="ANA2" s="2"/>
      <c r="ANB2" s="2"/>
      <c r="ANC2" s="2"/>
      <c r="AND2" s="2"/>
      <c r="ANE2" s="2"/>
      <c r="ANF2" s="2"/>
      <c r="ANG2" s="2"/>
      <c r="ANH2" s="2"/>
      <c r="ANI2" s="2"/>
      <c r="ANJ2" s="2"/>
      <c r="ANK2" s="2"/>
      <c r="ANL2" s="2"/>
      <c r="ANM2" s="2"/>
      <c r="ANN2" s="2"/>
      <c r="ANO2" s="2"/>
      <c r="ANP2" s="2"/>
      <c r="ANQ2" s="2"/>
      <c r="ANR2" s="2"/>
      <c r="ANS2" s="2"/>
      <c r="ANT2" s="2"/>
      <c r="ANU2" s="2"/>
      <c r="ANV2" s="2"/>
      <c r="ANW2" s="2"/>
      <c r="ANX2" s="2"/>
      <c r="ANY2" s="2"/>
      <c r="ANZ2" s="2"/>
      <c r="AOA2" s="2"/>
      <c r="AOB2" s="2"/>
      <c r="AOC2" s="2"/>
      <c r="AOD2" s="2"/>
      <c r="AOE2" s="2"/>
      <c r="AOF2" s="2"/>
      <c r="AOG2" s="2"/>
      <c r="AOH2" s="2"/>
      <c r="AOI2" s="2"/>
      <c r="AOJ2" s="2"/>
      <c r="AOK2" s="2"/>
      <c r="AOL2" s="2"/>
      <c r="AOM2" s="2"/>
      <c r="AON2" s="2"/>
      <c r="AOO2" s="2"/>
      <c r="AOP2" s="2"/>
      <c r="AOQ2" s="2"/>
      <c r="AOR2" s="2"/>
      <c r="AOS2" s="2"/>
      <c r="AOT2" s="2"/>
      <c r="AOU2" s="2"/>
      <c r="AOV2" s="2"/>
      <c r="AOW2" s="2"/>
      <c r="AOX2" s="2"/>
      <c r="AOY2" s="2"/>
      <c r="AOZ2" s="2"/>
      <c r="APA2" s="2"/>
      <c r="APB2" s="2"/>
      <c r="APC2" s="2"/>
      <c r="APD2" s="2"/>
      <c r="APE2" s="2"/>
      <c r="APF2" s="2"/>
      <c r="APG2" s="2"/>
      <c r="APH2" s="2"/>
      <c r="API2" s="2"/>
      <c r="APJ2" s="2"/>
      <c r="APK2" s="2"/>
      <c r="APL2" s="2"/>
      <c r="APM2" s="2"/>
      <c r="APN2" s="2"/>
      <c r="APO2" s="2"/>
      <c r="APP2" s="2"/>
      <c r="APQ2" s="2"/>
      <c r="APR2" s="2"/>
      <c r="APS2" s="2"/>
      <c r="APT2" s="2"/>
      <c r="APU2" s="2"/>
      <c r="APV2" s="2"/>
      <c r="APW2" s="2"/>
      <c r="APX2" s="2"/>
      <c r="APY2" s="2"/>
      <c r="APZ2" s="2"/>
      <c r="AQA2" s="2"/>
      <c r="AQB2" s="2"/>
      <c r="AQC2" s="2"/>
      <c r="AQD2" s="2"/>
      <c r="AQE2" s="2"/>
      <c r="AQF2" s="2"/>
      <c r="AQG2" s="2"/>
      <c r="AQH2" s="2"/>
      <c r="AQI2" s="2"/>
      <c r="AQJ2" s="2"/>
      <c r="AQK2" s="2"/>
      <c r="AQL2" s="2"/>
      <c r="AQM2" s="2"/>
      <c r="AQN2" s="2"/>
      <c r="AQO2" s="2"/>
      <c r="AQP2" s="2"/>
      <c r="AQQ2" s="2"/>
      <c r="AQR2" s="2"/>
      <c r="AQS2" s="2"/>
      <c r="AQT2" s="2"/>
      <c r="AQU2" s="2"/>
      <c r="AQV2" s="2"/>
      <c r="AQW2" s="2"/>
      <c r="AQX2" s="2"/>
      <c r="AQY2" s="2"/>
      <c r="AQZ2" s="2"/>
      <c r="ARA2" s="2"/>
      <c r="ARB2" s="2"/>
      <c r="ARC2" s="2"/>
      <c r="ARD2" s="2"/>
      <c r="ARE2" s="2"/>
      <c r="ARF2" s="2"/>
      <c r="ARG2" s="2"/>
      <c r="ARH2" s="2"/>
      <c r="ARI2" s="2"/>
      <c r="ARJ2" s="2"/>
      <c r="ARK2" s="2"/>
      <c r="ARL2" s="2"/>
      <c r="ARM2" s="2"/>
      <c r="ARN2" s="2"/>
      <c r="ARO2" s="2"/>
      <c r="ARP2" s="2"/>
      <c r="ARQ2" s="2"/>
      <c r="ARR2" s="2"/>
      <c r="ARS2" s="2"/>
      <c r="ART2" s="2"/>
      <c r="ARU2" s="2"/>
      <c r="ARV2" s="2"/>
      <c r="ARW2" s="2"/>
      <c r="ARX2" s="2"/>
      <c r="ARY2" s="2"/>
      <c r="ARZ2" s="2"/>
      <c r="ASA2" s="2"/>
      <c r="ASB2" s="2"/>
      <c r="ASC2" s="2"/>
      <c r="ASD2" s="2"/>
      <c r="ASE2" s="2"/>
      <c r="ASF2" s="2"/>
      <c r="ASG2" s="2"/>
      <c r="ASH2" s="2"/>
      <c r="ASI2" s="2"/>
      <c r="ASJ2" s="2"/>
      <c r="ASK2" s="2"/>
      <c r="ASL2" s="2"/>
      <c r="ASM2" s="2"/>
      <c r="ASN2" s="2"/>
      <c r="ASO2" s="2"/>
      <c r="ASP2" s="2"/>
      <c r="ASQ2" s="2"/>
      <c r="ASR2" s="2"/>
      <c r="ASS2" s="2"/>
      <c r="AST2" s="2"/>
      <c r="ASU2" s="2"/>
      <c r="ASV2" s="2"/>
      <c r="ASW2" s="2"/>
      <c r="ASX2" s="2"/>
      <c r="ASY2" s="2"/>
      <c r="ASZ2" s="2"/>
      <c r="ATA2" s="2"/>
      <c r="ATB2" s="2"/>
      <c r="ATC2" s="2"/>
      <c r="ATD2" s="2"/>
      <c r="ATE2" s="2"/>
      <c r="ATF2" s="2"/>
      <c r="ATG2" s="2"/>
      <c r="ATH2" s="2"/>
      <c r="ATI2" s="2"/>
      <c r="ATJ2" s="2"/>
      <c r="ATK2" s="2"/>
      <c r="ATL2" s="2"/>
      <c r="ATM2" s="2"/>
      <c r="ATN2" s="2"/>
      <c r="ATO2" s="2"/>
      <c r="ATP2" s="2"/>
      <c r="ATQ2" s="2"/>
      <c r="ATR2" s="2"/>
      <c r="ATS2" s="2"/>
      <c r="ATT2" s="2"/>
      <c r="ATU2" s="2"/>
      <c r="ATV2" s="2"/>
      <c r="ATW2" s="2"/>
      <c r="ATX2" s="2"/>
      <c r="ATY2" s="2"/>
      <c r="ATZ2" s="2"/>
      <c r="AUA2" s="2"/>
      <c r="AUB2" s="2"/>
      <c r="AUC2" s="2"/>
      <c r="AUD2" s="2"/>
      <c r="AUE2" s="2"/>
      <c r="AUF2" s="2"/>
      <c r="AUG2" s="2"/>
      <c r="AUH2" s="2"/>
      <c r="AUI2" s="2"/>
      <c r="AUJ2" s="2"/>
      <c r="AUK2" s="2"/>
      <c r="AUL2" s="2"/>
      <c r="AUM2" s="2"/>
      <c r="AUN2" s="2"/>
      <c r="AUO2" s="2"/>
      <c r="AUP2" s="2"/>
      <c r="AUQ2" s="2"/>
      <c r="AUR2" s="2"/>
      <c r="AUS2" s="2"/>
      <c r="AUT2" s="2"/>
      <c r="AUU2" s="2"/>
      <c r="AUV2" s="2"/>
      <c r="AUW2" s="2"/>
      <c r="AUX2" s="2"/>
      <c r="AUY2" s="2"/>
      <c r="AUZ2" s="2"/>
      <c r="AVA2" s="2"/>
      <c r="AVB2" s="2"/>
      <c r="AVC2" s="2"/>
      <c r="AVD2" s="2"/>
      <c r="AVE2" s="2"/>
      <c r="AVF2" s="2"/>
      <c r="AVG2" s="2"/>
      <c r="AVH2" s="2"/>
      <c r="AVI2" s="2"/>
      <c r="AVJ2" s="2"/>
      <c r="AVK2" s="2"/>
      <c r="AVL2" s="2"/>
      <c r="AVM2" s="2"/>
      <c r="AVN2" s="2"/>
      <c r="AVO2" s="2"/>
      <c r="AVP2" s="2"/>
      <c r="AVQ2" s="2"/>
      <c r="AVR2" s="2"/>
      <c r="AVS2" s="2"/>
      <c r="AVT2" s="2"/>
      <c r="AVU2" s="2"/>
      <c r="AVV2" s="2"/>
      <c r="AVW2" s="2"/>
      <c r="AVX2" s="2"/>
      <c r="AVY2" s="2"/>
      <c r="AVZ2" s="2"/>
      <c r="AWA2" s="2"/>
      <c r="AWB2" s="2"/>
      <c r="AWC2" s="2"/>
      <c r="AWD2" s="2"/>
      <c r="AWE2" s="2"/>
      <c r="AWF2" s="2"/>
      <c r="AWG2" s="2"/>
      <c r="AWH2" s="2"/>
      <c r="AWI2" s="2"/>
      <c r="AWJ2" s="2"/>
      <c r="AWK2" s="2"/>
      <c r="AWL2" s="2"/>
      <c r="AWM2" s="2"/>
      <c r="AWN2" s="2"/>
      <c r="AWO2" s="2"/>
      <c r="AWP2" s="2"/>
      <c r="AWQ2" s="2"/>
      <c r="AWR2" s="2"/>
      <c r="AWS2" s="2"/>
      <c r="AWT2" s="2"/>
      <c r="AWU2" s="2"/>
      <c r="AWV2" s="2"/>
      <c r="AWW2" s="2"/>
      <c r="AWX2" s="2"/>
      <c r="AWY2" s="2"/>
      <c r="AWZ2" s="2"/>
      <c r="AXA2" s="2"/>
      <c r="AXB2" s="2"/>
      <c r="AXC2" s="2"/>
      <c r="AXD2" s="2"/>
      <c r="AXE2" s="2"/>
      <c r="AXF2" s="2"/>
      <c r="AXG2" s="2"/>
      <c r="AXH2" s="2"/>
      <c r="AXI2" s="2"/>
      <c r="AXJ2" s="2"/>
      <c r="AXK2" s="2"/>
      <c r="AXL2" s="2"/>
      <c r="AXM2" s="2"/>
      <c r="AXN2" s="2"/>
      <c r="AXO2" s="2"/>
      <c r="AXP2" s="2"/>
      <c r="AXQ2" s="2"/>
      <c r="AXR2" s="2"/>
      <c r="AXS2" s="2"/>
      <c r="AXT2" s="2"/>
      <c r="AXU2" s="2"/>
      <c r="AXV2" s="2"/>
      <c r="AXW2" s="2"/>
      <c r="AXX2" s="2"/>
      <c r="AXY2" s="2"/>
      <c r="AXZ2" s="2"/>
      <c r="AYA2" s="2"/>
      <c r="AYB2" s="2"/>
      <c r="AYC2" s="2"/>
      <c r="AYD2" s="2"/>
      <c r="AYE2" s="2"/>
      <c r="AYF2" s="2"/>
      <c r="AYG2" s="2"/>
      <c r="AYH2" s="2"/>
      <c r="AYI2" s="2"/>
      <c r="AYJ2" s="2"/>
      <c r="AYK2" s="2"/>
      <c r="AYL2" s="2"/>
      <c r="AYM2" s="2"/>
      <c r="AYN2" s="2"/>
      <c r="AYO2" s="2"/>
      <c r="AYP2" s="2"/>
      <c r="AYQ2" s="2"/>
      <c r="AYR2" s="2"/>
      <c r="AYS2" s="2"/>
      <c r="AYT2" s="2"/>
      <c r="AYU2" s="2"/>
      <c r="AYV2" s="2"/>
      <c r="AYW2" s="2"/>
      <c r="AYX2" s="2"/>
      <c r="AYY2" s="2"/>
      <c r="AYZ2" s="2"/>
      <c r="AZA2" s="2"/>
      <c r="AZB2" s="2"/>
      <c r="AZC2" s="2"/>
      <c r="AZD2" s="2"/>
      <c r="AZE2" s="2"/>
      <c r="AZF2" s="2"/>
      <c r="AZG2" s="2"/>
      <c r="AZH2" s="2"/>
      <c r="AZI2" s="2"/>
      <c r="AZJ2" s="2"/>
      <c r="AZK2" s="2"/>
      <c r="AZL2" s="2"/>
      <c r="AZM2" s="2"/>
      <c r="AZN2" s="2"/>
      <c r="AZO2" s="2"/>
      <c r="AZP2" s="2"/>
      <c r="AZQ2" s="2"/>
      <c r="AZR2" s="2"/>
      <c r="AZS2" s="2"/>
      <c r="AZT2" s="2"/>
      <c r="AZU2" s="2"/>
      <c r="AZV2" s="2"/>
      <c r="AZW2" s="2"/>
      <c r="AZX2" s="2"/>
      <c r="AZY2" s="2"/>
      <c r="AZZ2" s="2"/>
      <c r="BAA2" s="2"/>
      <c r="BAB2" s="2"/>
      <c r="BAC2" s="2"/>
      <c r="BAD2" s="2"/>
      <c r="BAE2" s="2"/>
      <c r="BAF2" s="2"/>
      <c r="BAG2" s="2"/>
      <c r="BAH2" s="2"/>
      <c r="BAI2" s="2"/>
      <c r="BAJ2" s="2"/>
      <c r="BAK2" s="2"/>
      <c r="BAL2" s="2"/>
      <c r="BAM2" s="2"/>
      <c r="BAN2" s="2"/>
      <c r="BAO2" s="2"/>
      <c r="BAP2" s="2"/>
      <c r="BAQ2" s="2"/>
      <c r="BAR2" s="2"/>
      <c r="BAS2" s="2"/>
      <c r="BAT2" s="2"/>
      <c r="BAU2" s="2"/>
      <c r="BAV2" s="2"/>
      <c r="BAW2" s="2"/>
      <c r="BAX2" s="2"/>
      <c r="BAY2" s="2"/>
      <c r="BAZ2" s="2"/>
      <c r="BBA2" s="2"/>
      <c r="BBB2" s="2"/>
      <c r="BBC2" s="2"/>
      <c r="BBD2" s="2"/>
      <c r="BBE2" s="2"/>
      <c r="BBF2" s="2"/>
      <c r="BBG2" s="2"/>
      <c r="BBH2" s="2"/>
      <c r="BBI2" s="2"/>
      <c r="BBJ2" s="2"/>
      <c r="BBK2" s="2"/>
      <c r="BBL2" s="2"/>
      <c r="BBM2" s="2"/>
      <c r="BBN2" s="2"/>
      <c r="BBO2" s="2"/>
      <c r="BBP2" s="2"/>
      <c r="BBQ2" s="2"/>
      <c r="BBR2" s="2"/>
      <c r="BBS2" s="2"/>
      <c r="BBT2" s="2"/>
      <c r="BBU2" s="2"/>
      <c r="BBV2" s="2"/>
      <c r="BBW2" s="2"/>
      <c r="BBX2" s="2"/>
      <c r="BBY2" s="2"/>
      <c r="BBZ2" s="2"/>
      <c r="BCA2" s="2"/>
      <c r="BCB2" s="2"/>
      <c r="BCC2" s="2"/>
      <c r="BCD2" s="2"/>
      <c r="BCE2" s="2"/>
      <c r="BCF2" s="2"/>
      <c r="BCG2" s="2"/>
      <c r="BCH2" s="2"/>
      <c r="BCI2" s="2"/>
      <c r="BCJ2" s="2"/>
      <c r="BCK2" s="2"/>
      <c r="BCL2" s="2"/>
      <c r="BCM2" s="2"/>
      <c r="BCN2" s="2"/>
      <c r="BCO2" s="2"/>
      <c r="BCP2" s="2"/>
      <c r="BCQ2" s="2"/>
      <c r="BCR2" s="2"/>
      <c r="BCS2" s="2"/>
      <c r="BCT2" s="2"/>
      <c r="BCU2" s="2"/>
      <c r="BCV2" s="2"/>
      <c r="BCW2" s="2"/>
      <c r="BCX2" s="2"/>
      <c r="BCY2" s="2"/>
      <c r="BCZ2" s="2"/>
      <c r="BDA2" s="2"/>
      <c r="BDB2" s="2"/>
      <c r="BDC2" s="2"/>
      <c r="BDD2" s="2"/>
      <c r="BDE2" s="2"/>
      <c r="BDF2" s="2"/>
      <c r="BDG2" s="2"/>
      <c r="BDH2" s="2"/>
      <c r="BDI2" s="2"/>
      <c r="BDJ2" s="2"/>
      <c r="BDK2" s="2"/>
      <c r="BDL2" s="2"/>
      <c r="BDM2" s="2"/>
      <c r="BDN2" s="2"/>
      <c r="BDO2" s="2"/>
      <c r="BDP2" s="2"/>
      <c r="BDQ2" s="2"/>
      <c r="BDR2" s="2"/>
      <c r="BDS2" s="2"/>
      <c r="BDT2" s="2"/>
      <c r="BDU2" s="2"/>
      <c r="BDV2" s="2"/>
      <c r="BDW2" s="2"/>
      <c r="BDX2" s="2"/>
      <c r="BDY2" s="2"/>
      <c r="BDZ2" s="2"/>
      <c r="BEA2" s="2"/>
      <c r="BEB2" s="2"/>
      <c r="BEC2" s="2"/>
      <c r="BED2" s="2"/>
      <c r="BEE2" s="2"/>
      <c r="BEF2" s="2"/>
      <c r="BEG2" s="2"/>
      <c r="BEH2" s="2"/>
      <c r="BEI2" s="2"/>
      <c r="BEJ2" s="2"/>
      <c r="BEK2" s="2"/>
      <c r="BEL2" s="2"/>
      <c r="BEM2" s="2"/>
      <c r="BEN2" s="2"/>
      <c r="BEO2" s="2"/>
      <c r="BEP2" s="2"/>
      <c r="BEQ2" s="2"/>
      <c r="BER2" s="2"/>
      <c r="BES2" s="2"/>
      <c r="BET2" s="2"/>
      <c r="BEU2" s="2"/>
      <c r="BEV2" s="2"/>
      <c r="BEW2" s="2"/>
      <c r="BEX2" s="2"/>
      <c r="BEY2" s="2"/>
      <c r="BEZ2" s="2"/>
      <c r="BFA2" s="2"/>
      <c r="BFB2" s="2"/>
      <c r="BFC2" s="2"/>
      <c r="BFD2" s="2"/>
      <c r="BFE2" s="2"/>
      <c r="BFF2" s="2"/>
      <c r="BFG2" s="2"/>
      <c r="BFH2" s="2"/>
      <c r="BFI2" s="2"/>
      <c r="BFJ2" s="2"/>
      <c r="BFK2" s="2"/>
      <c r="BFL2" s="2"/>
      <c r="BFM2" s="2"/>
      <c r="BFN2" s="2"/>
      <c r="BFO2" s="2"/>
      <c r="BFP2" s="2"/>
      <c r="BFQ2" s="2"/>
      <c r="BFR2" s="2"/>
      <c r="BFS2" s="2"/>
      <c r="BFT2" s="2"/>
      <c r="BFU2" s="2"/>
      <c r="BFV2" s="2"/>
      <c r="BFW2" s="2"/>
      <c r="BFX2" s="2"/>
      <c r="BFY2" s="2"/>
      <c r="BFZ2" s="2"/>
      <c r="BGA2" s="2"/>
      <c r="BGB2" s="2"/>
      <c r="BGC2" s="2"/>
      <c r="BGD2" s="2"/>
      <c r="BGE2" s="2"/>
      <c r="BGF2" s="2"/>
      <c r="BGG2" s="2"/>
      <c r="BGH2" s="2"/>
      <c r="BGI2" s="2"/>
      <c r="BGJ2" s="2"/>
      <c r="BGK2" s="2"/>
      <c r="BGL2" s="2"/>
      <c r="BGM2" s="2"/>
      <c r="BGN2" s="2"/>
      <c r="BGO2" s="2"/>
      <c r="BGP2" s="2"/>
      <c r="BGQ2" s="2"/>
      <c r="BGR2" s="2"/>
      <c r="BGS2" s="2"/>
      <c r="BGT2" s="2"/>
      <c r="BGU2" s="2"/>
      <c r="BGV2" s="2"/>
      <c r="BGW2" s="2"/>
      <c r="BGX2" s="2"/>
      <c r="BGY2" s="2"/>
      <c r="BGZ2" s="2"/>
      <c r="BHA2" s="2"/>
      <c r="BHB2" s="2"/>
      <c r="BHC2" s="2"/>
      <c r="BHD2" s="2"/>
      <c r="BHE2" s="2"/>
      <c r="BHF2" s="2"/>
      <c r="BHG2" s="2"/>
      <c r="BHH2" s="2"/>
      <c r="BHI2" s="2"/>
      <c r="BHJ2" s="2"/>
      <c r="BHK2" s="2"/>
      <c r="BHL2" s="2"/>
      <c r="BHM2" s="2"/>
      <c r="BHN2" s="2"/>
      <c r="BHO2" s="2"/>
      <c r="BHP2" s="2"/>
      <c r="BHQ2" s="2"/>
      <c r="BHR2" s="2"/>
      <c r="BHS2" s="2"/>
      <c r="BHT2" s="2"/>
      <c r="BHU2" s="2"/>
      <c r="BHV2" s="2"/>
      <c r="BHW2" s="2"/>
      <c r="BHX2" s="2"/>
      <c r="BHY2" s="2"/>
      <c r="BHZ2" s="2"/>
      <c r="BIA2" s="2"/>
      <c r="BIB2" s="2"/>
      <c r="BIC2" s="2"/>
      <c r="BID2" s="2"/>
      <c r="BIE2" s="2"/>
      <c r="BIF2" s="2"/>
      <c r="BIG2" s="2"/>
      <c r="BIH2" s="2"/>
      <c r="BII2" s="2"/>
      <c r="BIJ2" s="2"/>
      <c r="BIK2" s="2"/>
      <c r="BIL2" s="2"/>
      <c r="BIM2" s="2"/>
      <c r="BIN2" s="2"/>
      <c r="BIO2" s="2"/>
      <c r="BIP2" s="2"/>
      <c r="BIQ2" s="2"/>
      <c r="BIR2" s="2"/>
      <c r="BIS2" s="2"/>
      <c r="BIT2" s="2"/>
      <c r="BIU2" s="2"/>
      <c r="BIV2" s="2"/>
      <c r="BIW2" s="2"/>
      <c r="BIX2" s="2"/>
      <c r="BIY2" s="2"/>
      <c r="BIZ2" s="2"/>
      <c r="BJA2" s="2"/>
      <c r="BJB2" s="2"/>
      <c r="BJC2" s="2"/>
      <c r="BJD2" s="2"/>
      <c r="BJE2" s="2"/>
      <c r="BJF2" s="2"/>
      <c r="BJG2" s="2"/>
      <c r="BJH2" s="2"/>
      <c r="BJI2" s="2"/>
      <c r="BJJ2" s="2"/>
      <c r="BJK2" s="2"/>
      <c r="BJL2" s="2"/>
      <c r="BJM2" s="2"/>
      <c r="BJN2" s="2"/>
      <c r="BJO2" s="2"/>
      <c r="BJP2" s="2"/>
      <c r="BJQ2" s="2"/>
      <c r="BJR2" s="2"/>
      <c r="BJS2" s="2"/>
      <c r="BJT2" s="2"/>
      <c r="BJU2" s="2"/>
      <c r="BJV2" s="2"/>
      <c r="BJW2" s="2"/>
      <c r="BJX2" s="2"/>
      <c r="BJY2" s="2"/>
      <c r="BJZ2" s="2"/>
      <c r="BKA2" s="2"/>
      <c r="BKB2" s="2"/>
      <c r="BKC2" s="2"/>
      <c r="BKD2" s="2"/>
      <c r="BKE2" s="2"/>
      <c r="BKF2" s="2"/>
      <c r="BKG2" s="2"/>
      <c r="BKH2" s="2"/>
      <c r="BKI2" s="2"/>
      <c r="BKJ2" s="2"/>
      <c r="BKK2" s="2"/>
      <c r="BKL2" s="2"/>
      <c r="BKM2" s="2"/>
      <c r="BKN2" s="2"/>
      <c r="BKO2" s="2"/>
      <c r="BKP2" s="2"/>
      <c r="BKQ2" s="2"/>
      <c r="BKR2" s="2"/>
      <c r="BKS2" s="2"/>
      <c r="BKT2" s="2"/>
      <c r="BKU2" s="2"/>
      <c r="BKV2" s="2"/>
      <c r="BKW2" s="2"/>
      <c r="BKX2" s="2"/>
      <c r="BKY2" s="2"/>
      <c r="BKZ2" s="2"/>
      <c r="BLA2" s="2"/>
      <c r="BLB2" s="2"/>
      <c r="BLC2" s="2"/>
      <c r="BLD2" s="2"/>
      <c r="BLE2" s="2"/>
      <c r="BLF2" s="2"/>
      <c r="BLG2" s="2"/>
      <c r="BLH2" s="2"/>
      <c r="BLI2" s="2"/>
      <c r="BLJ2" s="2"/>
      <c r="BLK2" s="2"/>
      <c r="BLL2" s="2"/>
      <c r="BLM2" s="2"/>
      <c r="BLN2" s="2"/>
      <c r="BLO2" s="2"/>
      <c r="BLP2" s="2"/>
      <c r="BLQ2" s="2"/>
      <c r="BLR2" s="2"/>
      <c r="BLS2" s="2"/>
      <c r="BLT2" s="2"/>
      <c r="BLU2" s="2"/>
      <c r="BLV2" s="2"/>
      <c r="BLW2" s="2"/>
      <c r="BLX2" s="2"/>
      <c r="BLY2" s="2"/>
      <c r="BLZ2" s="2"/>
      <c r="BMA2" s="2"/>
      <c r="BMB2" s="2"/>
      <c r="BMC2" s="2"/>
      <c r="BMD2" s="2"/>
      <c r="BME2" s="2"/>
      <c r="BMF2" s="2"/>
      <c r="BMG2" s="2"/>
      <c r="BMH2" s="2"/>
      <c r="BMI2" s="2"/>
      <c r="BMJ2" s="2"/>
      <c r="BMK2" s="2"/>
      <c r="BML2" s="2"/>
      <c r="BMM2" s="2"/>
      <c r="BMN2" s="2"/>
      <c r="BMO2" s="2"/>
      <c r="BMP2" s="2"/>
      <c r="BMQ2" s="2"/>
      <c r="BMR2" s="2"/>
      <c r="BMS2" s="2"/>
      <c r="BMT2" s="2"/>
      <c r="BMU2" s="2"/>
      <c r="BMV2" s="2"/>
      <c r="BMW2" s="2"/>
      <c r="BMX2" s="2"/>
      <c r="BMY2" s="2"/>
      <c r="BMZ2" s="2"/>
      <c r="BNA2" s="2"/>
      <c r="BNB2" s="2"/>
      <c r="BNC2" s="2"/>
      <c r="BND2" s="2"/>
      <c r="BNE2" s="2"/>
      <c r="BNF2" s="2"/>
      <c r="BNG2" s="2"/>
      <c r="BNH2" s="2"/>
      <c r="BNI2" s="2"/>
      <c r="BNJ2" s="2"/>
      <c r="BNK2" s="2"/>
      <c r="BNL2" s="2"/>
      <c r="BNM2" s="2"/>
      <c r="BNN2" s="2"/>
      <c r="BNO2" s="2"/>
      <c r="BNP2" s="2"/>
      <c r="BNQ2" s="2"/>
      <c r="BNR2" s="2"/>
      <c r="BNS2" s="2"/>
      <c r="BNT2" s="2"/>
      <c r="BNU2" s="2"/>
      <c r="BNV2" s="2"/>
      <c r="BNW2" s="2"/>
      <c r="BNX2" s="2"/>
      <c r="BNY2" s="2"/>
      <c r="BNZ2" s="2"/>
      <c r="BOA2" s="2"/>
      <c r="BOB2" s="2"/>
      <c r="BOC2" s="2"/>
      <c r="BOD2" s="2"/>
      <c r="BOE2" s="2"/>
      <c r="BOF2" s="2"/>
      <c r="BOG2" s="2"/>
      <c r="BOH2" s="2"/>
      <c r="BOI2" s="2"/>
      <c r="BOJ2" s="2"/>
      <c r="BOK2" s="2"/>
      <c r="BOL2" s="2"/>
      <c r="BOM2" s="2"/>
      <c r="BON2" s="2"/>
      <c r="BOO2" s="2"/>
      <c r="BOP2" s="2"/>
      <c r="BOQ2" s="2"/>
      <c r="BOR2" s="2"/>
      <c r="BOS2" s="2"/>
      <c r="BOT2" s="2"/>
      <c r="BOU2" s="2"/>
      <c r="BOV2" s="2"/>
      <c r="BOW2" s="2"/>
      <c r="BOX2" s="2"/>
      <c r="BOY2" s="2"/>
      <c r="BOZ2" s="2"/>
      <c r="BPA2" s="2"/>
      <c r="BPB2" s="2"/>
      <c r="BPC2" s="2"/>
      <c r="BPD2" s="2"/>
      <c r="BPE2" s="2"/>
      <c r="BPF2" s="2"/>
      <c r="BPG2" s="2"/>
      <c r="BPH2" s="2"/>
      <c r="BPI2" s="2"/>
      <c r="BPJ2" s="2"/>
      <c r="BPK2" s="2"/>
      <c r="BPL2" s="2"/>
      <c r="BPM2" s="2"/>
      <c r="BPN2" s="2"/>
      <c r="BPO2" s="2"/>
      <c r="BPP2" s="2"/>
      <c r="BPQ2" s="2"/>
      <c r="BPR2" s="2"/>
      <c r="BPS2" s="2"/>
      <c r="BPT2" s="2"/>
      <c r="BPU2" s="2"/>
      <c r="BPV2" s="2"/>
      <c r="BPW2" s="2"/>
      <c r="BPX2" s="2"/>
      <c r="BPY2" s="2"/>
      <c r="BPZ2" s="2"/>
      <c r="BQA2" s="2"/>
      <c r="BQB2" s="2"/>
      <c r="BQC2" s="2"/>
      <c r="BQD2" s="2"/>
      <c r="BQE2" s="2"/>
      <c r="BQF2" s="2"/>
      <c r="BQG2" s="2"/>
      <c r="BQH2" s="2"/>
      <c r="BQI2" s="2"/>
      <c r="BQJ2" s="2"/>
      <c r="BQK2" s="2"/>
      <c r="BQL2" s="2"/>
      <c r="BQM2" s="2"/>
      <c r="BQN2" s="2"/>
      <c r="BQO2" s="2"/>
      <c r="BQP2" s="2"/>
      <c r="BQQ2" s="2"/>
      <c r="BQR2" s="2"/>
      <c r="BQS2" s="2"/>
      <c r="BQT2" s="2"/>
      <c r="BQU2" s="2"/>
      <c r="BQV2" s="2"/>
      <c r="BQW2" s="2"/>
      <c r="BQX2" s="2"/>
      <c r="BQY2" s="2"/>
      <c r="BQZ2" s="2"/>
      <c r="BRA2" s="2"/>
      <c r="BRB2" s="2"/>
      <c r="BRC2" s="2"/>
      <c r="BRD2" s="2"/>
      <c r="BRE2" s="2"/>
      <c r="BRF2" s="2"/>
      <c r="BRG2" s="2"/>
      <c r="BRH2" s="2"/>
      <c r="BRI2" s="2"/>
      <c r="BRJ2" s="2"/>
      <c r="BRK2" s="2"/>
      <c r="BRL2" s="2"/>
      <c r="BRM2" s="2"/>
      <c r="BRN2" s="2"/>
      <c r="BRO2" s="2"/>
      <c r="BRP2" s="2"/>
      <c r="BRQ2" s="2"/>
      <c r="BRR2" s="2"/>
      <c r="BRS2" s="2"/>
      <c r="BRT2" s="2"/>
      <c r="BRU2" s="2"/>
      <c r="BRV2" s="2"/>
      <c r="BRW2" s="2"/>
      <c r="BRX2" s="2"/>
      <c r="BRY2" s="2"/>
      <c r="BRZ2" s="2"/>
      <c r="BSA2" s="2"/>
      <c r="BSB2" s="2"/>
      <c r="BSC2" s="2"/>
      <c r="BSD2" s="2"/>
      <c r="BSE2" s="2"/>
      <c r="BSF2" s="2"/>
      <c r="BSG2" s="2"/>
      <c r="BSH2" s="2"/>
      <c r="BSI2" s="2"/>
      <c r="BSJ2" s="2"/>
      <c r="BSK2" s="2"/>
      <c r="BSL2" s="2"/>
      <c r="BSM2" s="2"/>
      <c r="BSN2" s="2"/>
      <c r="BSO2" s="2"/>
      <c r="BSP2" s="2"/>
      <c r="BSQ2" s="2"/>
      <c r="BSR2" s="2"/>
      <c r="BSS2" s="2"/>
      <c r="BST2" s="2"/>
      <c r="BSU2" s="2"/>
      <c r="BSV2" s="2"/>
      <c r="BSW2" s="2"/>
      <c r="BSX2" s="2"/>
      <c r="BSY2" s="2"/>
      <c r="BSZ2" s="2"/>
      <c r="BTA2" s="2"/>
      <c r="BTB2" s="2"/>
      <c r="BTC2" s="2"/>
      <c r="BTD2" s="2"/>
      <c r="BTE2" s="2"/>
      <c r="BTF2" s="2"/>
      <c r="BTG2" s="2"/>
      <c r="BTH2" s="2"/>
      <c r="BTI2" s="2"/>
      <c r="BTJ2" s="2"/>
      <c r="BTK2" s="2"/>
      <c r="BTL2" s="2"/>
      <c r="BTM2" s="2"/>
      <c r="BTN2" s="2"/>
      <c r="BTO2" s="2"/>
      <c r="BTP2" s="2"/>
      <c r="BTQ2" s="2"/>
      <c r="BTR2" s="2"/>
      <c r="BTS2" s="2"/>
      <c r="BTT2" s="2"/>
      <c r="BTU2" s="2"/>
      <c r="BTV2" s="2"/>
      <c r="BTW2" s="2"/>
      <c r="BTX2" s="2"/>
      <c r="BTY2" s="2"/>
      <c r="BTZ2" s="2"/>
      <c r="BUA2" s="2"/>
      <c r="BUB2" s="2"/>
      <c r="BUC2" s="2"/>
      <c r="BUD2" s="2"/>
      <c r="BUE2" s="2"/>
      <c r="BUF2" s="2"/>
      <c r="BUG2" s="2"/>
      <c r="BUH2" s="2"/>
      <c r="BUI2" s="2"/>
      <c r="BUJ2" s="2"/>
      <c r="BUK2" s="2"/>
      <c r="BUL2" s="2"/>
      <c r="BUM2" s="2"/>
      <c r="BUN2" s="2"/>
      <c r="BUO2" s="2"/>
      <c r="BUP2" s="2"/>
      <c r="BUQ2" s="2"/>
      <c r="BUR2" s="2"/>
      <c r="BUS2" s="2"/>
      <c r="BUT2" s="2"/>
      <c r="BUU2" s="2"/>
      <c r="BUV2" s="2"/>
      <c r="BUW2" s="2"/>
      <c r="BUX2" s="2"/>
      <c r="BUY2" s="2"/>
      <c r="BUZ2" s="2"/>
      <c r="BVA2" s="2"/>
      <c r="BVB2" s="2"/>
      <c r="BVC2" s="2"/>
      <c r="BVD2" s="2"/>
      <c r="BVE2" s="2"/>
      <c r="BVF2" s="2"/>
      <c r="BVG2" s="2"/>
      <c r="BVH2" s="2"/>
      <c r="BVI2" s="2"/>
      <c r="BVJ2" s="2"/>
      <c r="BVK2" s="2"/>
      <c r="BVL2" s="2"/>
      <c r="BVM2" s="2"/>
      <c r="BVN2" s="2"/>
      <c r="BVO2" s="2"/>
      <c r="BVP2" s="2"/>
      <c r="BVQ2" s="2"/>
      <c r="BVR2" s="2"/>
      <c r="BVS2" s="2"/>
      <c r="BVT2" s="2"/>
      <c r="BVU2" s="2"/>
      <c r="BVV2" s="2"/>
      <c r="BVW2" s="2"/>
      <c r="BVX2" s="2"/>
      <c r="BVY2" s="2"/>
      <c r="BVZ2" s="2"/>
      <c r="BWA2" s="2"/>
      <c r="BWB2" s="2"/>
      <c r="BWC2" s="2"/>
      <c r="BWD2" s="2"/>
      <c r="BWE2" s="2"/>
      <c r="BWF2" s="2"/>
      <c r="BWG2" s="2"/>
      <c r="BWH2" s="2"/>
      <c r="BWI2" s="2"/>
      <c r="BWJ2" s="2"/>
      <c r="BWK2" s="2"/>
      <c r="BWL2" s="2"/>
      <c r="BWM2" s="2"/>
      <c r="BWN2" s="2"/>
      <c r="BWO2" s="2"/>
      <c r="BWP2" s="2"/>
      <c r="BWQ2" s="2"/>
      <c r="BWR2" s="2"/>
      <c r="BWS2" s="2"/>
      <c r="BWT2" s="2"/>
      <c r="BWU2" s="2"/>
      <c r="BWV2" s="2"/>
      <c r="BWW2" s="2"/>
      <c r="BWX2" s="2"/>
      <c r="BWY2" s="2"/>
      <c r="BWZ2" s="2"/>
      <c r="BXA2" s="2"/>
      <c r="BXB2" s="2"/>
      <c r="BXC2" s="2"/>
      <c r="BXD2" s="2"/>
      <c r="BXE2" s="2"/>
      <c r="BXF2" s="2"/>
      <c r="BXG2" s="2"/>
      <c r="BXH2" s="2"/>
      <c r="BXI2" s="2"/>
      <c r="BXJ2" s="2"/>
      <c r="BXK2" s="2"/>
      <c r="BXL2" s="2"/>
      <c r="BXM2" s="2"/>
      <c r="BXN2" s="2"/>
      <c r="BXO2" s="2"/>
      <c r="BXP2" s="2"/>
      <c r="BXQ2" s="2"/>
      <c r="BXR2" s="2"/>
      <c r="BXS2" s="2"/>
      <c r="BXT2" s="2"/>
      <c r="BXU2" s="2"/>
      <c r="BXV2" s="2"/>
      <c r="BXW2" s="2"/>
      <c r="BXX2" s="2"/>
      <c r="BXY2" s="2"/>
      <c r="BXZ2" s="2"/>
      <c r="BYA2" s="2"/>
      <c r="BYB2" s="2"/>
      <c r="BYC2" s="2"/>
      <c r="BYD2" s="2"/>
      <c r="BYE2" s="2"/>
      <c r="BYF2" s="2"/>
      <c r="BYG2" s="2"/>
      <c r="BYH2" s="2"/>
      <c r="BYI2" s="2"/>
      <c r="BYJ2" s="2"/>
      <c r="BYK2" s="2"/>
      <c r="BYL2" s="2"/>
      <c r="BYM2" s="2"/>
      <c r="BYN2" s="2"/>
      <c r="BYO2" s="2"/>
      <c r="BYP2" s="2"/>
      <c r="BYQ2" s="2"/>
      <c r="BYR2" s="2"/>
      <c r="BYS2" s="2"/>
      <c r="BYT2" s="2"/>
      <c r="BYU2" s="2"/>
      <c r="BYV2" s="2"/>
      <c r="BYW2" s="2"/>
      <c r="BYX2" s="2"/>
      <c r="BYY2" s="2"/>
      <c r="BYZ2" s="2"/>
      <c r="BZA2" s="2"/>
      <c r="BZB2" s="2"/>
      <c r="BZC2" s="2"/>
      <c r="BZD2" s="2"/>
      <c r="BZE2" s="2"/>
      <c r="BZF2" s="2"/>
      <c r="BZG2" s="2"/>
      <c r="BZH2" s="2"/>
      <c r="BZI2" s="2"/>
      <c r="BZJ2" s="2"/>
      <c r="BZK2" s="2"/>
      <c r="BZL2" s="2"/>
      <c r="BZM2" s="2"/>
      <c r="BZN2" s="2"/>
      <c r="BZO2" s="2"/>
      <c r="BZP2" s="2"/>
      <c r="BZQ2" s="2"/>
      <c r="BZR2" s="2"/>
      <c r="BZS2" s="2"/>
      <c r="BZT2" s="2"/>
      <c r="BZU2" s="2"/>
      <c r="BZV2" s="2"/>
      <c r="BZW2" s="2"/>
      <c r="BZX2" s="2"/>
      <c r="BZY2" s="2"/>
      <c r="BZZ2" s="2"/>
      <c r="CAA2" s="2"/>
      <c r="CAB2" s="2"/>
      <c r="CAC2" s="2"/>
      <c r="CAD2" s="2"/>
      <c r="CAE2" s="2"/>
      <c r="CAF2" s="2"/>
      <c r="CAG2" s="2"/>
      <c r="CAH2" s="2"/>
      <c r="CAI2" s="2"/>
      <c r="CAJ2" s="2"/>
      <c r="CAK2" s="2"/>
      <c r="CAL2" s="2"/>
      <c r="CAM2" s="2"/>
      <c r="CAN2" s="2"/>
      <c r="CAO2" s="2"/>
      <c r="CAP2" s="2"/>
      <c r="CAQ2" s="2"/>
      <c r="CAR2" s="2"/>
      <c r="CAS2" s="2"/>
      <c r="CAT2" s="2"/>
      <c r="CAU2" s="2"/>
      <c r="CAV2" s="2"/>
      <c r="CAW2" s="2"/>
      <c r="CAX2" s="2"/>
      <c r="CAY2" s="2"/>
      <c r="CAZ2" s="2"/>
      <c r="CBA2" s="2"/>
      <c r="CBB2" s="2"/>
      <c r="CBC2" s="2"/>
      <c r="CBD2" s="2"/>
      <c r="CBE2" s="2"/>
      <c r="CBF2" s="2"/>
      <c r="CBG2" s="2"/>
      <c r="CBH2" s="2"/>
      <c r="CBI2" s="2"/>
      <c r="CBJ2" s="2"/>
      <c r="CBK2" s="2"/>
      <c r="CBL2" s="2"/>
      <c r="CBM2" s="2"/>
      <c r="CBN2" s="2"/>
      <c r="CBO2" s="2"/>
      <c r="CBP2" s="2"/>
      <c r="CBQ2" s="2"/>
      <c r="CBR2" s="2"/>
      <c r="CBS2" s="2"/>
      <c r="CBT2" s="2"/>
      <c r="CBU2" s="2"/>
      <c r="CBV2" s="2"/>
      <c r="CBW2" s="2"/>
      <c r="CBX2" s="2"/>
      <c r="CBY2" s="2"/>
      <c r="CBZ2" s="2"/>
      <c r="CCA2" s="2"/>
      <c r="CCB2" s="2"/>
      <c r="CCC2" s="2"/>
      <c r="CCD2" s="2"/>
      <c r="CCE2" s="2"/>
      <c r="CCF2" s="2"/>
      <c r="CCG2" s="2"/>
      <c r="CCH2" s="2"/>
      <c r="CCI2" s="2"/>
      <c r="CCJ2" s="2"/>
      <c r="CCK2" s="2"/>
      <c r="CCL2" s="2"/>
      <c r="CCM2" s="2"/>
      <c r="CCN2" s="2"/>
      <c r="CCO2" s="2"/>
      <c r="CCP2" s="2"/>
      <c r="CCQ2" s="2"/>
      <c r="CCR2" s="2"/>
      <c r="CCS2" s="2"/>
      <c r="CCT2" s="2"/>
      <c r="CCU2" s="2"/>
      <c r="CCV2" s="2"/>
      <c r="CCW2" s="2"/>
      <c r="CCX2" s="2"/>
      <c r="CCY2" s="2"/>
      <c r="CCZ2" s="2"/>
      <c r="CDA2" s="2"/>
      <c r="CDB2" s="2"/>
      <c r="CDC2" s="2"/>
      <c r="CDD2" s="2"/>
      <c r="CDE2" s="2"/>
      <c r="CDF2" s="2"/>
      <c r="CDG2" s="2"/>
      <c r="CDH2" s="2"/>
      <c r="CDI2" s="2"/>
      <c r="CDJ2" s="2"/>
      <c r="CDK2" s="2"/>
      <c r="CDL2" s="2"/>
      <c r="CDM2" s="2"/>
      <c r="CDN2" s="2"/>
      <c r="CDO2" s="2"/>
      <c r="CDP2" s="2"/>
      <c r="CDQ2" s="2"/>
      <c r="CDR2" s="2"/>
      <c r="CDS2" s="2"/>
      <c r="CDT2" s="2"/>
      <c r="CDU2" s="2"/>
      <c r="CDV2" s="2"/>
      <c r="CDW2" s="2"/>
      <c r="CDX2" s="2"/>
      <c r="CDY2" s="2"/>
      <c r="CDZ2" s="2"/>
      <c r="CEA2" s="2"/>
      <c r="CEB2" s="2"/>
      <c r="CEC2" s="2"/>
      <c r="CED2" s="2"/>
      <c r="CEE2" s="2"/>
      <c r="CEF2" s="2"/>
      <c r="CEG2" s="2"/>
      <c r="CEH2" s="2"/>
      <c r="CEI2" s="2"/>
      <c r="CEJ2" s="2"/>
      <c r="CEK2" s="2"/>
      <c r="CEL2" s="2"/>
      <c r="CEM2" s="2"/>
      <c r="CEN2" s="2"/>
      <c r="CEO2" s="2"/>
      <c r="CEP2" s="2"/>
      <c r="CEQ2" s="2"/>
      <c r="CER2" s="2"/>
      <c r="CES2" s="2"/>
      <c r="CET2" s="2"/>
      <c r="CEU2" s="2"/>
      <c r="CEV2" s="2"/>
      <c r="CEW2" s="2"/>
      <c r="CEX2" s="2"/>
      <c r="CEY2" s="2"/>
      <c r="CEZ2" s="2"/>
      <c r="CFA2" s="2"/>
      <c r="CFB2" s="2"/>
      <c r="CFC2" s="2"/>
      <c r="CFD2" s="2"/>
      <c r="CFE2" s="2"/>
      <c r="CFF2" s="2"/>
      <c r="CFG2" s="2"/>
      <c r="CFH2" s="2"/>
      <c r="CFI2" s="2"/>
      <c r="CFJ2" s="2"/>
      <c r="CFK2" s="2"/>
      <c r="CFL2" s="2"/>
      <c r="CFM2" s="2"/>
      <c r="CFN2" s="2"/>
      <c r="CFO2" s="2"/>
      <c r="CFP2" s="2"/>
      <c r="CFQ2" s="2"/>
      <c r="CFR2" s="2"/>
      <c r="CFS2" s="2"/>
      <c r="CFT2" s="2"/>
      <c r="CFU2" s="2"/>
      <c r="CFV2" s="2"/>
      <c r="CFW2" s="2"/>
      <c r="CFX2" s="2"/>
      <c r="CFY2" s="2"/>
      <c r="CFZ2" s="2"/>
      <c r="CGA2" s="2"/>
      <c r="CGB2" s="2"/>
      <c r="CGC2" s="2"/>
      <c r="CGD2" s="2"/>
      <c r="CGE2" s="2"/>
      <c r="CGF2" s="2"/>
      <c r="CGG2" s="2"/>
      <c r="CGH2" s="2"/>
      <c r="CGI2" s="2"/>
      <c r="CGJ2" s="2"/>
      <c r="CGK2" s="2"/>
      <c r="CGL2" s="2"/>
      <c r="CGM2" s="2"/>
      <c r="CGN2" s="2"/>
      <c r="CGO2" s="2"/>
      <c r="CGP2" s="2"/>
      <c r="CGQ2" s="2"/>
      <c r="CGR2" s="2"/>
      <c r="CGS2" s="2"/>
      <c r="CGT2" s="2"/>
      <c r="CGU2" s="2"/>
      <c r="CGV2" s="2"/>
      <c r="CGW2" s="2"/>
      <c r="CGX2" s="2"/>
      <c r="CGY2" s="2"/>
      <c r="CGZ2" s="2"/>
      <c r="CHA2" s="2"/>
      <c r="CHB2" s="2"/>
      <c r="CHC2" s="2"/>
      <c r="CHD2" s="2"/>
      <c r="CHE2" s="2"/>
      <c r="CHF2" s="2"/>
      <c r="CHG2" s="2"/>
      <c r="CHH2" s="2"/>
      <c r="CHI2" s="2"/>
      <c r="CHJ2" s="2"/>
      <c r="CHK2" s="2"/>
      <c r="CHL2" s="2"/>
      <c r="CHM2" s="2"/>
      <c r="CHN2" s="2"/>
      <c r="CHO2" s="2"/>
      <c r="CHP2" s="2"/>
      <c r="CHQ2" s="2"/>
      <c r="CHR2" s="2"/>
      <c r="CHS2" s="2"/>
      <c r="CHT2" s="2"/>
      <c r="CHU2" s="2"/>
      <c r="CHV2" s="2"/>
      <c r="CHW2" s="2"/>
      <c r="CHX2" s="2"/>
      <c r="CHY2" s="2"/>
      <c r="CHZ2" s="2"/>
      <c r="CIA2" s="2"/>
      <c r="CIB2" s="2"/>
      <c r="CIC2" s="2"/>
      <c r="CID2" s="2"/>
      <c r="CIE2" s="2"/>
      <c r="CIF2" s="2"/>
      <c r="CIG2" s="2"/>
      <c r="CIH2" s="2"/>
      <c r="CII2" s="2"/>
      <c r="CIJ2" s="2"/>
      <c r="CIK2" s="2"/>
      <c r="CIL2" s="2"/>
      <c r="CIM2" s="2"/>
      <c r="CIN2" s="2"/>
      <c r="CIO2" s="2"/>
      <c r="CIP2" s="2"/>
      <c r="CIQ2" s="2"/>
      <c r="CIR2" s="2"/>
      <c r="CIS2" s="2"/>
      <c r="CIT2" s="2"/>
      <c r="CIU2" s="2"/>
      <c r="CIV2" s="2"/>
      <c r="CIW2" s="2"/>
      <c r="CIX2" s="2"/>
      <c r="CIY2" s="2"/>
      <c r="CIZ2" s="2"/>
      <c r="CJA2" s="2"/>
      <c r="CJB2" s="2"/>
      <c r="CJC2" s="2"/>
      <c r="CJD2" s="2"/>
      <c r="CJE2" s="2"/>
      <c r="CJF2" s="2"/>
      <c r="CJG2" s="2"/>
      <c r="CJH2" s="2"/>
      <c r="CJI2" s="2"/>
      <c r="CJJ2" s="2"/>
      <c r="CJK2" s="2"/>
      <c r="CJL2" s="2"/>
      <c r="CJM2" s="2"/>
      <c r="CJN2" s="2"/>
      <c r="CJO2" s="2"/>
      <c r="CJP2" s="2"/>
      <c r="CJQ2" s="2"/>
      <c r="CJR2" s="2"/>
      <c r="CJS2" s="2"/>
      <c r="CJT2" s="2"/>
      <c r="CJU2" s="2"/>
      <c r="CJV2" s="2"/>
      <c r="CJW2" s="2"/>
      <c r="CJX2" s="2"/>
      <c r="CJY2" s="2"/>
      <c r="CJZ2" s="2"/>
      <c r="CKA2" s="2"/>
      <c r="CKB2" s="2"/>
      <c r="CKC2" s="2"/>
      <c r="CKD2" s="2"/>
      <c r="CKE2" s="2"/>
      <c r="CKF2" s="2"/>
      <c r="CKG2" s="2"/>
      <c r="CKH2" s="2"/>
      <c r="CKI2" s="2"/>
      <c r="CKJ2" s="2"/>
      <c r="CKK2" s="2"/>
      <c r="CKL2" s="2"/>
      <c r="CKM2" s="2"/>
      <c r="CKN2" s="2"/>
      <c r="CKO2" s="2"/>
      <c r="CKP2" s="2"/>
      <c r="CKQ2" s="2"/>
      <c r="CKR2" s="2"/>
      <c r="CKS2" s="2"/>
      <c r="CKT2" s="2"/>
      <c r="CKU2" s="2"/>
      <c r="CKV2" s="2"/>
      <c r="CKW2" s="2"/>
      <c r="CKX2" s="2"/>
      <c r="CKY2" s="2"/>
      <c r="CKZ2" s="2"/>
      <c r="CLA2" s="2"/>
      <c r="CLB2" s="2"/>
      <c r="CLC2" s="2"/>
      <c r="CLD2" s="2"/>
      <c r="CLE2" s="2"/>
      <c r="CLF2" s="2"/>
      <c r="CLG2" s="2"/>
      <c r="CLH2" s="2"/>
      <c r="CLI2" s="2"/>
      <c r="CLJ2" s="2"/>
      <c r="CLK2" s="2"/>
      <c r="CLL2" s="2"/>
      <c r="CLM2" s="2"/>
      <c r="CLN2" s="2"/>
      <c r="CLO2" s="2"/>
      <c r="CLP2" s="2"/>
      <c r="CLQ2" s="2"/>
      <c r="CLR2" s="2"/>
      <c r="CLS2" s="2"/>
      <c r="CLT2" s="2"/>
      <c r="CLU2" s="2"/>
      <c r="CLV2" s="2"/>
      <c r="CLW2" s="2"/>
      <c r="CLX2" s="2"/>
      <c r="CLY2" s="2"/>
      <c r="CLZ2" s="2"/>
      <c r="CMA2" s="2"/>
      <c r="CMB2" s="2"/>
      <c r="CMC2" s="2"/>
      <c r="CMD2" s="2"/>
      <c r="CME2" s="2"/>
      <c r="CMF2" s="2"/>
      <c r="CMG2" s="2"/>
      <c r="CMH2" s="2"/>
      <c r="CMI2" s="2"/>
      <c r="CMJ2" s="2"/>
      <c r="CMK2" s="2"/>
      <c r="CML2" s="2"/>
      <c r="CMM2" s="2"/>
      <c r="CMN2" s="2"/>
      <c r="CMO2" s="2"/>
      <c r="CMP2" s="2"/>
      <c r="CMQ2" s="2"/>
      <c r="CMR2" s="2"/>
      <c r="CMS2" s="2"/>
      <c r="CMT2" s="2"/>
      <c r="CMU2" s="2"/>
      <c r="CMV2" s="2"/>
      <c r="CMW2" s="2"/>
      <c r="CMX2" s="2"/>
      <c r="CMY2" s="2"/>
      <c r="CMZ2" s="2"/>
      <c r="CNA2" s="2"/>
      <c r="CNB2" s="2"/>
      <c r="CNC2" s="2"/>
      <c r="CND2" s="2"/>
      <c r="CNE2" s="2"/>
      <c r="CNF2" s="2"/>
      <c r="CNG2" s="2"/>
      <c r="CNH2" s="2"/>
      <c r="CNI2" s="2"/>
      <c r="CNJ2" s="2"/>
      <c r="CNK2" s="2"/>
      <c r="CNL2" s="2"/>
      <c r="CNM2" s="2"/>
      <c r="CNN2" s="2"/>
      <c r="CNO2" s="2"/>
      <c r="CNP2" s="2"/>
      <c r="CNQ2" s="2"/>
      <c r="CNR2" s="2"/>
      <c r="CNS2" s="2"/>
      <c r="CNT2" s="2"/>
      <c r="CNU2" s="2"/>
      <c r="CNV2" s="2"/>
      <c r="CNW2" s="2"/>
      <c r="CNX2" s="2"/>
      <c r="CNY2" s="2"/>
      <c r="CNZ2" s="2"/>
      <c r="COA2" s="2"/>
      <c r="COB2" s="2"/>
      <c r="COC2" s="2"/>
      <c r="COD2" s="2"/>
      <c r="COE2" s="2"/>
      <c r="COF2" s="2"/>
      <c r="COG2" s="2"/>
      <c r="COH2" s="2"/>
      <c r="COI2" s="2"/>
      <c r="COJ2" s="2"/>
      <c r="COK2" s="2"/>
      <c r="COL2" s="2"/>
      <c r="COM2" s="2"/>
      <c r="CON2" s="2"/>
      <c r="COO2" s="2"/>
      <c r="COP2" s="2"/>
      <c r="COQ2" s="2"/>
      <c r="COR2" s="2"/>
      <c r="COS2" s="2"/>
      <c r="COT2" s="2"/>
      <c r="COU2" s="2"/>
      <c r="COV2" s="2"/>
      <c r="COW2" s="2"/>
      <c r="COX2" s="2"/>
      <c r="COY2" s="2"/>
      <c r="COZ2" s="2"/>
      <c r="CPA2" s="2"/>
      <c r="CPB2" s="2"/>
      <c r="CPC2" s="2"/>
      <c r="CPD2" s="2"/>
      <c r="CPE2" s="2"/>
      <c r="CPF2" s="2"/>
      <c r="CPG2" s="2"/>
      <c r="CPH2" s="2"/>
      <c r="CPI2" s="2"/>
      <c r="CPJ2" s="2"/>
      <c r="CPK2" s="2"/>
      <c r="CPL2" s="2"/>
      <c r="CPM2" s="2"/>
      <c r="CPN2" s="2"/>
      <c r="CPO2" s="2"/>
      <c r="CPP2" s="2"/>
      <c r="CPQ2" s="2"/>
      <c r="CPR2" s="2"/>
      <c r="CPS2" s="2"/>
      <c r="CPT2" s="2"/>
      <c r="CPU2" s="2"/>
      <c r="CPV2" s="2"/>
      <c r="CPW2" s="2"/>
      <c r="CPX2" s="2"/>
      <c r="CPY2" s="2"/>
      <c r="CPZ2" s="2"/>
      <c r="CQA2" s="2"/>
      <c r="CQB2" s="2"/>
      <c r="CQC2" s="2"/>
      <c r="CQD2" s="2"/>
      <c r="CQE2" s="2"/>
      <c r="CQF2" s="2"/>
      <c r="CQG2" s="2"/>
      <c r="CQH2" s="2"/>
      <c r="CQI2" s="2"/>
      <c r="CQJ2" s="2"/>
      <c r="CQK2" s="2"/>
      <c r="CQL2" s="2"/>
      <c r="CQM2" s="2"/>
      <c r="CQN2" s="2"/>
      <c r="CQO2" s="2"/>
      <c r="CQP2" s="2"/>
      <c r="CQQ2" s="2"/>
      <c r="CQR2" s="2"/>
      <c r="CQS2" s="2"/>
      <c r="CQT2" s="2"/>
      <c r="CQU2" s="2"/>
      <c r="CQV2" s="2"/>
      <c r="CQW2" s="2"/>
      <c r="CQX2" s="2"/>
      <c r="CQY2" s="2"/>
      <c r="CQZ2" s="2"/>
      <c r="CRA2" s="2"/>
      <c r="CRB2" s="2"/>
      <c r="CRC2" s="2"/>
      <c r="CRD2" s="2"/>
      <c r="CRE2" s="2"/>
      <c r="CRF2" s="2"/>
      <c r="CRG2" s="2"/>
      <c r="CRH2" s="2"/>
      <c r="CRI2" s="2"/>
      <c r="CRJ2" s="2"/>
      <c r="CRK2" s="2"/>
      <c r="CRL2" s="2"/>
      <c r="CRM2" s="2"/>
      <c r="CRN2" s="2"/>
      <c r="CRO2" s="2"/>
      <c r="CRP2" s="2"/>
      <c r="CRQ2" s="2"/>
      <c r="CRR2" s="2"/>
      <c r="CRS2" s="2"/>
      <c r="CRT2" s="2"/>
      <c r="CRU2" s="2"/>
      <c r="CRV2" s="2"/>
      <c r="CRW2" s="2"/>
      <c r="CRX2" s="2"/>
      <c r="CRY2" s="2"/>
      <c r="CRZ2" s="2"/>
      <c r="CSA2" s="2"/>
      <c r="CSB2" s="2"/>
      <c r="CSC2" s="2"/>
      <c r="CSD2" s="2"/>
      <c r="CSE2" s="2"/>
      <c r="CSF2" s="2"/>
      <c r="CSG2" s="2"/>
      <c r="CSH2" s="2"/>
      <c r="CSI2" s="2"/>
      <c r="CSJ2" s="2"/>
      <c r="CSK2" s="2"/>
      <c r="CSL2" s="2"/>
      <c r="CSM2" s="2"/>
      <c r="CSN2" s="2"/>
      <c r="CSO2" s="2"/>
      <c r="CSP2" s="2"/>
      <c r="CSQ2" s="2"/>
      <c r="CSR2" s="2"/>
      <c r="CSS2" s="2"/>
      <c r="CST2" s="2"/>
      <c r="CSU2" s="2"/>
      <c r="CSV2" s="2"/>
      <c r="CSW2" s="2"/>
      <c r="CSX2" s="2"/>
      <c r="CSY2" s="2"/>
      <c r="CSZ2" s="2"/>
      <c r="CTA2" s="2"/>
      <c r="CTB2" s="2"/>
      <c r="CTC2" s="2"/>
      <c r="CTD2" s="2"/>
      <c r="CTE2" s="2"/>
      <c r="CTF2" s="2"/>
      <c r="CTG2" s="2"/>
      <c r="CTH2" s="2"/>
      <c r="CTI2" s="2"/>
      <c r="CTJ2" s="2"/>
      <c r="CTK2" s="2"/>
      <c r="CTL2" s="2"/>
      <c r="CTM2" s="2"/>
      <c r="CTN2" s="2"/>
      <c r="CTO2" s="2"/>
      <c r="CTP2" s="2"/>
      <c r="CTQ2" s="2"/>
      <c r="CTR2" s="2"/>
      <c r="CTS2" s="2"/>
      <c r="CTT2" s="2"/>
      <c r="CTU2" s="2"/>
      <c r="CTV2" s="2"/>
      <c r="CTW2" s="2"/>
      <c r="CTX2" s="2"/>
      <c r="CTY2" s="2"/>
      <c r="CTZ2" s="2"/>
      <c r="CUA2" s="2"/>
      <c r="CUB2" s="2"/>
      <c r="CUC2" s="2"/>
      <c r="CUD2" s="2"/>
      <c r="CUE2" s="2"/>
      <c r="CUF2" s="2"/>
      <c r="CUG2" s="2"/>
      <c r="CUH2" s="2"/>
      <c r="CUI2" s="2"/>
      <c r="CUJ2" s="2"/>
      <c r="CUK2" s="2"/>
      <c r="CUL2" s="2"/>
      <c r="CUM2" s="2"/>
      <c r="CUN2" s="2"/>
      <c r="CUO2" s="2"/>
      <c r="CUP2" s="2"/>
      <c r="CUQ2" s="2"/>
      <c r="CUR2" s="2"/>
      <c r="CUS2" s="2"/>
      <c r="CUT2" s="2"/>
      <c r="CUU2" s="2"/>
      <c r="CUV2" s="2"/>
      <c r="CUW2" s="2"/>
      <c r="CUX2" s="2"/>
      <c r="CUY2" s="2"/>
      <c r="CUZ2" s="2"/>
      <c r="CVA2" s="2"/>
      <c r="CVB2" s="2"/>
      <c r="CVC2" s="2"/>
      <c r="CVD2" s="2"/>
      <c r="CVE2" s="2"/>
      <c r="CVF2" s="2"/>
      <c r="CVG2" s="2"/>
      <c r="CVH2" s="2"/>
      <c r="CVI2" s="2"/>
      <c r="CVJ2" s="2"/>
      <c r="CVK2" s="2"/>
      <c r="CVL2" s="2"/>
      <c r="CVM2" s="2"/>
      <c r="CVN2" s="2"/>
      <c r="CVO2" s="2"/>
      <c r="CVP2" s="2"/>
      <c r="CVQ2" s="2"/>
      <c r="CVR2" s="2"/>
      <c r="CVS2" s="2"/>
      <c r="CVT2" s="2"/>
      <c r="CVU2" s="2"/>
      <c r="CVV2" s="2"/>
      <c r="CVW2" s="2"/>
      <c r="CVX2" s="2"/>
      <c r="CVY2" s="2"/>
      <c r="CVZ2" s="2"/>
      <c r="CWA2" s="2"/>
      <c r="CWB2" s="2"/>
      <c r="CWC2" s="2"/>
      <c r="CWD2" s="2"/>
      <c r="CWE2" s="2"/>
      <c r="CWF2" s="2"/>
      <c r="CWG2" s="2"/>
      <c r="CWH2" s="2"/>
      <c r="CWI2" s="2"/>
      <c r="CWJ2" s="2"/>
      <c r="CWK2" s="2"/>
      <c r="CWL2" s="2"/>
      <c r="CWM2" s="2"/>
      <c r="CWN2" s="2"/>
      <c r="CWO2" s="2"/>
      <c r="CWP2" s="2"/>
      <c r="CWQ2" s="2"/>
      <c r="CWR2" s="2"/>
      <c r="CWS2" s="2"/>
      <c r="CWT2" s="2"/>
      <c r="CWU2" s="2"/>
      <c r="CWV2" s="2"/>
      <c r="CWW2" s="2"/>
      <c r="CWX2" s="2"/>
      <c r="CWY2" s="2"/>
      <c r="CWZ2" s="2"/>
      <c r="CXA2" s="2"/>
      <c r="CXB2" s="2"/>
      <c r="CXC2" s="2"/>
      <c r="CXD2" s="2"/>
      <c r="CXE2" s="2"/>
      <c r="CXF2" s="2"/>
      <c r="CXG2" s="2"/>
      <c r="CXH2" s="2"/>
      <c r="CXI2" s="2"/>
      <c r="CXJ2" s="2"/>
      <c r="CXK2" s="2"/>
      <c r="CXL2" s="2"/>
      <c r="CXM2" s="2"/>
      <c r="CXN2" s="2"/>
      <c r="CXO2" s="2"/>
      <c r="CXP2" s="2"/>
      <c r="CXQ2" s="2"/>
      <c r="CXR2" s="2"/>
      <c r="CXS2" s="2"/>
      <c r="CXT2" s="2"/>
      <c r="CXU2" s="2"/>
      <c r="CXV2" s="2"/>
      <c r="CXW2" s="2"/>
      <c r="CXX2" s="2"/>
      <c r="CXY2" s="2"/>
      <c r="CXZ2" s="2"/>
      <c r="CYA2" s="2"/>
      <c r="CYB2" s="2"/>
      <c r="CYC2" s="2"/>
      <c r="CYD2" s="2"/>
      <c r="CYE2" s="2"/>
      <c r="CYF2" s="2"/>
      <c r="CYG2" s="2"/>
      <c r="CYH2" s="2"/>
      <c r="CYI2" s="2"/>
      <c r="CYJ2" s="2"/>
      <c r="CYK2" s="2"/>
      <c r="CYL2" s="2"/>
      <c r="CYM2" s="2"/>
      <c r="CYN2" s="2"/>
      <c r="CYO2" s="2"/>
      <c r="CYP2" s="2"/>
      <c r="CYQ2" s="2"/>
      <c r="CYR2" s="2"/>
      <c r="CYS2" s="2"/>
      <c r="CYT2" s="2"/>
      <c r="CYU2" s="2"/>
      <c r="CYV2" s="2"/>
      <c r="CYW2" s="2"/>
      <c r="CYX2" s="2"/>
      <c r="CYY2" s="2"/>
      <c r="CYZ2" s="2"/>
      <c r="CZA2" s="2"/>
      <c r="CZB2" s="2"/>
      <c r="CZC2" s="2"/>
      <c r="CZD2" s="2"/>
      <c r="CZE2" s="2"/>
      <c r="CZF2" s="2"/>
      <c r="CZG2" s="2"/>
      <c r="CZH2" s="2"/>
      <c r="CZI2" s="2"/>
      <c r="CZJ2" s="2"/>
      <c r="CZK2" s="2"/>
      <c r="CZL2" s="2"/>
      <c r="CZM2" s="2"/>
      <c r="CZN2" s="2"/>
      <c r="CZO2" s="2"/>
      <c r="CZP2" s="2"/>
      <c r="CZQ2" s="2"/>
      <c r="CZR2" s="2"/>
      <c r="CZS2" s="2"/>
      <c r="CZT2" s="2"/>
      <c r="CZU2" s="2"/>
      <c r="CZV2" s="2"/>
      <c r="CZW2" s="2"/>
      <c r="CZX2" s="2"/>
      <c r="CZY2" s="2"/>
      <c r="CZZ2" s="2"/>
      <c r="DAA2" s="2"/>
      <c r="DAB2" s="2"/>
      <c r="DAC2" s="2"/>
      <c r="DAD2" s="2"/>
      <c r="DAE2" s="2"/>
      <c r="DAF2" s="2"/>
      <c r="DAG2" s="2"/>
      <c r="DAH2" s="2"/>
      <c r="DAI2" s="2"/>
      <c r="DAJ2" s="2"/>
      <c r="DAK2" s="2"/>
      <c r="DAL2" s="2"/>
      <c r="DAM2" s="2"/>
      <c r="DAN2" s="2"/>
      <c r="DAO2" s="2"/>
      <c r="DAP2" s="2"/>
      <c r="DAQ2" s="2"/>
      <c r="DAR2" s="2"/>
      <c r="DAS2" s="2"/>
      <c r="DAT2" s="2"/>
      <c r="DAU2" s="2"/>
      <c r="DAV2" s="2"/>
      <c r="DAW2" s="2"/>
      <c r="DAX2" s="2"/>
      <c r="DAY2" s="2"/>
      <c r="DAZ2" s="2"/>
      <c r="DBA2" s="2"/>
      <c r="DBB2" s="2"/>
      <c r="DBC2" s="2"/>
      <c r="DBD2" s="2"/>
      <c r="DBE2" s="2"/>
      <c r="DBF2" s="2"/>
      <c r="DBG2" s="2"/>
      <c r="DBH2" s="2"/>
      <c r="DBI2" s="2"/>
      <c r="DBJ2" s="2"/>
      <c r="DBK2" s="2"/>
      <c r="DBL2" s="2"/>
      <c r="DBM2" s="2"/>
      <c r="DBN2" s="2"/>
      <c r="DBO2" s="2"/>
      <c r="DBP2" s="2"/>
      <c r="DBQ2" s="2"/>
      <c r="DBR2" s="2"/>
      <c r="DBS2" s="2"/>
      <c r="DBT2" s="2"/>
      <c r="DBU2" s="2"/>
      <c r="DBV2" s="2"/>
      <c r="DBW2" s="2"/>
      <c r="DBX2" s="2"/>
      <c r="DBY2" s="2"/>
      <c r="DBZ2" s="2"/>
      <c r="DCA2" s="2"/>
      <c r="DCB2" s="2"/>
      <c r="DCC2" s="2"/>
      <c r="DCD2" s="2"/>
      <c r="DCE2" s="2"/>
      <c r="DCF2" s="2"/>
      <c r="DCG2" s="2"/>
      <c r="DCH2" s="2"/>
      <c r="DCI2" s="2"/>
      <c r="DCJ2" s="2"/>
      <c r="DCK2" s="2"/>
      <c r="DCL2" s="2"/>
      <c r="DCM2" s="2"/>
      <c r="DCN2" s="2"/>
      <c r="DCO2" s="2"/>
      <c r="DCP2" s="2"/>
      <c r="DCQ2" s="2"/>
      <c r="DCR2" s="2"/>
      <c r="DCS2" s="2"/>
      <c r="DCT2" s="2"/>
      <c r="DCU2" s="2"/>
      <c r="DCV2" s="2"/>
      <c r="DCW2" s="2"/>
      <c r="DCX2" s="2"/>
      <c r="DCY2" s="2"/>
      <c r="DCZ2" s="2"/>
      <c r="DDA2" s="2"/>
      <c r="DDB2" s="2"/>
      <c r="DDC2" s="2"/>
      <c r="DDD2" s="2"/>
      <c r="DDE2" s="2"/>
      <c r="DDF2" s="2"/>
      <c r="DDG2" s="2"/>
      <c r="DDH2" s="2"/>
      <c r="DDI2" s="2"/>
      <c r="DDJ2" s="2"/>
      <c r="DDK2" s="2"/>
      <c r="DDL2" s="2"/>
      <c r="DDM2" s="2"/>
      <c r="DDN2" s="2"/>
      <c r="DDO2" s="2"/>
      <c r="DDP2" s="2"/>
      <c r="DDQ2" s="2"/>
      <c r="DDR2" s="2"/>
      <c r="DDS2" s="2"/>
      <c r="DDT2" s="2"/>
      <c r="DDU2" s="2"/>
      <c r="DDV2" s="2"/>
      <c r="DDW2" s="2"/>
      <c r="DDX2" s="2"/>
      <c r="DDY2" s="2"/>
      <c r="DDZ2" s="2"/>
      <c r="DEA2" s="2"/>
      <c r="DEB2" s="2"/>
      <c r="DEC2" s="2"/>
      <c r="DED2" s="2"/>
      <c r="DEE2" s="2"/>
      <c r="DEF2" s="2"/>
      <c r="DEG2" s="2"/>
      <c r="DEH2" s="2"/>
      <c r="DEI2" s="2"/>
      <c r="DEJ2" s="2"/>
      <c r="DEK2" s="2"/>
      <c r="DEL2" s="2"/>
      <c r="DEM2" s="2"/>
      <c r="DEN2" s="2"/>
      <c r="DEO2" s="2"/>
      <c r="DEP2" s="2"/>
      <c r="DEQ2" s="2"/>
      <c r="DER2" s="2"/>
      <c r="DES2" s="2"/>
      <c r="DET2" s="2"/>
      <c r="DEU2" s="2"/>
      <c r="DEV2" s="2"/>
      <c r="DEW2" s="2"/>
      <c r="DEX2" s="2"/>
      <c r="DEY2" s="2"/>
      <c r="DEZ2" s="2"/>
      <c r="DFA2" s="2"/>
      <c r="DFB2" s="2"/>
      <c r="DFC2" s="2"/>
      <c r="DFD2" s="2"/>
      <c r="DFE2" s="2"/>
      <c r="DFF2" s="2"/>
      <c r="DFG2" s="2"/>
      <c r="DFH2" s="2"/>
      <c r="DFI2" s="2"/>
      <c r="DFJ2" s="2"/>
      <c r="DFK2" s="2"/>
      <c r="DFL2" s="2"/>
      <c r="DFM2" s="2"/>
      <c r="DFN2" s="2"/>
      <c r="DFO2" s="2"/>
      <c r="DFP2" s="2"/>
      <c r="DFQ2" s="2"/>
      <c r="DFR2" s="2"/>
      <c r="DFS2" s="2"/>
      <c r="DFT2" s="2"/>
      <c r="DFU2" s="2"/>
      <c r="DFV2" s="2"/>
      <c r="DFW2" s="2"/>
      <c r="DFX2" s="2"/>
      <c r="DFY2" s="2"/>
      <c r="DFZ2" s="2"/>
      <c r="DGA2" s="2"/>
      <c r="DGB2" s="2"/>
      <c r="DGC2" s="2"/>
      <c r="DGD2" s="2"/>
      <c r="DGE2" s="2"/>
      <c r="DGF2" s="2"/>
      <c r="DGG2" s="2"/>
      <c r="DGH2" s="2"/>
      <c r="DGI2" s="2"/>
      <c r="DGJ2" s="2"/>
      <c r="DGK2" s="2"/>
      <c r="DGL2" s="2"/>
      <c r="DGM2" s="2"/>
      <c r="DGN2" s="2"/>
      <c r="DGO2" s="2"/>
      <c r="DGP2" s="2"/>
      <c r="DGQ2" s="2"/>
      <c r="DGR2" s="2"/>
      <c r="DGS2" s="2"/>
      <c r="DGT2" s="2"/>
      <c r="DGU2" s="2"/>
      <c r="DGV2" s="2"/>
      <c r="DGW2" s="2"/>
      <c r="DGX2" s="2"/>
      <c r="DGY2" s="2"/>
      <c r="DGZ2" s="2"/>
      <c r="DHA2" s="2"/>
      <c r="DHB2" s="2"/>
      <c r="DHC2" s="2"/>
      <c r="DHD2" s="2"/>
      <c r="DHE2" s="2"/>
      <c r="DHF2" s="2"/>
      <c r="DHG2" s="2"/>
      <c r="DHH2" s="2"/>
      <c r="DHI2" s="2"/>
      <c r="DHJ2" s="2"/>
      <c r="DHK2" s="2"/>
      <c r="DHL2" s="2"/>
      <c r="DHM2" s="2"/>
      <c r="DHN2" s="2"/>
      <c r="DHO2" s="2"/>
      <c r="DHP2" s="2"/>
      <c r="DHQ2" s="2"/>
      <c r="DHR2" s="2"/>
      <c r="DHS2" s="2"/>
      <c r="DHT2" s="2"/>
      <c r="DHU2" s="2"/>
      <c r="DHV2" s="2"/>
      <c r="DHW2" s="2"/>
      <c r="DHX2" s="2"/>
      <c r="DHY2" s="2"/>
      <c r="DHZ2" s="2"/>
      <c r="DIA2" s="2"/>
      <c r="DIB2" s="2"/>
      <c r="DIC2" s="2"/>
      <c r="DID2" s="2"/>
      <c r="DIE2" s="2"/>
      <c r="DIF2" s="2"/>
      <c r="DIG2" s="2"/>
      <c r="DIH2" s="2"/>
      <c r="DII2" s="2"/>
      <c r="DIJ2" s="2"/>
      <c r="DIK2" s="2"/>
      <c r="DIL2" s="2"/>
      <c r="DIM2" s="2"/>
      <c r="DIN2" s="2"/>
      <c r="DIO2" s="2"/>
      <c r="DIP2" s="2"/>
      <c r="DIQ2" s="2"/>
      <c r="DIR2" s="2"/>
      <c r="DIS2" s="2"/>
      <c r="DIT2" s="2"/>
      <c r="DIU2" s="2"/>
      <c r="DIV2" s="2"/>
      <c r="DIW2" s="2"/>
      <c r="DIX2" s="2"/>
      <c r="DIY2" s="2"/>
      <c r="DIZ2" s="2"/>
      <c r="DJA2" s="2"/>
      <c r="DJB2" s="2"/>
      <c r="DJC2" s="2"/>
      <c r="DJD2" s="2"/>
      <c r="DJE2" s="2"/>
      <c r="DJF2" s="2"/>
      <c r="DJG2" s="2"/>
      <c r="DJH2" s="2"/>
      <c r="DJI2" s="2"/>
      <c r="DJJ2" s="2"/>
      <c r="DJK2" s="2"/>
      <c r="DJL2" s="2"/>
      <c r="DJM2" s="2"/>
      <c r="DJN2" s="2"/>
      <c r="DJO2" s="2"/>
      <c r="DJP2" s="2"/>
      <c r="DJQ2" s="2"/>
      <c r="DJR2" s="2"/>
      <c r="DJS2" s="2"/>
      <c r="DJT2" s="2"/>
      <c r="DJU2" s="2"/>
      <c r="DJV2" s="2"/>
      <c r="DJW2" s="2"/>
      <c r="DJX2" s="2"/>
      <c r="DJY2" s="2"/>
      <c r="DJZ2" s="2"/>
      <c r="DKA2" s="2"/>
      <c r="DKB2" s="2"/>
      <c r="DKC2" s="2"/>
      <c r="DKD2" s="2"/>
      <c r="DKE2" s="2"/>
      <c r="DKF2" s="2"/>
      <c r="DKG2" s="2"/>
      <c r="DKH2" s="2"/>
      <c r="DKI2" s="2"/>
      <c r="DKJ2" s="2"/>
      <c r="DKK2" s="2"/>
      <c r="DKL2" s="2"/>
      <c r="DKM2" s="2"/>
      <c r="DKN2" s="2"/>
      <c r="DKO2" s="2"/>
      <c r="DKP2" s="2"/>
      <c r="DKQ2" s="2"/>
      <c r="DKR2" s="2"/>
      <c r="DKS2" s="2"/>
      <c r="DKT2" s="2"/>
      <c r="DKU2" s="2"/>
      <c r="DKV2" s="2"/>
      <c r="DKW2" s="2"/>
      <c r="DKX2" s="2"/>
      <c r="DKY2" s="2"/>
      <c r="DKZ2" s="2"/>
      <c r="DLA2" s="2"/>
      <c r="DLB2" s="2"/>
      <c r="DLC2" s="2"/>
      <c r="DLD2" s="2"/>
      <c r="DLE2" s="2"/>
      <c r="DLF2" s="2"/>
      <c r="DLG2" s="2"/>
      <c r="DLH2" s="2"/>
      <c r="DLI2" s="2"/>
      <c r="DLJ2" s="2"/>
      <c r="DLK2" s="2"/>
      <c r="DLL2" s="2"/>
      <c r="DLM2" s="2"/>
      <c r="DLN2" s="2"/>
      <c r="DLO2" s="2"/>
      <c r="DLP2" s="2"/>
      <c r="DLQ2" s="2"/>
      <c r="DLR2" s="2"/>
      <c r="DLS2" s="2"/>
      <c r="DLT2" s="2"/>
      <c r="DLU2" s="2"/>
      <c r="DLV2" s="2"/>
      <c r="DLW2" s="2"/>
      <c r="DLX2" s="2"/>
      <c r="DLY2" s="2"/>
      <c r="DLZ2" s="2"/>
      <c r="DMA2" s="2"/>
      <c r="DMB2" s="2"/>
      <c r="DMC2" s="2"/>
      <c r="DMD2" s="2"/>
      <c r="DME2" s="2"/>
      <c r="DMF2" s="2"/>
      <c r="DMG2" s="2"/>
      <c r="DMH2" s="2"/>
      <c r="DMI2" s="2"/>
      <c r="DMJ2" s="2"/>
      <c r="DMK2" s="2"/>
      <c r="DML2" s="2"/>
      <c r="DMM2" s="2"/>
      <c r="DMN2" s="2"/>
      <c r="DMO2" s="2"/>
      <c r="DMP2" s="2"/>
      <c r="DMQ2" s="2"/>
      <c r="DMR2" s="2"/>
      <c r="DMS2" s="2"/>
      <c r="DMT2" s="2"/>
      <c r="DMU2" s="2"/>
      <c r="DMV2" s="2"/>
      <c r="DMW2" s="2"/>
      <c r="DMX2" s="2"/>
      <c r="DMY2" s="2"/>
      <c r="DMZ2" s="2"/>
      <c r="DNA2" s="2"/>
      <c r="DNB2" s="2"/>
      <c r="DNC2" s="2"/>
      <c r="DND2" s="2"/>
      <c r="DNE2" s="2"/>
      <c r="DNF2" s="2"/>
      <c r="DNG2" s="2"/>
      <c r="DNH2" s="2"/>
      <c r="DNI2" s="2"/>
      <c r="DNJ2" s="2"/>
      <c r="DNK2" s="2"/>
      <c r="DNL2" s="2"/>
      <c r="DNM2" s="2"/>
      <c r="DNN2" s="2"/>
      <c r="DNO2" s="2"/>
      <c r="DNP2" s="2"/>
      <c r="DNQ2" s="2"/>
      <c r="DNR2" s="2"/>
      <c r="DNS2" s="2"/>
      <c r="DNT2" s="2"/>
      <c r="DNU2" s="2"/>
      <c r="DNV2" s="2"/>
      <c r="DNW2" s="2"/>
      <c r="DNX2" s="2"/>
      <c r="DNY2" s="2"/>
      <c r="DNZ2" s="2"/>
      <c r="DOA2" s="2"/>
      <c r="DOB2" s="2"/>
      <c r="DOC2" s="2"/>
      <c r="DOD2" s="2"/>
      <c r="DOE2" s="2"/>
      <c r="DOF2" s="2"/>
      <c r="DOG2" s="2"/>
      <c r="DOH2" s="2"/>
      <c r="DOI2" s="2"/>
      <c r="DOJ2" s="2"/>
      <c r="DOK2" s="2"/>
      <c r="DOL2" s="2"/>
      <c r="DOM2" s="2"/>
      <c r="DON2" s="2"/>
      <c r="DOO2" s="2"/>
      <c r="DOP2" s="2"/>
      <c r="DOQ2" s="2"/>
      <c r="DOR2" s="2"/>
      <c r="DOS2" s="2"/>
      <c r="DOT2" s="2"/>
      <c r="DOU2" s="2"/>
      <c r="DOV2" s="2"/>
      <c r="DOW2" s="2"/>
      <c r="DOX2" s="2"/>
      <c r="DOY2" s="2"/>
      <c r="DOZ2" s="2"/>
      <c r="DPA2" s="2"/>
      <c r="DPB2" s="2"/>
      <c r="DPC2" s="2"/>
      <c r="DPD2" s="2"/>
      <c r="DPE2" s="2"/>
      <c r="DPF2" s="2"/>
      <c r="DPG2" s="2"/>
      <c r="DPH2" s="2"/>
      <c r="DPI2" s="2"/>
      <c r="DPJ2" s="2"/>
      <c r="DPK2" s="2"/>
      <c r="DPL2" s="2"/>
      <c r="DPM2" s="2"/>
      <c r="DPN2" s="2"/>
      <c r="DPO2" s="2"/>
      <c r="DPP2" s="2"/>
      <c r="DPQ2" s="2"/>
      <c r="DPR2" s="2"/>
      <c r="DPS2" s="2"/>
      <c r="DPT2" s="2"/>
      <c r="DPU2" s="2"/>
      <c r="DPV2" s="2"/>
      <c r="DPW2" s="2"/>
      <c r="DPX2" s="2"/>
      <c r="DPY2" s="2"/>
      <c r="DPZ2" s="2"/>
      <c r="DQA2" s="2"/>
      <c r="DQB2" s="2"/>
      <c r="DQC2" s="2"/>
      <c r="DQD2" s="2"/>
      <c r="DQE2" s="2"/>
      <c r="DQF2" s="2"/>
      <c r="DQG2" s="2"/>
      <c r="DQH2" s="2"/>
      <c r="DQI2" s="2"/>
      <c r="DQJ2" s="2"/>
      <c r="DQK2" s="2"/>
      <c r="DQL2" s="2"/>
      <c r="DQM2" s="2"/>
      <c r="DQN2" s="2"/>
      <c r="DQO2" s="2"/>
      <c r="DQP2" s="2"/>
      <c r="DQQ2" s="2"/>
      <c r="DQR2" s="2"/>
      <c r="DQS2" s="2"/>
      <c r="DQT2" s="2"/>
      <c r="DQU2" s="2"/>
      <c r="DQV2" s="2"/>
      <c r="DQW2" s="2"/>
      <c r="DQX2" s="2"/>
      <c r="DQY2" s="2"/>
      <c r="DQZ2" s="2"/>
      <c r="DRA2" s="2"/>
      <c r="DRB2" s="2"/>
      <c r="DRC2" s="2"/>
      <c r="DRD2" s="2"/>
      <c r="DRE2" s="2"/>
      <c r="DRF2" s="2"/>
      <c r="DRG2" s="2"/>
      <c r="DRH2" s="2"/>
      <c r="DRI2" s="2"/>
      <c r="DRJ2" s="2"/>
      <c r="DRK2" s="2"/>
      <c r="DRL2" s="2"/>
      <c r="DRM2" s="2"/>
      <c r="DRN2" s="2"/>
      <c r="DRO2" s="2"/>
      <c r="DRP2" s="2"/>
      <c r="DRQ2" s="2"/>
      <c r="DRR2" s="2"/>
      <c r="DRS2" s="2"/>
      <c r="DRT2" s="2"/>
      <c r="DRU2" s="2"/>
      <c r="DRV2" s="2"/>
      <c r="DRW2" s="2"/>
      <c r="DRX2" s="2"/>
      <c r="DRY2" s="2"/>
      <c r="DRZ2" s="2"/>
      <c r="DSA2" s="2"/>
      <c r="DSB2" s="2"/>
      <c r="DSC2" s="2"/>
      <c r="DSD2" s="2"/>
      <c r="DSE2" s="2"/>
      <c r="DSF2" s="2"/>
      <c r="DSG2" s="2"/>
      <c r="DSH2" s="2"/>
      <c r="DSI2" s="2"/>
      <c r="DSJ2" s="2"/>
      <c r="DSK2" s="2"/>
      <c r="DSL2" s="2"/>
      <c r="DSM2" s="2"/>
      <c r="DSN2" s="2"/>
      <c r="DSO2" s="2"/>
      <c r="DSP2" s="2"/>
      <c r="DSQ2" s="2"/>
      <c r="DSR2" s="2"/>
      <c r="DSS2" s="2"/>
      <c r="DST2" s="2"/>
      <c r="DSU2" s="2"/>
      <c r="DSV2" s="2"/>
      <c r="DSW2" s="2"/>
      <c r="DSX2" s="2"/>
      <c r="DSY2" s="2"/>
      <c r="DSZ2" s="2"/>
      <c r="DTA2" s="2"/>
      <c r="DTB2" s="2"/>
      <c r="DTC2" s="2"/>
      <c r="DTD2" s="2"/>
      <c r="DTE2" s="2"/>
      <c r="DTF2" s="2"/>
      <c r="DTG2" s="2"/>
      <c r="DTH2" s="2"/>
      <c r="DTI2" s="2"/>
      <c r="DTJ2" s="2"/>
      <c r="DTK2" s="2"/>
      <c r="DTL2" s="2"/>
      <c r="DTM2" s="2"/>
      <c r="DTN2" s="2"/>
      <c r="DTO2" s="2"/>
      <c r="DTP2" s="2"/>
      <c r="DTQ2" s="2"/>
      <c r="DTR2" s="2"/>
      <c r="DTS2" s="2"/>
      <c r="DTT2" s="2"/>
      <c r="DTU2" s="2"/>
      <c r="DTV2" s="2"/>
      <c r="DTW2" s="2"/>
      <c r="DTX2" s="2"/>
      <c r="DTY2" s="2"/>
      <c r="DTZ2" s="2"/>
      <c r="DUA2" s="2"/>
      <c r="DUB2" s="2"/>
      <c r="DUC2" s="2"/>
      <c r="DUD2" s="2"/>
      <c r="DUE2" s="2"/>
      <c r="DUF2" s="2"/>
      <c r="DUG2" s="2"/>
      <c r="DUH2" s="2"/>
      <c r="DUI2" s="2"/>
      <c r="DUJ2" s="2"/>
      <c r="DUK2" s="2"/>
      <c r="DUL2" s="2"/>
      <c r="DUM2" s="2"/>
      <c r="DUN2" s="2"/>
      <c r="DUO2" s="2"/>
      <c r="DUP2" s="2"/>
      <c r="DUQ2" s="2"/>
      <c r="DUR2" s="2"/>
      <c r="DUS2" s="2"/>
      <c r="DUT2" s="2"/>
      <c r="DUU2" s="2"/>
      <c r="DUV2" s="2"/>
      <c r="DUW2" s="2"/>
      <c r="DUX2" s="2"/>
      <c r="DUY2" s="2"/>
      <c r="DUZ2" s="2"/>
      <c r="DVA2" s="2"/>
      <c r="DVB2" s="2"/>
      <c r="DVC2" s="2"/>
      <c r="DVD2" s="2"/>
      <c r="DVE2" s="2"/>
      <c r="DVF2" s="2"/>
      <c r="DVG2" s="2"/>
      <c r="DVH2" s="2"/>
      <c r="DVI2" s="2"/>
      <c r="DVJ2" s="2"/>
      <c r="DVK2" s="2"/>
      <c r="DVL2" s="2"/>
      <c r="DVM2" s="2"/>
      <c r="DVN2" s="2"/>
      <c r="DVO2" s="2"/>
      <c r="DVP2" s="2"/>
      <c r="DVQ2" s="2"/>
      <c r="DVR2" s="2"/>
      <c r="DVS2" s="2"/>
      <c r="DVT2" s="2"/>
      <c r="DVU2" s="2"/>
      <c r="DVV2" s="2"/>
      <c r="DVW2" s="2"/>
      <c r="DVX2" s="2"/>
      <c r="DVY2" s="2"/>
      <c r="DVZ2" s="2"/>
      <c r="DWA2" s="2"/>
      <c r="DWB2" s="2"/>
      <c r="DWC2" s="2"/>
      <c r="DWD2" s="2"/>
      <c r="DWE2" s="2"/>
      <c r="DWF2" s="2"/>
      <c r="DWG2" s="2"/>
      <c r="DWH2" s="2"/>
      <c r="DWI2" s="2"/>
      <c r="DWJ2" s="2"/>
      <c r="DWK2" s="2"/>
      <c r="DWL2" s="2"/>
      <c r="DWM2" s="2"/>
      <c r="DWN2" s="2"/>
      <c r="DWO2" s="2"/>
      <c r="DWP2" s="2"/>
      <c r="DWQ2" s="2"/>
      <c r="DWR2" s="2"/>
      <c r="DWS2" s="2"/>
      <c r="DWT2" s="2"/>
      <c r="DWU2" s="2"/>
      <c r="DWV2" s="2"/>
      <c r="DWW2" s="2"/>
      <c r="DWX2" s="2"/>
      <c r="DWY2" s="2"/>
      <c r="DWZ2" s="2"/>
      <c r="DXA2" s="2"/>
      <c r="DXB2" s="2"/>
      <c r="DXC2" s="2"/>
      <c r="DXD2" s="2"/>
      <c r="DXE2" s="2"/>
      <c r="DXF2" s="2"/>
      <c r="DXG2" s="2"/>
      <c r="DXH2" s="2"/>
      <c r="DXI2" s="2"/>
      <c r="DXJ2" s="2"/>
      <c r="DXK2" s="2"/>
      <c r="DXL2" s="2"/>
      <c r="DXM2" s="2"/>
      <c r="DXN2" s="2"/>
      <c r="DXO2" s="2"/>
      <c r="DXP2" s="2"/>
      <c r="DXQ2" s="2"/>
      <c r="DXR2" s="2"/>
      <c r="DXS2" s="2"/>
      <c r="DXT2" s="2"/>
      <c r="DXU2" s="2"/>
      <c r="DXV2" s="2"/>
      <c r="DXW2" s="2"/>
      <c r="DXX2" s="2"/>
      <c r="DXY2" s="2"/>
      <c r="DXZ2" s="2"/>
      <c r="DYA2" s="2"/>
      <c r="DYB2" s="2"/>
      <c r="DYC2" s="2"/>
      <c r="DYD2" s="2"/>
      <c r="DYE2" s="2"/>
      <c r="DYF2" s="2"/>
      <c r="DYG2" s="2"/>
      <c r="DYH2" s="2"/>
      <c r="DYI2" s="2"/>
      <c r="DYJ2" s="2"/>
      <c r="DYK2" s="2"/>
      <c r="DYL2" s="2"/>
      <c r="DYM2" s="2"/>
      <c r="DYN2" s="2"/>
      <c r="DYO2" s="2"/>
      <c r="DYP2" s="2"/>
      <c r="DYQ2" s="2"/>
      <c r="DYR2" s="2"/>
      <c r="DYS2" s="2"/>
      <c r="DYT2" s="2"/>
      <c r="DYU2" s="2"/>
      <c r="DYV2" s="2"/>
      <c r="DYW2" s="2"/>
      <c r="DYX2" s="2"/>
      <c r="DYY2" s="2"/>
      <c r="DYZ2" s="2"/>
      <c r="DZA2" s="2"/>
      <c r="DZB2" s="2"/>
      <c r="DZC2" s="2"/>
      <c r="DZD2" s="2"/>
      <c r="DZE2" s="2"/>
      <c r="DZF2" s="2"/>
      <c r="DZG2" s="2"/>
      <c r="DZH2" s="2"/>
      <c r="DZI2" s="2"/>
      <c r="DZJ2" s="2"/>
      <c r="DZK2" s="2"/>
      <c r="DZL2" s="2"/>
      <c r="DZM2" s="2"/>
      <c r="DZN2" s="2"/>
      <c r="DZO2" s="2"/>
      <c r="DZP2" s="2"/>
      <c r="DZQ2" s="2"/>
      <c r="DZR2" s="2"/>
      <c r="DZS2" s="2"/>
      <c r="DZT2" s="2"/>
      <c r="DZU2" s="2"/>
      <c r="DZV2" s="2"/>
      <c r="DZW2" s="2"/>
      <c r="DZX2" s="2"/>
      <c r="DZY2" s="2"/>
      <c r="DZZ2" s="2"/>
      <c r="EAA2" s="2"/>
      <c r="EAB2" s="2"/>
      <c r="EAC2" s="2"/>
      <c r="EAD2" s="2"/>
      <c r="EAE2" s="2"/>
      <c r="EAF2" s="2"/>
      <c r="EAG2" s="2"/>
      <c r="EAH2" s="2"/>
      <c r="EAI2" s="2"/>
      <c r="EAJ2" s="2"/>
      <c r="EAK2" s="2"/>
      <c r="EAL2" s="2"/>
      <c r="EAM2" s="2"/>
      <c r="EAN2" s="2"/>
      <c r="EAO2" s="2"/>
      <c r="EAP2" s="2"/>
      <c r="EAQ2" s="2"/>
      <c r="EAR2" s="2"/>
      <c r="EAS2" s="2"/>
      <c r="EAT2" s="2"/>
      <c r="EAU2" s="2"/>
      <c r="EAV2" s="2"/>
      <c r="EAW2" s="2"/>
      <c r="EAX2" s="2"/>
      <c r="EAY2" s="2"/>
      <c r="EAZ2" s="2"/>
      <c r="EBA2" s="2"/>
      <c r="EBB2" s="2"/>
      <c r="EBC2" s="2"/>
      <c r="EBD2" s="2"/>
      <c r="EBE2" s="2"/>
      <c r="EBF2" s="2"/>
      <c r="EBG2" s="2"/>
      <c r="EBH2" s="2"/>
      <c r="EBI2" s="2"/>
      <c r="EBJ2" s="2"/>
      <c r="EBK2" s="2"/>
      <c r="EBL2" s="2"/>
      <c r="EBM2" s="2"/>
      <c r="EBN2" s="2"/>
      <c r="EBO2" s="2"/>
      <c r="EBP2" s="2"/>
      <c r="EBQ2" s="2"/>
      <c r="EBR2" s="2"/>
      <c r="EBS2" s="2"/>
      <c r="EBT2" s="2"/>
      <c r="EBU2" s="2"/>
      <c r="EBV2" s="2"/>
      <c r="EBW2" s="2"/>
      <c r="EBX2" s="2"/>
      <c r="EBY2" s="2"/>
      <c r="EBZ2" s="2"/>
      <c r="ECA2" s="2"/>
      <c r="ECB2" s="2"/>
      <c r="ECC2" s="2"/>
      <c r="ECD2" s="2"/>
      <c r="ECE2" s="2"/>
      <c r="ECF2" s="2"/>
      <c r="ECG2" s="2"/>
      <c r="ECH2" s="2"/>
      <c r="ECI2" s="2"/>
      <c r="ECJ2" s="2"/>
      <c r="ECK2" s="2"/>
      <c r="ECL2" s="2"/>
      <c r="ECM2" s="2"/>
      <c r="ECN2" s="2"/>
      <c r="ECO2" s="2"/>
      <c r="ECP2" s="2"/>
      <c r="ECQ2" s="2"/>
      <c r="ECR2" s="2"/>
      <c r="ECS2" s="2"/>
      <c r="ECT2" s="2"/>
      <c r="ECU2" s="2"/>
      <c r="ECV2" s="2"/>
      <c r="ECW2" s="2"/>
      <c r="ECX2" s="2"/>
      <c r="ECY2" s="2"/>
      <c r="ECZ2" s="2"/>
      <c r="EDA2" s="2"/>
      <c r="EDB2" s="2"/>
      <c r="EDC2" s="2"/>
      <c r="EDD2" s="2"/>
      <c r="EDE2" s="2"/>
      <c r="EDF2" s="2"/>
      <c r="EDG2" s="2"/>
      <c r="EDH2" s="2"/>
      <c r="EDI2" s="2"/>
      <c r="EDJ2" s="2"/>
      <c r="EDK2" s="2"/>
      <c r="EDL2" s="2"/>
      <c r="EDM2" s="2"/>
      <c r="EDN2" s="2"/>
      <c r="EDO2" s="2"/>
      <c r="EDP2" s="2"/>
      <c r="EDQ2" s="2"/>
      <c r="EDR2" s="2"/>
      <c r="EDS2" s="2"/>
      <c r="EDT2" s="2"/>
      <c r="EDU2" s="2"/>
      <c r="EDV2" s="2"/>
      <c r="EDW2" s="2"/>
      <c r="EDX2" s="2"/>
      <c r="EDY2" s="2"/>
      <c r="EDZ2" s="2"/>
      <c r="EEA2" s="2"/>
      <c r="EEB2" s="2"/>
      <c r="EEC2" s="2"/>
      <c r="EED2" s="2"/>
      <c r="EEE2" s="2"/>
      <c r="EEF2" s="2"/>
      <c r="EEG2" s="2"/>
      <c r="EEH2" s="2"/>
      <c r="EEI2" s="2"/>
      <c r="EEJ2" s="2"/>
      <c r="EEK2" s="2"/>
      <c r="EEL2" s="2"/>
      <c r="EEM2" s="2"/>
      <c r="EEN2" s="2"/>
      <c r="EEO2" s="2"/>
      <c r="EEP2" s="2"/>
      <c r="EEQ2" s="2"/>
      <c r="EER2" s="2"/>
      <c r="EES2" s="2"/>
      <c r="EET2" s="2"/>
      <c r="EEU2" s="2"/>
      <c r="EEV2" s="2"/>
      <c r="EEW2" s="2"/>
      <c r="EEX2" s="2"/>
      <c r="EEY2" s="2"/>
      <c r="EEZ2" s="2"/>
      <c r="EFA2" s="2"/>
      <c r="EFB2" s="2"/>
      <c r="EFC2" s="2"/>
      <c r="EFD2" s="2"/>
      <c r="EFE2" s="2"/>
      <c r="EFF2" s="2"/>
      <c r="EFG2" s="2"/>
      <c r="EFH2" s="2"/>
      <c r="EFI2" s="2"/>
      <c r="EFJ2" s="2"/>
      <c r="EFK2" s="2"/>
      <c r="EFL2" s="2"/>
      <c r="EFM2" s="2"/>
      <c r="EFN2" s="2"/>
      <c r="EFO2" s="2"/>
      <c r="EFP2" s="2"/>
      <c r="EFQ2" s="2"/>
      <c r="EFR2" s="2"/>
      <c r="EFS2" s="2"/>
      <c r="EFT2" s="2"/>
      <c r="EFU2" s="2"/>
      <c r="EFV2" s="2"/>
      <c r="EFW2" s="2"/>
      <c r="EFX2" s="2"/>
      <c r="EFY2" s="2"/>
      <c r="EFZ2" s="2"/>
      <c r="EGA2" s="2"/>
      <c r="EGB2" s="2"/>
      <c r="EGC2" s="2"/>
      <c r="EGD2" s="2"/>
      <c r="EGE2" s="2"/>
      <c r="EGF2" s="2"/>
      <c r="EGG2" s="2"/>
      <c r="EGH2" s="2"/>
      <c r="EGI2" s="2"/>
      <c r="EGJ2" s="2"/>
      <c r="EGK2" s="2"/>
      <c r="EGL2" s="2"/>
      <c r="EGM2" s="2"/>
      <c r="EGN2" s="2"/>
      <c r="EGO2" s="2"/>
      <c r="EGP2" s="2"/>
      <c r="EGQ2" s="2"/>
      <c r="EGR2" s="2"/>
      <c r="EGS2" s="2"/>
      <c r="EGT2" s="2"/>
      <c r="EGU2" s="2"/>
      <c r="EGV2" s="2"/>
      <c r="EGW2" s="2"/>
      <c r="EGX2" s="2"/>
      <c r="EGY2" s="2"/>
      <c r="EGZ2" s="2"/>
      <c r="EHA2" s="2"/>
      <c r="EHB2" s="2"/>
      <c r="EHC2" s="2"/>
      <c r="EHD2" s="2"/>
      <c r="EHE2" s="2"/>
      <c r="EHF2" s="2"/>
      <c r="EHG2" s="2"/>
      <c r="EHH2" s="2"/>
      <c r="EHI2" s="2"/>
      <c r="EHJ2" s="2"/>
      <c r="EHK2" s="2"/>
      <c r="EHL2" s="2"/>
      <c r="EHM2" s="2"/>
      <c r="EHN2" s="2"/>
      <c r="EHO2" s="2"/>
      <c r="EHP2" s="2"/>
      <c r="EHQ2" s="2"/>
      <c r="EHR2" s="2"/>
      <c r="EHS2" s="2"/>
      <c r="EHT2" s="2"/>
      <c r="EHU2" s="2"/>
      <c r="EHV2" s="2"/>
      <c r="EHW2" s="2"/>
      <c r="EHX2" s="2"/>
      <c r="EHY2" s="2"/>
      <c r="EHZ2" s="2"/>
      <c r="EIA2" s="2"/>
      <c r="EIB2" s="2"/>
      <c r="EIC2" s="2"/>
      <c r="EID2" s="2"/>
      <c r="EIE2" s="2"/>
      <c r="EIF2" s="2"/>
      <c r="EIG2" s="2"/>
      <c r="EIH2" s="2"/>
      <c r="EII2" s="2"/>
      <c r="EIJ2" s="2"/>
      <c r="EIK2" s="2"/>
      <c r="EIL2" s="2"/>
      <c r="EIM2" s="2"/>
      <c r="EIN2" s="2"/>
      <c r="EIO2" s="2"/>
      <c r="EIP2" s="2"/>
      <c r="EIQ2" s="2"/>
      <c r="EIR2" s="2"/>
      <c r="EIS2" s="2"/>
      <c r="EIT2" s="2"/>
      <c r="EIU2" s="2"/>
      <c r="EIV2" s="2"/>
      <c r="EIW2" s="2"/>
      <c r="EIX2" s="2"/>
      <c r="EIY2" s="2"/>
      <c r="EIZ2" s="2"/>
      <c r="EJA2" s="2"/>
      <c r="EJB2" s="2"/>
      <c r="EJC2" s="2"/>
      <c r="EJD2" s="2"/>
      <c r="EJE2" s="2"/>
      <c r="EJF2" s="2"/>
      <c r="EJG2" s="2"/>
      <c r="EJH2" s="2"/>
      <c r="EJI2" s="2"/>
      <c r="EJJ2" s="2"/>
      <c r="EJK2" s="2"/>
      <c r="EJL2" s="2"/>
      <c r="EJM2" s="2"/>
      <c r="EJN2" s="2"/>
      <c r="EJO2" s="2"/>
      <c r="EJP2" s="2"/>
      <c r="EJQ2" s="2"/>
      <c r="EJR2" s="2"/>
      <c r="EJS2" s="2"/>
      <c r="EJT2" s="2"/>
      <c r="EJU2" s="2"/>
      <c r="EJV2" s="2"/>
      <c r="EJW2" s="2"/>
      <c r="EJX2" s="2"/>
      <c r="EJY2" s="2"/>
      <c r="EJZ2" s="2"/>
      <c r="EKA2" s="2"/>
      <c r="EKB2" s="2"/>
      <c r="EKC2" s="2"/>
      <c r="EKD2" s="2"/>
      <c r="EKE2" s="2"/>
      <c r="EKF2" s="2"/>
      <c r="EKG2" s="2"/>
      <c r="EKH2" s="2"/>
      <c r="EKI2" s="2"/>
      <c r="EKJ2" s="2"/>
      <c r="EKK2" s="2"/>
      <c r="EKL2" s="2"/>
      <c r="EKM2" s="2"/>
      <c r="EKN2" s="2"/>
      <c r="EKO2" s="2"/>
      <c r="EKP2" s="2"/>
      <c r="EKQ2" s="2"/>
      <c r="EKR2" s="2"/>
      <c r="EKS2" s="2"/>
      <c r="EKT2" s="2"/>
      <c r="EKU2" s="2"/>
      <c r="EKV2" s="2"/>
      <c r="EKW2" s="2"/>
      <c r="EKX2" s="2"/>
      <c r="EKY2" s="2"/>
      <c r="EKZ2" s="2"/>
      <c r="ELA2" s="2"/>
      <c r="ELB2" s="2"/>
      <c r="ELC2" s="2"/>
      <c r="ELD2" s="2"/>
      <c r="ELE2" s="2"/>
      <c r="ELF2" s="2"/>
      <c r="ELG2" s="2"/>
      <c r="ELH2" s="2"/>
      <c r="ELI2" s="2"/>
      <c r="ELJ2" s="2"/>
      <c r="ELK2" s="2"/>
      <c r="ELL2" s="2"/>
      <c r="ELM2" s="2"/>
      <c r="ELN2" s="2"/>
      <c r="ELO2" s="2"/>
      <c r="ELP2" s="2"/>
      <c r="ELQ2" s="2"/>
      <c r="ELR2" s="2"/>
      <c r="ELS2" s="2"/>
      <c r="ELT2" s="2"/>
      <c r="ELU2" s="2"/>
      <c r="ELV2" s="2"/>
      <c r="ELW2" s="2"/>
      <c r="ELX2" s="2"/>
      <c r="ELY2" s="2"/>
      <c r="ELZ2" s="2"/>
      <c r="EMA2" s="2"/>
      <c r="EMB2" s="2"/>
      <c r="EMC2" s="2"/>
      <c r="EMD2" s="2"/>
      <c r="EME2" s="2"/>
      <c r="EMF2" s="2"/>
      <c r="EMG2" s="2"/>
      <c r="EMH2" s="2"/>
      <c r="EMI2" s="2"/>
      <c r="EMJ2" s="2"/>
      <c r="EMK2" s="2"/>
      <c r="EML2" s="2"/>
      <c r="EMM2" s="2"/>
      <c r="EMN2" s="2"/>
      <c r="EMO2" s="2"/>
      <c r="EMP2" s="2"/>
      <c r="EMQ2" s="2"/>
      <c r="EMR2" s="2"/>
      <c r="EMS2" s="2"/>
      <c r="EMT2" s="2"/>
      <c r="EMU2" s="2"/>
      <c r="EMV2" s="2"/>
      <c r="EMW2" s="2"/>
      <c r="EMX2" s="2"/>
      <c r="EMY2" s="2"/>
      <c r="EMZ2" s="2"/>
      <c r="ENA2" s="2"/>
      <c r="ENB2" s="2"/>
      <c r="ENC2" s="2"/>
      <c r="END2" s="2"/>
      <c r="ENE2" s="2"/>
      <c r="ENF2" s="2"/>
      <c r="ENG2" s="2"/>
      <c r="ENH2" s="2"/>
      <c r="ENI2" s="2"/>
      <c r="ENJ2" s="2"/>
      <c r="ENK2" s="2"/>
      <c r="ENL2" s="2"/>
      <c r="ENM2" s="2"/>
      <c r="ENN2" s="2"/>
      <c r="ENO2" s="2"/>
      <c r="ENP2" s="2"/>
      <c r="ENQ2" s="2"/>
      <c r="ENR2" s="2"/>
      <c r="ENS2" s="2"/>
      <c r="ENT2" s="2"/>
      <c r="ENU2" s="2"/>
      <c r="ENV2" s="2"/>
      <c r="ENW2" s="2"/>
      <c r="ENX2" s="2"/>
      <c r="ENY2" s="2"/>
      <c r="ENZ2" s="2"/>
      <c r="EOA2" s="2"/>
      <c r="EOB2" s="2"/>
      <c r="EOC2" s="2"/>
      <c r="EOD2" s="2"/>
      <c r="EOE2" s="2"/>
      <c r="EOF2" s="2"/>
      <c r="EOG2" s="2"/>
      <c r="EOH2" s="2"/>
      <c r="EOI2" s="2"/>
      <c r="EOJ2" s="2"/>
      <c r="EOK2" s="2"/>
      <c r="EOL2" s="2"/>
      <c r="EOM2" s="2"/>
      <c r="EON2" s="2"/>
      <c r="EOO2" s="2"/>
      <c r="EOP2" s="2"/>
      <c r="EOQ2" s="2"/>
      <c r="EOR2" s="2"/>
      <c r="EOS2" s="2"/>
      <c r="EOT2" s="2"/>
      <c r="EOU2" s="2"/>
      <c r="EOV2" s="2"/>
      <c r="EOW2" s="2"/>
      <c r="EOX2" s="2"/>
      <c r="EOY2" s="2"/>
      <c r="EOZ2" s="2"/>
      <c r="EPA2" s="2"/>
      <c r="EPB2" s="2"/>
      <c r="EPC2" s="2"/>
      <c r="EPD2" s="2"/>
      <c r="EPE2" s="2"/>
      <c r="EPF2" s="2"/>
      <c r="EPG2" s="2"/>
      <c r="EPH2" s="2"/>
      <c r="EPI2" s="2"/>
      <c r="EPJ2" s="2"/>
      <c r="EPK2" s="2"/>
      <c r="EPL2" s="2"/>
      <c r="EPM2" s="2"/>
      <c r="EPN2" s="2"/>
      <c r="EPO2" s="2"/>
      <c r="EPP2" s="2"/>
      <c r="EPQ2" s="2"/>
      <c r="EPR2" s="2"/>
      <c r="EPS2" s="2"/>
      <c r="EPT2" s="2"/>
      <c r="EPU2" s="2"/>
      <c r="EPV2" s="2"/>
      <c r="EPW2" s="2"/>
      <c r="EPX2" s="2"/>
      <c r="EPY2" s="2"/>
      <c r="EPZ2" s="2"/>
      <c r="EQA2" s="2"/>
      <c r="EQB2" s="2"/>
      <c r="EQC2" s="2"/>
      <c r="EQD2" s="2"/>
      <c r="EQE2" s="2"/>
      <c r="EQF2" s="2"/>
      <c r="EQG2" s="2"/>
      <c r="EQH2" s="2"/>
      <c r="EQI2" s="2"/>
      <c r="EQJ2" s="2"/>
      <c r="EQK2" s="2"/>
      <c r="EQL2" s="2"/>
      <c r="EQM2" s="2"/>
      <c r="EQN2" s="2"/>
      <c r="EQO2" s="2"/>
      <c r="EQP2" s="2"/>
      <c r="EQQ2" s="2"/>
      <c r="EQR2" s="2"/>
      <c r="EQS2" s="2"/>
      <c r="EQT2" s="2"/>
      <c r="EQU2" s="2"/>
      <c r="EQV2" s="2"/>
      <c r="EQW2" s="2"/>
      <c r="EQX2" s="2"/>
      <c r="EQY2" s="2"/>
      <c r="EQZ2" s="2"/>
      <c r="ERA2" s="2"/>
      <c r="ERB2" s="2"/>
      <c r="ERC2" s="2"/>
      <c r="ERD2" s="2"/>
      <c r="ERE2" s="2"/>
      <c r="ERF2" s="2"/>
      <c r="ERG2" s="2"/>
      <c r="ERH2" s="2"/>
      <c r="ERI2" s="2"/>
      <c r="ERJ2" s="2"/>
      <c r="ERK2" s="2"/>
      <c r="ERL2" s="2"/>
      <c r="ERM2" s="2"/>
      <c r="ERN2" s="2"/>
      <c r="ERO2" s="2"/>
      <c r="ERP2" s="2"/>
      <c r="ERQ2" s="2"/>
      <c r="ERR2" s="2"/>
      <c r="ERS2" s="2"/>
      <c r="ERT2" s="2"/>
      <c r="ERU2" s="2"/>
      <c r="ERV2" s="2"/>
      <c r="ERW2" s="2"/>
      <c r="ERX2" s="2"/>
      <c r="ERY2" s="2"/>
      <c r="ERZ2" s="2"/>
      <c r="ESA2" s="2"/>
      <c r="ESB2" s="2"/>
      <c r="ESC2" s="2"/>
      <c r="ESD2" s="2"/>
      <c r="ESE2" s="2"/>
      <c r="ESF2" s="2"/>
      <c r="ESG2" s="2"/>
      <c r="ESH2" s="2"/>
      <c r="ESI2" s="2"/>
      <c r="ESJ2" s="2"/>
      <c r="ESK2" s="2"/>
      <c r="ESL2" s="2"/>
      <c r="ESM2" s="2"/>
      <c r="ESN2" s="2"/>
      <c r="ESO2" s="2"/>
      <c r="ESP2" s="2"/>
      <c r="ESQ2" s="2"/>
      <c r="ESR2" s="2"/>
      <c r="ESS2" s="2"/>
      <c r="EST2" s="2"/>
      <c r="ESU2" s="2"/>
      <c r="ESV2" s="2"/>
      <c r="ESW2" s="2"/>
      <c r="ESX2" s="2"/>
      <c r="ESY2" s="2"/>
      <c r="ESZ2" s="2"/>
      <c r="ETA2" s="2"/>
      <c r="ETB2" s="2"/>
      <c r="ETC2" s="2"/>
      <c r="ETD2" s="2"/>
      <c r="ETE2" s="2"/>
      <c r="ETF2" s="2"/>
      <c r="ETG2" s="2"/>
      <c r="ETH2" s="2"/>
      <c r="ETI2" s="2"/>
      <c r="ETJ2" s="2"/>
      <c r="ETK2" s="2"/>
      <c r="ETL2" s="2"/>
      <c r="ETM2" s="2"/>
      <c r="ETN2" s="2"/>
      <c r="ETO2" s="2"/>
      <c r="ETP2" s="2"/>
      <c r="ETQ2" s="2"/>
      <c r="ETR2" s="2"/>
      <c r="ETS2" s="2"/>
      <c r="ETT2" s="2"/>
      <c r="ETU2" s="2"/>
      <c r="ETV2" s="2"/>
      <c r="ETW2" s="2"/>
      <c r="ETX2" s="2"/>
      <c r="ETY2" s="2"/>
      <c r="ETZ2" s="2"/>
      <c r="EUA2" s="2"/>
      <c r="EUB2" s="2"/>
      <c r="EUC2" s="2"/>
      <c r="EUD2" s="2"/>
      <c r="EUE2" s="2"/>
      <c r="EUF2" s="2"/>
      <c r="EUG2" s="2"/>
      <c r="EUH2" s="2"/>
      <c r="EUI2" s="2"/>
      <c r="EUJ2" s="2"/>
      <c r="EUK2" s="2"/>
      <c r="EUL2" s="2"/>
      <c r="EUM2" s="2"/>
      <c r="EUN2" s="2"/>
      <c r="EUO2" s="2"/>
      <c r="EUP2" s="2"/>
      <c r="EUQ2" s="2"/>
      <c r="EUR2" s="2"/>
      <c r="EUS2" s="2"/>
      <c r="EUT2" s="2"/>
      <c r="EUU2" s="2"/>
      <c r="EUV2" s="2"/>
      <c r="EUW2" s="2"/>
      <c r="EUX2" s="2"/>
      <c r="EUY2" s="2"/>
      <c r="EUZ2" s="2"/>
      <c r="EVA2" s="2"/>
      <c r="EVB2" s="2"/>
      <c r="EVC2" s="2"/>
      <c r="EVD2" s="2"/>
      <c r="EVE2" s="2"/>
      <c r="EVF2" s="2"/>
      <c r="EVG2" s="2"/>
      <c r="EVH2" s="2"/>
      <c r="EVI2" s="2"/>
      <c r="EVJ2" s="2"/>
      <c r="EVK2" s="2"/>
      <c r="EVL2" s="2"/>
      <c r="EVM2" s="2"/>
      <c r="EVN2" s="2"/>
      <c r="EVO2" s="2"/>
      <c r="EVP2" s="2"/>
      <c r="EVQ2" s="2"/>
      <c r="EVR2" s="2"/>
      <c r="EVS2" s="2"/>
      <c r="EVT2" s="2"/>
      <c r="EVU2" s="2"/>
      <c r="EVV2" s="2"/>
      <c r="EVW2" s="2"/>
      <c r="EVX2" s="2"/>
      <c r="EVY2" s="2"/>
      <c r="EVZ2" s="2"/>
      <c r="EWA2" s="2"/>
      <c r="EWB2" s="2"/>
      <c r="EWC2" s="2"/>
      <c r="EWD2" s="2"/>
      <c r="EWE2" s="2"/>
      <c r="EWF2" s="2"/>
      <c r="EWG2" s="2"/>
      <c r="EWH2" s="2"/>
      <c r="EWI2" s="2"/>
      <c r="EWJ2" s="2"/>
      <c r="EWK2" s="2"/>
      <c r="EWL2" s="2"/>
      <c r="EWM2" s="2"/>
      <c r="EWN2" s="2"/>
      <c r="EWO2" s="2"/>
      <c r="EWP2" s="2"/>
      <c r="EWQ2" s="2"/>
      <c r="EWR2" s="2"/>
      <c r="EWS2" s="2"/>
      <c r="EWT2" s="2"/>
      <c r="EWU2" s="2"/>
      <c r="EWV2" s="2"/>
      <c r="EWW2" s="2"/>
      <c r="EWX2" s="2"/>
      <c r="EWY2" s="2"/>
      <c r="EWZ2" s="2"/>
      <c r="EXA2" s="2"/>
      <c r="EXB2" s="2"/>
      <c r="EXC2" s="2"/>
      <c r="EXD2" s="2"/>
      <c r="EXE2" s="2"/>
      <c r="EXF2" s="2"/>
      <c r="EXG2" s="2"/>
      <c r="EXH2" s="2"/>
      <c r="EXI2" s="2"/>
      <c r="EXJ2" s="2"/>
      <c r="EXK2" s="2"/>
      <c r="EXL2" s="2"/>
      <c r="EXM2" s="2"/>
      <c r="EXN2" s="2"/>
      <c r="EXO2" s="2"/>
      <c r="EXP2" s="2"/>
      <c r="EXQ2" s="2"/>
      <c r="EXR2" s="2"/>
      <c r="EXS2" s="2"/>
      <c r="EXT2" s="2"/>
      <c r="EXU2" s="2"/>
      <c r="EXV2" s="2"/>
      <c r="EXW2" s="2"/>
      <c r="EXX2" s="2"/>
      <c r="EXY2" s="2"/>
      <c r="EXZ2" s="2"/>
      <c r="EYA2" s="2"/>
      <c r="EYB2" s="2"/>
      <c r="EYC2" s="2"/>
      <c r="EYD2" s="2"/>
      <c r="EYE2" s="2"/>
      <c r="EYF2" s="2"/>
      <c r="EYG2" s="2"/>
      <c r="EYH2" s="2"/>
      <c r="EYI2" s="2"/>
      <c r="EYJ2" s="2"/>
      <c r="EYK2" s="2"/>
      <c r="EYL2" s="2"/>
      <c r="EYM2" s="2"/>
      <c r="EYN2" s="2"/>
      <c r="EYO2" s="2"/>
      <c r="EYP2" s="2"/>
      <c r="EYQ2" s="2"/>
      <c r="EYR2" s="2"/>
      <c r="EYS2" s="2"/>
      <c r="EYT2" s="2"/>
      <c r="EYU2" s="2"/>
      <c r="EYV2" s="2"/>
      <c r="EYW2" s="2"/>
      <c r="EYX2" s="2"/>
      <c r="EYY2" s="2"/>
      <c r="EYZ2" s="2"/>
      <c r="EZA2" s="2"/>
      <c r="EZB2" s="2"/>
      <c r="EZC2" s="2"/>
      <c r="EZD2" s="2"/>
      <c r="EZE2" s="2"/>
      <c r="EZF2" s="2"/>
      <c r="EZG2" s="2"/>
      <c r="EZH2" s="2"/>
      <c r="EZI2" s="2"/>
      <c r="EZJ2" s="2"/>
      <c r="EZK2" s="2"/>
      <c r="EZL2" s="2"/>
      <c r="EZM2" s="2"/>
      <c r="EZN2" s="2"/>
      <c r="EZO2" s="2"/>
      <c r="EZP2" s="2"/>
      <c r="EZQ2" s="2"/>
      <c r="EZR2" s="2"/>
      <c r="EZS2" s="2"/>
      <c r="EZT2" s="2"/>
      <c r="EZU2" s="2"/>
      <c r="EZV2" s="2"/>
      <c r="EZW2" s="2"/>
      <c r="EZX2" s="2"/>
      <c r="EZY2" s="2"/>
      <c r="EZZ2" s="2"/>
      <c r="FAA2" s="2"/>
      <c r="FAB2" s="2"/>
      <c r="FAC2" s="2"/>
      <c r="FAD2" s="2"/>
      <c r="FAE2" s="2"/>
      <c r="FAF2" s="2"/>
      <c r="FAG2" s="2"/>
      <c r="FAH2" s="2"/>
      <c r="FAI2" s="2"/>
      <c r="FAJ2" s="2"/>
      <c r="FAK2" s="2"/>
      <c r="FAL2" s="2"/>
      <c r="FAM2" s="2"/>
      <c r="FAN2" s="2"/>
      <c r="FAO2" s="2"/>
      <c r="FAP2" s="2"/>
      <c r="FAQ2" s="2"/>
      <c r="FAR2" s="2"/>
      <c r="FAS2" s="2"/>
      <c r="FAT2" s="2"/>
      <c r="FAU2" s="2"/>
      <c r="FAV2" s="2"/>
      <c r="FAW2" s="2"/>
      <c r="FAX2" s="2"/>
      <c r="FAY2" s="2"/>
      <c r="FAZ2" s="2"/>
      <c r="FBA2" s="2"/>
      <c r="FBB2" s="2"/>
      <c r="FBC2" s="2"/>
      <c r="FBD2" s="2"/>
      <c r="FBE2" s="2"/>
      <c r="FBF2" s="2"/>
      <c r="FBG2" s="2"/>
      <c r="FBH2" s="2"/>
      <c r="FBI2" s="2"/>
      <c r="FBJ2" s="2"/>
      <c r="FBK2" s="2"/>
      <c r="FBL2" s="2"/>
      <c r="FBM2" s="2"/>
      <c r="FBN2" s="2"/>
      <c r="FBO2" s="2"/>
      <c r="FBP2" s="2"/>
      <c r="FBQ2" s="2"/>
      <c r="FBR2" s="2"/>
      <c r="FBS2" s="2"/>
      <c r="FBT2" s="2"/>
      <c r="FBU2" s="2"/>
      <c r="FBV2" s="2"/>
      <c r="FBW2" s="2"/>
      <c r="FBX2" s="2"/>
      <c r="FBY2" s="2"/>
      <c r="FBZ2" s="2"/>
      <c r="FCA2" s="2"/>
      <c r="FCB2" s="2"/>
      <c r="FCC2" s="2"/>
      <c r="FCD2" s="2"/>
      <c r="FCE2" s="2"/>
      <c r="FCF2" s="2"/>
      <c r="FCG2" s="2"/>
      <c r="FCH2" s="2"/>
      <c r="FCI2" s="2"/>
      <c r="FCJ2" s="2"/>
      <c r="FCK2" s="2"/>
      <c r="FCL2" s="2"/>
      <c r="FCM2" s="2"/>
      <c r="FCN2" s="2"/>
      <c r="FCO2" s="2"/>
      <c r="FCP2" s="2"/>
      <c r="FCQ2" s="2"/>
      <c r="FCR2" s="2"/>
      <c r="FCS2" s="2"/>
      <c r="FCT2" s="2"/>
      <c r="FCU2" s="2"/>
      <c r="FCV2" s="2"/>
      <c r="FCW2" s="2"/>
      <c r="FCX2" s="2"/>
      <c r="FCY2" s="2"/>
      <c r="FCZ2" s="2"/>
      <c r="FDA2" s="2"/>
      <c r="FDB2" s="2"/>
      <c r="FDC2" s="2"/>
      <c r="FDD2" s="2"/>
      <c r="FDE2" s="2"/>
      <c r="FDF2" s="2"/>
      <c r="FDG2" s="2"/>
      <c r="FDH2" s="2"/>
      <c r="FDI2" s="2"/>
      <c r="FDJ2" s="2"/>
      <c r="FDK2" s="2"/>
      <c r="FDL2" s="2"/>
      <c r="FDM2" s="2"/>
      <c r="FDN2" s="2"/>
      <c r="FDO2" s="2"/>
      <c r="FDP2" s="2"/>
      <c r="FDQ2" s="2"/>
      <c r="FDR2" s="2"/>
      <c r="FDS2" s="2"/>
      <c r="FDT2" s="2"/>
      <c r="FDU2" s="2"/>
      <c r="FDV2" s="2"/>
      <c r="FDW2" s="2"/>
      <c r="FDX2" s="2"/>
      <c r="FDY2" s="2"/>
      <c r="FDZ2" s="2"/>
      <c r="FEA2" s="2"/>
      <c r="FEB2" s="2"/>
      <c r="FEC2" s="2"/>
      <c r="FED2" s="2"/>
      <c r="FEE2" s="2"/>
      <c r="FEF2" s="2"/>
      <c r="FEG2" s="2"/>
      <c r="FEH2" s="2"/>
      <c r="FEI2" s="2"/>
      <c r="FEJ2" s="2"/>
      <c r="FEK2" s="2"/>
      <c r="FEL2" s="2"/>
      <c r="FEM2" s="2"/>
      <c r="FEN2" s="2"/>
      <c r="FEO2" s="2"/>
      <c r="FEP2" s="2"/>
      <c r="FEQ2" s="2"/>
      <c r="FER2" s="2"/>
      <c r="FES2" s="2"/>
      <c r="FET2" s="2"/>
      <c r="FEU2" s="2"/>
      <c r="FEV2" s="2"/>
      <c r="FEW2" s="2"/>
      <c r="FEX2" s="2"/>
      <c r="FEY2" s="2"/>
      <c r="FEZ2" s="2"/>
      <c r="FFA2" s="2"/>
      <c r="FFB2" s="2"/>
      <c r="FFC2" s="2"/>
      <c r="FFD2" s="2"/>
      <c r="FFE2" s="2"/>
      <c r="FFF2" s="2"/>
      <c r="FFG2" s="2"/>
      <c r="FFH2" s="2"/>
      <c r="FFI2" s="2"/>
      <c r="FFJ2" s="2"/>
      <c r="FFK2" s="2"/>
      <c r="FFL2" s="2"/>
      <c r="FFM2" s="2"/>
      <c r="FFN2" s="2"/>
      <c r="FFO2" s="2"/>
      <c r="FFP2" s="2"/>
      <c r="FFQ2" s="2"/>
      <c r="FFR2" s="2"/>
      <c r="FFS2" s="2"/>
      <c r="FFT2" s="2"/>
      <c r="FFU2" s="2"/>
      <c r="FFV2" s="2"/>
      <c r="FFW2" s="2"/>
      <c r="FFX2" s="2"/>
      <c r="FFY2" s="2"/>
      <c r="FFZ2" s="2"/>
      <c r="FGA2" s="2"/>
      <c r="FGB2" s="2"/>
      <c r="FGC2" s="2"/>
      <c r="FGD2" s="2"/>
      <c r="FGE2" s="2"/>
      <c r="FGF2" s="2"/>
      <c r="FGG2" s="2"/>
      <c r="FGH2" s="2"/>
      <c r="FGI2" s="2"/>
      <c r="FGJ2" s="2"/>
      <c r="FGK2" s="2"/>
      <c r="FGL2" s="2"/>
      <c r="FGM2" s="2"/>
      <c r="FGN2" s="2"/>
      <c r="FGO2" s="2"/>
      <c r="FGP2" s="2"/>
      <c r="FGQ2" s="2"/>
      <c r="FGR2" s="2"/>
      <c r="FGS2" s="2"/>
      <c r="FGT2" s="2"/>
      <c r="FGU2" s="2"/>
      <c r="FGV2" s="2"/>
      <c r="FGW2" s="2"/>
      <c r="FGX2" s="2"/>
      <c r="FGY2" s="2"/>
      <c r="FGZ2" s="2"/>
      <c r="FHA2" s="2"/>
      <c r="FHB2" s="2"/>
      <c r="FHC2" s="2"/>
      <c r="FHD2" s="2"/>
      <c r="FHE2" s="2"/>
      <c r="FHF2" s="2"/>
      <c r="FHG2" s="2"/>
      <c r="FHH2" s="2"/>
      <c r="FHI2" s="2"/>
      <c r="FHJ2" s="2"/>
      <c r="FHK2" s="2"/>
      <c r="FHL2" s="2"/>
      <c r="FHM2" s="2"/>
      <c r="FHN2" s="2"/>
      <c r="FHO2" s="2"/>
      <c r="FHP2" s="2"/>
      <c r="FHQ2" s="2"/>
      <c r="FHR2" s="2"/>
      <c r="FHS2" s="2"/>
      <c r="FHT2" s="2"/>
      <c r="FHU2" s="2"/>
      <c r="FHV2" s="2"/>
      <c r="FHW2" s="2"/>
      <c r="FHX2" s="2"/>
      <c r="FHY2" s="2"/>
      <c r="FHZ2" s="2"/>
      <c r="FIA2" s="2"/>
      <c r="FIB2" s="2"/>
      <c r="FIC2" s="2"/>
      <c r="FID2" s="2"/>
      <c r="FIE2" s="2"/>
      <c r="FIF2" s="2"/>
      <c r="FIG2" s="2"/>
      <c r="FIH2" s="2"/>
      <c r="FII2" s="2"/>
      <c r="FIJ2" s="2"/>
      <c r="FIK2" s="2"/>
      <c r="FIL2" s="2"/>
      <c r="FIM2" s="2"/>
      <c r="FIN2" s="2"/>
      <c r="FIO2" s="2"/>
      <c r="FIP2" s="2"/>
      <c r="FIQ2" s="2"/>
      <c r="FIR2" s="2"/>
      <c r="FIS2" s="2"/>
      <c r="FIT2" s="2"/>
      <c r="FIU2" s="2"/>
      <c r="FIV2" s="2"/>
      <c r="FIW2" s="2"/>
      <c r="FIX2" s="2"/>
      <c r="FIY2" s="2"/>
      <c r="FIZ2" s="2"/>
      <c r="FJA2" s="2"/>
      <c r="FJB2" s="2"/>
      <c r="FJC2" s="2"/>
      <c r="FJD2" s="2"/>
      <c r="FJE2" s="2"/>
      <c r="FJF2" s="2"/>
      <c r="FJG2" s="2"/>
      <c r="FJH2" s="2"/>
      <c r="FJI2" s="2"/>
      <c r="FJJ2" s="2"/>
      <c r="FJK2" s="2"/>
      <c r="FJL2" s="2"/>
      <c r="FJM2" s="2"/>
      <c r="FJN2" s="2"/>
      <c r="FJO2" s="2"/>
      <c r="FJP2" s="2"/>
      <c r="FJQ2" s="2"/>
      <c r="FJR2" s="2"/>
      <c r="FJS2" s="2"/>
      <c r="FJT2" s="2"/>
      <c r="FJU2" s="2"/>
      <c r="FJV2" s="2"/>
      <c r="FJW2" s="2"/>
      <c r="FJX2" s="2"/>
      <c r="FJY2" s="2"/>
      <c r="FJZ2" s="2"/>
      <c r="FKA2" s="2"/>
      <c r="FKB2" s="2"/>
      <c r="FKC2" s="2"/>
      <c r="FKD2" s="2"/>
      <c r="FKE2" s="2"/>
      <c r="FKF2" s="2"/>
      <c r="FKG2" s="2"/>
      <c r="FKH2" s="2"/>
      <c r="FKI2" s="2"/>
      <c r="FKJ2" s="2"/>
      <c r="FKK2" s="2"/>
      <c r="FKL2" s="2"/>
      <c r="FKM2" s="2"/>
      <c r="FKN2" s="2"/>
      <c r="FKO2" s="2"/>
      <c r="FKP2" s="2"/>
      <c r="FKQ2" s="2"/>
      <c r="FKR2" s="2"/>
      <c r="FKS2" s="2"/>
      <c r="FKT2" s="2"/>
      <c r="FKU2" s="2"/>
      <c r="FKV2" s="2"/>
      <c r="FKW2" s="2"/>
      <c r="FKX2" s="2"/>
      <c r="FKY2" s="2"/>
      <c r="FKZ2" s="2"/>
      <c r="FLA2" s="2"/>
      <c r="FLB2" s="2"/>
      <c r="FLC2" s="2"/>
      <c r="FLD2" s="2"/>
      <c r="FLE2" s="2"/>
      <c r="FLF2" s="2"/>
      <c r="FLG2" s="2"/>
      <c r="FLH2" s="2"/>
      <c r="FLI2" s="2"/>
      <c r="FLJ2" s="2"/>
      <c r="FLK2" s="2"/>
      <c r="FLL2" s="2"/>
      <c r="FLM2" s="2"/>
      <c r="FLN2" s="2"/>
      <c r="FLO2" s="2"/>
      <c r="FLP2" s="2"/>
      <c r="FLQ2" s="2"/>
      <c r="FLR2" s="2"/>
      <c r="FLS2" s="2"/>
      <c r="FLT2" s="2"/>
      <c r="FLU2" s="2"/>
      <c r="FLV2" s="2"/>
      <c r="FLW2" s="2"/>
      <c r="FLX2" s="2"/>
      <c r="FLY2" s="2"/>
      <c r="FLZ2" s="2"/>
      <c r="FMA2" s="2"/>
      <c r="FMB2" s="2"/>
      <c r="FMC2" s="2"/>
      <c r="FMD2" s="2"/>
      <c r="FME2" s="2"/>
      <c r="FMF2" s="2"/>
      <c r="FMG2" s="2"/>
      <c r="FMH2" s="2"/>
      <c r="FMI2" s="2"/>
      <c r="FMJ2" s="2"/>
      <c r="FMK2" s="2"/>
      <c r="FML2" s="2"/>
      <c r="FMM2" s="2"/>
      <c r="FMN2" s="2"/>
      <c r="FMO2" s="2"/>
      <c r="FMP2" s="2"/>
      <c r="FMQ2" s="2"/>
      <c r="FMR2" s="2"/>
      <c r="FMS2" s="2"/>
      <c r="FMT2" s="2"/>
      <c r="FMU2" s="2"/>
      <c r="FMV2" s="2"/>
      <c r="FMW2" s="2"/>
      <c r="FMX2" s="2"/>
      <c r="FMY2" s="2"/>
      <c r="FMZ2" s="2"/>
      <c r="FNA2" s="2"/>
      <c r="FNB2" s="2"/>
      <c r="FNC2" s="2"/>
      <c r="FND2" s="2"/>
      <c r="FNE2" s="2"/>
      <c r="FNF2" s="2"/>
      <c r="FNG2" s="2"/>
      <c r="FNH2" s="2"/>
      <c r="FNI2" s="2"/>
      <c r="FNJ2" s="2"/>
      <c r="FNK2" s="2"/>
      <c r="FNL2" s="2"/>
      <c r="FNM2" s="2"/>
      <c r="FNN2" s="2"/>
      <c r="FNO2" s="2"/>
      <c r="FNP2" s="2"/>
      <c r="FNQ2" s="2"/>
      <c r="FNR2" s="2"/>
      <c r="FNS2" s="2"/>
      <c r="FNT2" s="2"/>
      <c r="FNU2" s="2"/>
      <c r="FNV2" s="2"/>
      <c r="FNW2" s="2"/>
      <c r="FNX2" s="2"/>
      <c r="FNY2" s="2"/>
      <c r="FNZ2" s="2"/>
      <c r="FOA2" s="2"/>
      <c r="FOB2" s="2"/>
      <c r="FOC2" s="2"/>
      <c r="FOD2" s="2"/>
      <c r="FOE2" s="2"/>
      <c r="FOF2" s="2"/>
      <c r="FOG2" s="2"/>
      <c r="FOH2" s="2"/>
      <c r="FOI2" s="2"/>
      <c r="FOJ2" s="2"/>
      <c r="FOK2" s="2"/>
      <c r="FOL2" s="2"/>
      <c r="FOM2" s="2"/>
      <c r="FON2" s="2"/>
      <c r="FOO2" s="2"/>
      <c r="FOP2" s="2"/>
      <c r="FOQ2" s="2"/>
      <c r="FOR2" s="2"/>
      <c r="FOS2" s="2"/>
      <c r="FOT2" s="2"/>
      <c r="FOU2" s="2"/>
      <c r="FOV2" s="2"/>
      <c r="FOW2" s="2"/>
      <c r="FOX2" s="2"/>
      <c r="FOY2" s="2"/>
      <c r="FOZ2" s="2"/>
      <c r="FPA2" s="2"/>
      <c r="FPB2" s="2"/>
      <c r="FPC2" s="2"/>
      <c r="FPD2" s="2"/>
      <c r="FPE2" s="2"/>
      <c r="FPF2" s="2"/>
      <c r="FPG2" s="2"/>
      <c r="FPH2" s="2"/>
      <c r="FPI2" s="2"/>
      <c r="FPJ2" s="2"/>
      <c r="FPK2" s="2"/>
      <c r="FPL2" s="2"/>
      <c r="FPM2" s="2"/>
      <c r="FPN2" s="2"/>
      <c r="FPO2" s="2"/>
      <c r="FPP2" s="2"/>
      <c r="FPQ2" s="2"/>
      <c r="FPR2" s="2"/>
      <c r="FPS2" s="2"/>
      <c r="FPT2" s="2"/>
      <c r="FPU2" s="2"/>
      <c r="FPV2" s="2"/>
      <c r="FPW2" s="2"/>
      <c r="FPX2" s="2"/>
      <c r="FPY2" s="2"/>
      <c r="FPZ2" s="2"/>
      <c r="FQA2" s="2"/>
      <c r="FQB2" s="2"/>
      <c r="FQC2" s="2"/>
      <c r="FQD2" s="2"/>
      <c r="FQE2" s="2"/>
      <c r="FQF2" s="2"/>
      <c r="FQG2" s="2"/>
      <c r="FQH2" s="2"/>
      <c r="FQI2" s="2"/>
      <c r="FQJ2" s="2"/>
      <c r="FQK2" s="2"/>
      <c r="FQL2" s="2"/>
      <c r="FQM2" s="2"/>
      <c r="FQN2" s="2"/>
      <c r="FQO2" s="2"/>
      <c r="FQP2" s="2"/>
      <c r="FQQ2" s="2"/>
      <c r="FQR2" s="2"/>
      <c r="FQS2" s="2"/>
      <c r="FQT2" s="2"/>
      <c r="FQU2" s="2"/>
      <c r="FQV2" s="2"/>
      <c r="FQW2" s="2"/>
      <c r="FQX2" s="2"/>
      <c r="FQY2" s="2"/>
      <c r="FQZ2" s="2"/>
      <c r="FRA2" s="2"/>
      <c r="FRB2" s="2"/>
      <c r="FRC2" s="2"/>
      <c r="FRD2" s="2"/>
      <c r="FRE2" s="2"/>
      <c r="FRF2" s="2"/>
      <c r="FRG2" s="2"/>
      <c r="FRH2" s="2"/>
      <c r="FRI2" s="2"/>
      <c r="FRJ2" s="2"/>
      <c r="FRK2" s="2"/>
      <c r="FRL2" s="2"/>
      <c r="FRM2" s="2"/>
      <c r="FRN2" s="2"/>
      <c r="FRO2" s="2"/>
      <c r="FRP2" s="2"/>
      <c r="FRQ2" s="2"/>
      <c r="FRR2" s="2"/>
      <c r="FRS2" s="2"/>
      <c r="FRT2" s="2"/>
      <c r="FRU2" s="2"/>
      <c r="FRV2" s="2"/>
      <c r="FRW2" s="2"/>
      <c r="FRX2" s="2"/>
      <c r="FRY2" s="2"/>
      <c r="FRZ2" s="2"/>
      <c r="FSA2" s="2"/>
      <c r="FSB2" s="2"/>
      <c r="FSC2" s="2"/>
      <c r="FSD2" s="2"/>
      <c r="FSE2" s="2"/>
      <c r="FSF2" s="2"/>
      <c r="FSG2" s="2"/>
      <c r="FSH2" s="2"/>
      <c r="FSI2" s="2"/>
      <c r="FSJ2" s="2"/>
      <c r="FSK2" s="2"/>
      <c r="FSL2" s="2"/>
      <c r="FSM2" s="2"/>
      <c r="FSN2" s="2"/>
      <c r="FSO2" s="2"/>
      <c r="FSP2" s="2"/>
      <c r="FSQ2" s="2"/>
      <c r="FSR2" s="2"/>
      <c r="FSS2" s="2"/>
      <c r="FST2" s="2"/>
      <c r="FSU2" s="2"/>
      <c r="FSV2" s="2"/>
      <c r="FSW2" s="2"/>
      <c r="FSX2" s="2"/>
      <c r="FSY2" s="2"/>
      <c r="FSZ2" s="2"/>
      <c r="FTA2" s="2"/>
      <c r="FTB2" s="2"/>
      <c r="FTC2" s="2"/>
      <c r="FTD2" s="2"/>
      <c r="FTE2" s="2"/>
      <c r="FTF2" s="2"/>
      <c r="FTG2" s="2"/>
      <c r="FTH2" s="2"/>
      <c r="FTI2" s="2"/>
      <c r="FTJ2" s="2"/>
      <c r="FTK2" s="2"/>
      <c r="FTL2" s="2"/>
      <c r="FTM2" s="2"/>
      <c r="FTN2" s="2"/>
      <c r="FTO2" s="2"/>
      <c r="FTP2" s="2"/>
      <c r="FTQ2" s="2"/>
      <c r="FTR2" s="2"/>
      <c r="FTS2" s="2"/>
      <c r="FTT2" s="2"/>
      <c r="FTU2" s="2"/>
      <c r="FTV2" s="2"/>
      <c r="FTW2" s="2"/>
      <c r="FTX2" s="2"/>
      <c r="FTY2" s="2"/>
      <c r="FTZ2" s="2"/>
      <c r="FUA2" s="2"/>
      <c r="FUB2" s="2"/>
      <c r="FUC2" s="2"/>
      <c r="FUD2" s="2"/>
      <c r="FUE2" s="2"/>
      <c r="FUF2" s="2"/>
      <c r="FUG2" s="2"/>
      <c r="FUH2" s="2"/>
      <c r="FUI2" s="2"/>
      <c r="FUJ2" s="2"/>
      <c r="FUK2" s="2"/>
      <c r="FUL2" s="2"/>
      <c r="FUM2" s="2"/>
      <c r="FUN2" s="2"/>
      <c r="FUO2" s="2"/>
      <c r="FUP2" s="2"/>
      <c r="FUQ2" s="2"/>
      <c r="FUR2" s="2"/>
      <c r="FUS2" s="2"/>
      <c r="FUT2" s="2"/>
      <c r="FUU2" s="2"/>
      <c r="FUV2" s="2"/>
      <c r="FUW2" s="2"/>
      <c r="FUX2" s="2"/>
      <c r="FUY2" s="2"/>
      <c r="FUZ2" s="2"/>
      <c r="FVA2" s="2"/>
      <c r="FVB2" s="2"/>
      <c r="FVC2" s="2"/>
      <c r="FVD2" s="2"/>
      <c r="FVE2" s="2"/>
      <c r="FVF2" s="2"/>
      <c r="FVG2" s="2"/>
      <c r="FVH2" s="2"/>
      <c r="FVI2" s="2"/>
      <c r="FVJ2" s="2"/>
      <c r="FVK2" s="2"/>
      <c r="FVL2" s="2"/>
      <c r="FVM2" s="2"/>
      <c r="FVN2" s="2"/>
      <c r="FVO2" s="2"/>
      <c r="FVP2" s="2"/>
      <c r="FVQ2" s="2"/>
      <c r="FVR2" s="2"/>
      <c r="FVS2" s="2"/>
      <c r="FVT2" s="2"/>
      <c r="FVU2" s="2"/>
      <c r="FVV2" s="2"/>
      <c r="FVW2" s="2"/>
      <c r="FVX2" s="2"/>
      <c r="FVY2" s="2"/>
      <c r="FVZ2" s="2"/>
      <c r="FWA2" s="2"/>
      <c r="FWB2" s="2"/>
      <c r="FWC2" s="2"/>
      <c r="FWD2" s="2"/>
      <c r="FWE2" s="2"/>
      <c r="FWF2" s="2"/>
      <c r="FWG2" s="2"/>
      <c r="FWH2" s="2"/>
      <c r="FWI2" s="2"/>
      <c r="FWJ2" s="2"/>
      <c r="FWK2" s="2"/>
      <c r="FWL2" s="2"/>
      <c r="FWM2" s="2"/>
      <c r="FWN2" s="2"/>
      <c r="FWO2" s="2"/>
      <c r="FWP2" s="2"/>
      <c r="FWQ2" s="2"/>
      <c r="FWR2" s="2"/>
      <c r="FWS2" s="2"/>
      <c r="FWT2" s="2"/>
      <c r="FWU2" s="2"/>
      <c r="FWV2" s="2"/>
      <c r="FWW2" s="2"/>
      <c r="FWX2" s="2"/>
      <c r="FWY2" s="2"/>
      <c r="FWZ2" s="2"/>
      <c r="FXA2" s="2"/>
      <c r="FXB2" s="2"/>
      <c r="FXC2" s="2"/>
      <c r="FXD2" s="2"/>
      <c r="FXE2" s="2"/>
      <c r="FXF2" s="2"/>
      <c r="FXG2" s="2"/>
      <c r="FXH2" s="2"/>
      <c r="FXI2" s="2"/>
      <c r="FXJ2" s="2"/>
      <c r="FXK2" s="2"/>
      <c r="FXL2" s="2"/>
      <c r="FXM2" s="2"/>
      <c r="FXN2" s="2"/>
      <c r="FXO2" s="2"/>
      <c r="FXP2" s="2"/>
      <c r="FXQ2" s="2"/>
      <c r="FXR2" s="2"/>
      <c r="FXS2" s="2"/>
      <c r="FXT2" s="2"/>
      <c r="FXU2" s="2"/>
      <c r="FXV2" s="2"/>
      <c r="FXW2" s="2"/>
      <c r="FXX2" s="2"/>
      <c r="FXY2" s="2"/>
      <c r="FXZ2" s="2"/>
      <c r="FYA2" s="2"/>
      <c r="FYB2" s="2"/>
      <c r="FYC2" s="2"/>
      <c r="FYD2" s="2"/>
      <c r="FYE2" s="2"/>
      <c r="FYF2" s="2"/>
      <c r="FYG2" s="2"/>
      <c r="FYH2" s="2"/>
      <c r="FYI2" s="2"/>
      <c r="FYJ2" s="2"/>
      <c r="FYK2" s="2"/>
      <c r="FYL2" s="2"/>
      <c r="FYM2" s="2"/>
      <c r="FYN2" s="2"/>
      <c r="FYO2" s="2"/>
      <c r="FYP2" s="2"/>
      <c r="FYQ2" s="2"/>
      <c r="FYR2" s="2"/>
      <c r="FYS2" s="2"/>
      <c r="FYT2" s="2"/>
      <c r="FYU2" s="2"/>
      <c r="FYV2" s="2"/>
      <c r="FYW2" s="2"/>
      <c r="FYX2" s="2"/>
      <c r="FYY2" s="2"/>
      <c r="FYZ2" s="2"/>
      <c r="FZA2" s="2"/>
      <c r="FZB2" s="2"/>
      <c r="FZC2" s="2"/>
      <c r="FZD2" s="2"/>
      <c r="FZE2" s="2"/>
      <c r="FZF2" s="2"/>
      <c r="FZG2" s="2"/>
      <c r="FZH2" s="2"/>
      <c r="FZI2" s="2"/>
      <c r="FZJ2" s="2"/>
      <c r="FZK2" s="2"/>
      <c r="FZL2" s="2"/>
      <c r="FZM2" s="2"/>
      <c r="FZN2" s="2"/>
      <c r="FZO2" s="2"/>
      <c r="FZP2" s="2"/>
      <c r="FZQ2" s="2"/>
      <c r="FZR2" s="2"/>
      <c r="FZS2" s="2"/>
      <c r="FZT2" s="2"/>
      <c r="FZU2" s="2"/>
      <c r="FZV2" s="2"/>
      <c r="FZW2" s="2"/>
      <c r="FZX2" s="2"/>
      <c r="FZY2" s="2"/>
      <c r="FZZ2" s="2"/>
      <c r="GAA2" s="2"/>
      <c r="GAB2" s="2"/>
      <c r="GAC2" s="2"/>
      <c r="GAD2" s="2"/>
      <c r="GAE2" s="2"/>
      <c r="GAF2" s="2"/>
      <c r="GAG2" s="2"/>
      <c r="GAH2" s="2"/>
      <c r="GAI2" s="2"/>
      <c r="GAJ2" s="2"/>
      <c r="GAK2" s="2"/>
      <c r="GAL2" s="2"/>
      <c r="GAM2" s="2"/>
      <c r="GAN2" s="2"/>
      <c r="GAO2" s="2"/>
      <c r="GAP2" s="2"/>
      <c r="GAQ2" s="2"/>
      <c r="GAR2" s="2"/>
      <c r="GAS2" s="2"/>
      <c r="GAT2" s="2"/>
      <c r="GAU2" s="2"/>
      <c r="GAV2" s="2"/>
      <c r="GAW2" s="2"/>
      <c r="GAX2" s="2"/>
      <c r="GAY2" s="2"/>
      <c r="GAZ2" s="2"/>
      <c r="GBA2" s="2"/>
      <c r="GBB2" s="2"/>
      <c r="GBC2" s="2"/>
      <c r="GBD2" s="2"/>
      <c r="GBE2" s="2"/>
      <c r="GBF2" s="2"/>
      <c r="GBG2" s="2"/>
      <c r="GBH2" s="2"/>
      <c r="GBI2" s="2"/>
      <c r="GBJ2" s="2"/>
      <c r="GBK2" s="2"/>
      <c r="GBL2" s="2"/>
      <c r="GBM2" s="2"/>
      <c r="GBN2" s="2"/>
      <c r="GBO2" s="2"/>
      <c r="GBP2" s="2"/>
      <c r="GBQ2" s="2"/>
      <c r="GBR2" s="2"/>
      <c r="GBS2" s="2"/>
      <c r="GBT2" s="2"/>
      <c r="GBU2" s="2"/>
      <c r="GBV2" s="2"/>
      <c r="GBW2" s="2"/>
      <c r="GBX2" s="2"/>
      <c r="GBY2" s="2"/>
      <c r="GBZ2" s="2"/>
      <c r="GCA2" s="2"/>
      <c r="GCB2" s="2"/>
      <c r="GCC2" s="2"/>
      <c r="GCD2" s="2"/>
      <c r="GCE2" s="2"/>
      <c r="GCF2" s="2"/>
      <c r="GCG2" s="2"/>
      <c r="GCH2" s="2"/>
      <c r="GCI2" s="2"/>
      <c r="GCJ2" s="2"/>
      <c r="GCK2" s="2"/>
      <c r="GCL2" s="2"/>
      <c r="GCM2" s="2"/>
      <c r="GCN2" s="2"/>
      <c r="GCO2" s="2"/>
      <c r="GCP2" s="2"/>
      <c r="GCQ2" s="2"/>
      <c r="GCR2" s="2"/>
      <c r="GCS2" s="2"/>
      <c r="GCT2" s="2"/>
      <c r="GCU2" s="2"/>
      <c r="GCV2" s="2"/>
      <c r="GCW2" s="2"/>
      <c r="GCX2" s="2"/>
      <c r="GCY2" s="2"/>
      <c r="GCZ2" s="2"/>
      <c r="GDA2" s="2"/>
      <c r="GDB2" s="2"/>
      <c r="GDC2" s="2"/>
      <c r="GDD2" s="2"/>
      <c r="GDE2" s="2"/>
      <c r="GDF2" s="2"/>
      <c r="GDG2" s="2"/>
      <c r="GDH2" s="2"/>
      <c r="GDI2" s="2"/>
      <c r="GDJ2" s="2"/>
      <c r="GDK2" s="2"/>
      <c r="GDL2" s="2"/>
      <c r="GDM2" s="2"/>
      <c r="GDN2" s="2"/>
      <c r="GDO2" s="2"/>
      <c r="GDP2" s="2"/>
      <c r="GDQ2" s="2"/>
      <c r="GDR2" s="2"/>
      <c r="GDS2" s="2"/>
      <c r="GDT2" s="2"/>
      <c r="GDU2" s="2"/>
      <c r="GDV2" s="2"/>
      <c r="GDW2" s="2"/>
      <c r="GDX2" s="2"/>
      <c r="GDY2" s="2"/>
      <c r="GDZ2" s="2"/>
      <c r="GEA2" s="2"/>
      <c r="GEB2" s="2"/>
      <c r="GEC2" s="2"/>
      <c r="GED2" s="2"/>
      <c r="GEE2" s="2"/>
      <c r="GEF2" s="2"/>
      <c r="GEG2" s="2"/>
      <c r="GEH2" s="2"/>
      <c r="GEI2" s="2"/>
      <c r="GEJ2" s="2"/>
      <c r="GEK2" s="2"/>
      <c r="GEL2" s="2"/>
      <c r="GEM2" s="2"/>
      <c r="GEN2" s="2"/>
      <c r="GEO2" s="2"/>
      <c r="GEP2" s="2"/>
      <c r="GEQ2" s="2"/>
      <c r="GER2" s="2"/>
      <c r="GES2" s="2"/>
      <c r="GET2" s="2"/>
      <c r="GEU2" s="2"/>
      <c r="GEV2" s="2"/>
      <c r="GEW2" s="2"/>
      <c r="GEX2" s="2"/>
      <c r="GEY2" s="2"/>
      <c r="GEZ2" s="2"/>
      <c r="GFA2" s="2"/>
      <c r="GFB2" s="2"/>
      <c r="GFC2" s="2"/>
      <c r="GFD2" s="2"/>
      <c r="GFE2" s="2"/>
      <c r="GFF2" s="2"/>
      <c r="GFG2" s="2"/>
      <c r="GFH2" s="2"/>
      <c r="GFI2" s="2"/>
      <c r="GFJ2" s="2"/>
      <c r="GFK2" s="2"/>
      <c r="GFL2" s="2"/>
      <c r="GFM2" s="2"/>
      <c r="GFN2" s="2"/>
      <c r="GFO2" s="2"/>
      <c r="GFP2" s="2"/>
      <c r="GFQ2" s="2"/>
      <c r="GFR2" s="2"/>
      <c r="GFS2" s="2"/>
      <c r="GFT2" s="2"/>
      <c r="GFU2" s="2"/>
      <c r="GFV2" s="2"/>
      <c r="GFW2" s="2"/>
      <c r="GFX2" s="2"/>
      <c r="GFY2" s="2"/>
      <c r="GFZ2" s="2"/>
      <c r="GGA2" s="2"/>
      <c r="GGB2" s="2"/>
      <c r="GGC2" s="2"/>
      <c r="GGD2" s="2"/>
      <c r="GGE2" s="2"/>
      <c r="GGF2" s="2"/>
      <c r="GGG2" s="2"/>
      <c r="GGH2" s="2"/>
      <c r="GGI2" s="2"/>
      <c r="GGJ2" s="2"/>
      <c r="GGK2" s="2"/>
      <c r="GGL2" s="2"/>
      <c r="GGM2" s="2"/>
      <c r="GGN2" s="2"/>
      <c r="GGO2" s="2"/>
      <c r="GGP2" s="2"/>
      <c r="GGQ2" s="2"/>
      <c r="GGR2" s="2"/>
      <c r="GGS2" s="2"/>
      <c r="GGT2" s="2"/>
      <c r="GGU2" s="2"/>
      <c r="GGV2" s="2"/>
      <c r="GGW2" s="2"/>
      <c r="GGX2" s="2"/>
      <c r="GGY2" s="2"/>
      <c r="GGZ2" s="2"/>
      <c r="GHA2" s="2"/>
      <c r="GHB2" s="2"/>
      <c r="GHC2" s="2"/>
      <c r="GHD2" s="2"/>
      <c r="GHE2" s="2"/>
      <c r="GHF2" s="2"/>
      <c r="GHG2" s="2"/>
      <c r="GHH2" s="2"/>
      <c r="GHI2" s="2"/>
      <c r="GHJ2" s="2"/>
      <c r="GHK2" s="2"/>
      <c r="GHL2" s="2"/>
      <c r="GHM2" s="2"/>
      <c r="GHN2" s="2"/>
      <c r="GHO2" s="2"/>
      <c r="GHP2" s="2"/>
      <c r="GHQ2" s="2"/>
      <c r="GHR2" s="2"/>
      <c r="GHS2" s="2"/>
      <c r="GHT2" s="2"/>
      <c r="GHU2" s="2"/>
      <c r="GHV2" s="2"/>
      <c r="GHW2" s="2"/>
      <c r="GHX2" s="2"/>
      <c r="GHY2" s="2"/>
      <c r="GHZ2" s="2"/>
      <c r="GIA2" s="2"/>
      <c r="GIB2" s="2"/>
      <c r="GIC2" s="2"/>
      <c r="GID2" s="2"/>
      <c r="GIE2" s="2"/>
      <c r="GIF2" s="2"/>
      <c r="GIG2" s="2"/>
      <c r="GIH2" s="2"/>
      <c r="GII2" s="2"/>
      <c r="GIJ2" s="2"/>
      <c r="GIK2" s="2"/>
      <c r="GIL2" s="2"/>
      <c r="GIM2" s="2"/>
      <c r="GIN2" s="2"/>
      <c r="GIO2" s="2"/>
      <c r="GIP2" s="2"/>
      <c r="GIQ2" s="2"/>
      <c r="GIR2" s="2"/>
      <c r="GIS2" s="2"/>
      <c r="GIT2" s="2"/>
      <c r="GIU2" s="2"/>
      <c r="GIV2" s="2"/>
      <c r="GIW2" s="2"/>
      <c r="GIX2" s="2"/>
      <c r="GIY2" s="2"/>
      <c r="GIZ2" s="2"/>
      <c r="GJA2" s="2"/>
      <c r="GJB2" s="2"/>
      <c r="GJC2" s="2"/>
      <c r="GJD2" s="2"/>
      <c r="GJE2" s="2"/>
      <c r="GJF2" s="2"/>
      <c r="GJG2" s="2"/>
      <c r="GJH2" s="2"/>
      <c r="GJI2" s="2"/>
      <c r="GJJ2" s="2"/>
      <c r="GJK2" s="2"/>
      <c r="GJL2" s="2"/>
      <c r="GJM2" s="2"/>
      <c r="GJN2" s="2"/>
      <c r="GJO2" s="2"/>
      <c r="GJP2" s="2"/>
      <c r="GJQ2" s="2"/>
      <c r="GJR2" s="2"/>
      <c r="GJS2" s="2"/>
      <c r="GJT2" s="2"/>
      <c r="GJU2" s="2"/>
      <c r="GJV2" s="2"/>
      <c r="GJW2" s="2"/>
      <c r="GJX2" s="2"/>
      <c r="GJY2" s="2"/>
      <c r="GJZ2" s="2"/>
      <c r="GKA2" s="2"/>
      <c r="GKB2" s="2"/>
      <c r="GKC2" s="2"/>
      <c r="GKD2" s="2"/>
      <c r="GKE2" s="2"/>
      <c r="GKF2" s="2"/>
      <c r="GKG2" s="2"/>
      <c r="GKH2" s="2"/>
      <c r="GKI2" s="2"/>
      <c r="GKJ2" s="2"/>
      <c r="GKK2" s="2"/>
      <c r="GKL2" s="2"/>
      <c r="GKM2" s="2"/>
      <c r="GKN2" s="2"/>
      <c r="GKO2" s="2"/>
      <c r="GKP2" s="2"/>
      <c r="GKQ2" s="2"/>
      <c r="GKR2" s="2"/>
      <c r="GKS2" s="2"/>
      <c r="GKT2" s="2"/>
      <c r="GKU2" s="2"/>
      <c r="GKV2" s="2"/>
      <c r="GKW2" s="2"/>
      <c r="GKX2" s="2"/>
      <c r="GKY2" s="2"/>
      <c r="GKZ2" s="2"/>
      <c r="GLA2" s="2"/>
      <c r="GLB2" s="2"/>
      <c r="GLC2" s="2"/>
      <c r="GLD2" s="2"/>
      <c r="GLE2" s="2"/>
      <c r="GLF2" s="2"/>
      <c r="GLG2" s="2"/>
      <c r="GLH2" s="2"/>
      <c r="GLI2" s="2"/>
      <c r="GLJ2" s="2"/>
      <c r="GLK2" s="2"/>
      <c r="GLL2" s="2"/>
      <c r="GLM2" s="2"/>
      <c r="GLN2" s="2"/>
      <c r="GLO2" s="2"/>
      <c r="GLP2" s="2"/>
      <c r="GLQ2" s="2"/>
      <c r="GLR2" s="2"/>
      <c r="GLS2" s="2"/>
      <c r="GLT2" s="2"/>
      <c r="GLU2" s="2"/>
      <c r="GLV2" s="2"/>
      <c r="GLW2" s="2"/>
      <c r="GLX2" s="2"/>
      <c r="GLY2" s="2"/>
      <c r="GLZ2" s="2"/>
      <c r="GMA2" s="2"/>
      <c r="GMB2" s="2"/>
      <c r="GMC2" s="2"/>
      <c r="GMD2" s="2"/>
      <c r="GME2" s="2"/>
      <c r="GMF2" s="2"/>
      <c r="GMG2" s="2"/>
      <c r="GMH2" s="2"/>
      <c r="GMI2" s="2"/>
      <c r="GMJ2" s="2"/>
      <c r="GMK2" s="2"/>
      <c r="GML2" s="2"/>
      <c r="GMM2" s="2"/>
      <c r="GMN2" s="2"/>
      <c r="GMO2" s="2"/>
      <c r="GMP2" s="2"/>
      <c r="GMQ2" s="2"/>
      <c r="GMR2" s="2"/>
      <c r="GMS2" s="2"/>
      <c r="GMT2" s="2"/>
      <c r="GMU2" s="2"/>
      <c r="GMV2" s="2"/>
      <c r="GMW2" s="2"/>
      <c r="GMX2" s="2"/>
      <c r="GMY2" s="2"/>
      <c r="GMZ2" s="2"/>
      <c r="GNA2" s="2"/>
      <c r="GNB2" s="2"/>
      <c r="GNC2" s="2"/>
      <c r="GND2" s="2"/>
      <c r="GNE2" s="2"/>
      <c r="GNF2" s="2"/>
      <c r="GNG2" s="2"/>
      <c r="GNH2" s="2"/>
      <c r="GNI2" s="2"/>
      <c r="GNJ2" s="2"/>
      <c r="GNK2" s="2"/>
      <c r="GNL2" s="2"/>
      <c r="GNM2" s="2"/>
      <c r="GNN2" s="2"/>
      <c r="GNO2" s="2"/>
      <c r="GNP2" s="2"/>
      <c r="GNQ2" s="2"/>
      <c r="GNR2" s="2"/>
      <c r="GNS2" s="2"/>
      <c r="GNT2" s="2"/>
      <c r="GNU2" s="2"/>
      <c r="GNV2" s="2"/>
      <c r="GNW2" s="2"/>
      <c r="GNX2" s="2"/>
      <c r="GNY2" s="2"/>
      <c r="GNZ2" s="2"/>
      <c r="GOA2" s="2"/>
      <c r="GOB2" s="2"/>
      <c r="GOC2" s="2"/>
      <c r="GOD2" s="2"/>
      <c r="GOE2" s="2"/>
      <c r="GOF2" s="2"/>
      <c r="GOG2" s="2"/>
      <c r="GOH2" s="2"/>
      <c r="GOI2" s="2"/>
      <c r="GOJ2" s="2"/>
      <c r="GOK2" s="2"/>
      <c r="GOL2" s="2"/>
      <c r="GOM2" s="2"/>
      <c r="GON2" s="2"/>
      <c r="GOO2" s="2"/>
      <c r="GOP2" s="2"/>
      <c r="GOQ2" s="2"/>
      <c r="GOR2" s="2"/>
      <c r="GOS2" s="2"/>
      <c r="GOT2" s="2"/>
      <c r="GOU2" s="2"/>
      <c r="GOV2" s="2"/>
      <c r="GOW2" s="2"/>
      <c r="GOX2" s="2"/>
      <c r="GOY2" s="2"/>
      <c r="GOZ2" s="2"/>
      <c r="GPA2" s="2"/>
      <c r="GPB2" s="2"/>
      <c r="GPC2" s="2"/>
      <c r="GPD2" s="2"/>
      <c r="GPE2" s="2"/>
      <c r="GPF2" s="2"/>
      <c r="GPG2" s="2"/>
      <c r="GPH2" s="2"/>
      <c r="GPI2" s="2"/>
      <c r="GPJ2" s="2"/>
      <c r="GPK2" s="2"/>
      <c r="GPL2" s="2"/>
      <c r="GPM2" s="2"/>
      <c r="GPN2" s="2"/>
      <c r="GPO2" s="2"/>
      <c r="GPP2" s="2"/>
      <c r="GPQ2" s="2"/>
      <c r="GPR2" s="2"/>
      <c r="GPS2" s="2"/>
      <c r="GPT2" s="2"/>
      <c r="GPU2" s="2"/>
      <c r="GPV2" s="2"/>
      <c r="GPW2" s="2"/>
      <c r="GPX2" s="2"/>
      <c r="GPY2" s="2"/>
      <c r="GPZ2" s="2"/>
      <c r="GQA2" s="2"/>
      <c r="GQB2" s="2"/>
      <c r="GQC2" s="2"/>
      <c r="GQD2" s="2"/>
      <c r="GQE2" s="2"/>
      <c r="GQF2" s="2"/>
      <c r="GQG2" s="2"/>
      <c r="GQH2" s="2"/>
      <c r="GQI2" s="2"/>
      <c r="GQJ2" s="2"/>
      <c r="GQK2" s="2"/>
      <c r="GQL2" s="2"/>
      <c r="GQM2" s="2"/>
      <c r="GQN2" s="2"/>
      <c r="GQO2" s="2"/>
      <c r="GQP2" s="2"/>
      <c r="GQQ2" s="2"/>
      <c r="GQR2" s="2"/>
      <c r="GQS2" s="2"/>
      <c r="GQT2" s="2"/>
      <c r="GQU2" s="2"/>
      <c r="GQV2" s="2"/>
      <c r="GQW2" s="2"/>
      <c r="GQX2" s="2"/>
      <c r="GQY2" s="2"/>
      <c r="GQZ2" s="2"/>
      <c r="GRA2" s="2"/>
      <c r="GRB2" s="2"/>
      <c r="GRC2" s="2"/>
      <c r="GRD2" s="2"/>
      <c r="GRE2" s="2"/>
      <c r="GRF2" s="2"/>
      <c r="GRG2" s="2"/>
      <c r="GRH2" s="2"/>
      <c r="GRI2" s="2"/>
      <c r="GRJ2" s="2"/>
      <c r="GRK2" s="2"/>
      <c r="GRL2" s="2"/>
      <c r="GRM2" s="2"/>
      <c r="GRN2" s="2"/>
      <c r="GRO2" s="2"/>
      <c r="GRP2" s="2"/>
      <c r="GRQ2" s="2"/>
      <c r="GRR2" s="2"/>
      <c r="GRS2" s="2"/>
      <c r="GRT2" s="2"/>
      <c r="GRU2" s="2"/>
      <c r="GRV2" s="2"/>
      <c r="GRW2" s="2"/>
      <c r="GRX2" s="2"/>
      <c r="GRY2" s="2"/>
      <c r="GRZ2" s="2"/>
      <c r="GSA2" s="2"/>
      <c r="GSB2" s="2"/>
      <c r="GSC2" s="2"/>
      <c r="GSD2" s="2"/>
      <c r="GSE2" s="2"/>
      <c r="GSF2" s="2"/>
      <c r="GSG2" s="2"/>
      <c r="GSH2" s="2"/>
      <c r="GSI2" s="2"/>
      <c r="GSJ2" s="2"/>
      <c r="GSK2" s="2"/>
      <c r="GSL2" s="2"/>
      <c r="GSM2" s="2"/>
      <c r="GSN2" s="2"/>
      <c r="GSO2" s="2"/>
      <c r="GSP2" s="2"/>
      <c r="GSQ2" s="2"/>
      <c r="GSR2" s="2"/>
      <c r="GSS2" s="2"/>
      <c r="GST2" s="2"/>
      <c r="GSU2" s="2"/>
      <c r="GSV2" s="2"/>
      <c r="GSW2" s="2"/>
      <c r="GSX2" s="2"/>
      <c r="GSY2" s="2"/>
      <c r="GSZ2" s="2"/>
      <c r="GTA2" s="2"/>
      <c r="GTB2" s="2"/>
      <c r="GTC2" s="2"/>
      <c r="GTD2" s="2"/>
      <c r="GTE2" s="2"/>
      <c r="GTF2" s="2"/>
      <c r="GTG2" s="2"/>
      <c r="GTH2" s="2"/>
      <c r="GTI2" s="2"/>
      <c r="GTJ2" s="2"/>
      <c r="GTK2" s="2"/>
      <c r="GTL2" s="2"/>
      <c r="GTM2" s="2"/>
      <c r="GTN2" s="2"/>
      <c r="GTO2" s="2"/>
      <c r="GTP2" s="2"/>
      <c r="GTQ2" s="2"/>
      <c r="GTR2" s="2"/>
      <c r="GTS2" s="2"/>
      <c r="GTT2" s="2"/>
      <c r="GTU2" s="2"/>
      <c r="GTV2" s="2"/>
      <c r="GTW2" s="2"/>
      <c r="GTX2" s="2"/>
      <c r="GTY2" s="2"/>
      <c r="GTZ2" s="2"/>
      <c r="GUA2" s="2"/>
      <c r="GUB2" s="2"/>
      <c r="GUC2" s="2"/>
      <c r="GUD2" s="2"/>
      <c r="GUE2" s="2"/>
      <c r="GUF2" s="2"/>
      <c r="GUG2" s="2"/>
      <c r="GUH2" s="2"/>
      <c r="GUI2" s="2"/>
      <c r="GUJ2" s="2"/>
      <c r="GUK2" s="2"/>
      <c r="GUL2" s="2"/>
      <c r="GUM2" s="2"/>
      <c r="GUN2" s="2"/>
      <c r="GUO2" s="2"/>
      <c r="GUP2" s="2"/>
      <c r="GUQ2" s="2"/>
      <c r="GUR2" s="2"/>
      <c r="GUS2" s="2"/>
      <c r="GUT2" s="2"/>
      <c r="GUU2" s="2"/>
      <c r="GUV2" s="2"/>
      <c r="GUW2" s="2"/>
      <c r="GUX2" s="2"/>
      <c r="GUY2" s="2"/>
      <c r="GUZ2" s="2"/>
      <c r="GVA2" s="2"/>
      <c r="GVB2" s="2"/>
      <c r="GVC2" s="2"/>
      <c r="GVD2" s="2"/>
      <c r="GVE2" s="2"/>
      <c r="GVF2" s="2"/>
      <c r="GVG2" s="2"/>
      <c r="GVH2" s="2"/>
      <c r="GVI2" s="2"/>
      <c r="GVJ2" s="2"/>
      <c r="GVK2" s="2"/>
      <c r="GVL2" s="2"/>
      <c r="GVM2" s="2"/>
      <c r="GVN2" s="2"/>
      <c r="GVO2" s="2"/>
      <c r="GVP2" s="2"/>
      <c r="GVQ2" s="2"/>
      <c r="GVR2" s="2"/>
      <c r="GVS2" s="2"/>
      <c r="GVT2" s="2"/>
      <c r="GVU2" s="2"/>
      <c r="GVV2" s="2"/>
      <c r="GVW2" s="2"/>
      <c r="GVX2" s="2"/>
      <c r="GVY2" s="2"/>
      <c r="GVZ2" s="2"/>
      <c r="GWA2" s="2"/>
      <c r="GWB2" s="2"/>
      <c r="GWC2" s="2"/>
      <c r="GWD2" s="2"/>
      <c r="GWE2" s="2"/>
      <c r="GWF2" s="2"/>
      <c r="GWG2" s="2"/>
      <c r="GWH2" s="2"/>
      <c r="GWI2" s="2"/>
      <c r="GWJ2" s="2"/>
      <c r="GWK2" s="2"/>
      <c r="GWL2" s="2"/>
      <c r="GWM2" s="2"/>
      <c r="GWN2" s="2"/>
      <c r="GWO2" s="2"/>
      <c r="GWP2" s="2"/>
      <c r="GWQ2" s="2"/>
      <c r="GWR2" s="2"/>
      <c r="GWS2" s="2"/>
      <c r="GWT2" s="2"/>
      <c r="GWU2" s="2"/>
      <c r="GWV2" s="2"/>
      <c r="GWW2" s="2"/>
      <c r="GWX2" s="2"/>
      <c r="GWY2" s="2"/>
      <c r="GWZ2" s="2"/>
      <c r="GXA2" s="2"/>
      <c r="GXB2" s="2"/>
      <c r="GXC2" s="2"/>
      <c r="GXD2" s="2"/>
      <c r="GXE2" s="2"/>
      <c r="GXF2" s="2"/>
      <c r="GXG2" s="2"/>
      <c r="GXH2" s="2"/>
      <c r="GXI2" s="2"/>
      <c r="GXJ2" s="2"/>
      <c r="GXK2" s="2"/>
      <c r="GXL2" s="2"/>
      <c r="GXM2" s="2"/>
      <c r="GXN2" s="2"/>
      <c r="GXO2" s="2"/>
      <c r="GXP2" s="2"/>
      <c r="GXQ2" s="2"/>
      <c r="GXR2" s="2"/>
      <c r="GXS2" s="2"/>
      <c r="GXT2" s="2"/>
      <c r="GXU2" s="2"/>
      <c r="GXV2" s="2"/>
      <c r="GXW2" s="2"/>
      <c r="GXX2" s="2"/>
      <c r="GXY2" s="2"/>
      <c r="GXZ2" s="2"/>
      <c r="GYA2" s="2"/>
      <c r="GYB2" s="2"/>
      <c r="GYC2" s="2"/>
      <c r="GYD2" s="2"/>
      <c r="GYE2" s="2"/>
      <c r="GYF2" s="2"/>
      <c r="GYG2" s="2"/>
      <c r="GYH2" s="2"/>
      <c r="GYI2" s="2"/>
      <c r="GYJ2" s="2"/>
      <c r="GYK2" s="2"/>
      <c r="GYL2" s="2"/>
      <c r="GYM2" s="2"/>
      <c r="GYN2" s="2"/>
      <c r="GYO2" s="2"/>
      <c r="GYP2" s="2"/>
      <c r="GYQ2" s="2"/>
      <c r="GYR2" s="2"/>
      <c r="GYS2" s="2"/>
      <c r="GYT2" s="2"/>
      <c r="GYU2" s="2"/>
      <c r="GYV2" s="2"/>
      <c r="GYW2" s="2"/>
      <c r="GYX2" s="2"/>
      <c r="GYY2" s="2"/>
      <c r="GYZ2" s="2"/>
      <c r="GZA2" s="2"/>
      <c r="GZB2" s="2"/>
      <c r="GZC2" s="2"/>
      <c r="GZD2" s="2"/>
      <c r="GZE2" s="2"/>
      <c r="GZF2" s="2"/>
      <c r="GZG2" s="2"/>
      <c r="GZH2" s="2"/>
      <c r="GZI2" s="2"/>
      <c r="GZJ2" s="2"/>
      <c r="GZK2" s="2"/>
      <c r="GZL2" s="2"/>
      <c r="GZM2" s="2"/>
      <c r="GZN2" s="2"/>
      <c r="GZO2" s="2"/>
      <c r="GZP2" s="2"/>
      <c r="GZQ2" s="2"/>
      <c r="GZR2" s="2"/>
      <c r="GZS2" s="2"/>
      <c r="GZT2" s="2"/>
      <c r="GZU2" s="2"/>
      <c r="GZV2" s="2"/>
      <c r="GZW2" s="2"/>
      <c r="GZX2" s="2"/>
      <c r="GZY2" s="2"/>
      <c r="GZZ2" s="2"/>
      <c r="HAA2" s="2"/>
      <c r="HAB2" s="2"/>
      <c r="HAC2" s="2"/>
      <c r="HAD2" s="2"/>
      <c r="HAE2" s="2"/>
      <c r="HAF2" s="2"/>
      <c r="HAG2" s="2"/>
      <c r="HAH2" s="2"/>
      <c r="HAI2" s="2"/>
      <c r="HAJ2" s="2"/>
      <c r="HAK2" s="2"/>
      <c r="HAL2" s="2"/>
      <c r="HAM2" s="2"/>
      <c r="HAN2" s="2"/>
      <c r="HAO2" s="2"/>
      <c r="HAP2" s="2"/>
      <c r="HAQ2" s="2"/>
      <c r="HAR2" s="2"/>
      <c r="HAS2" s="2"/>
      <c r="HAT2" s="2"/>
      <c r="HAU2" s="2"/>
      <c r="HAV2" s="2"/>
      <c r="HAW2" s="2"/>
      <c r="HAX2" s="2"/>
      <c r="HAY2" s="2"/>
      <c r="HAZ2" s="2"/>
      <c r="HBA2" s="2"/>
      <c r="HBB2" s="2"/>
      <c r="HBC2" s="2"/>
      <c r="HBD2" s="2"/>
      <c r="HBE2" s="2"/>
      <c r="HBF2" s="2"/>
      <c r="HBG2" s="2"/>
      <c r="HBH2" s="2"/>
      <c r="HBI2" s="2"/>
      <c r="HBJ2" s="2"/>
      <c r="HBK2" s="2"/>
      <c r="HBL2" s="2"/>
      <c r="HBM2" s="2"/>
      <c r="HBN2" s="2"/>
      <c r="HBO2" s="2"/>
      <c r="HBP2" s="2"/>
      <c r="HBQ2" s="2"/>
      <c r="HBR2" s="2"/>
      <c r="HBS2" s="2"/>
      <c r="HBT2" s="2"/>
      <c r="HBU2" s="2"/>
      <c r="HBV2" s="2"/>
      <c r="HBW2" s="2"/>
      <c r="HBX2" s="2"/>
      <c r="HBY2" s="2"/>
      <c r="HBZ2" s="2"/>
      <c r="HCA2" s="2"/>
      <c r="HCB2" s="2"/>
      <c r="HCC2" s="2"/>
      <c r="HCD2" s="2"/>
      <c r="HCE2" s="2"/>
      <c r="HCF2" s="2"/>
      <c r="HCG2" s="2"/>
      <c r="HCH2" s="2"/>
      <c r="HCI2" s="2"/>
      <c r="HCJ2" s="2"/>
      <c r="HCK2" s="2"/>
      <c r="HCL2" s="2"/>
      <c r="HCM2" s="2"/>
      <c r="HCN2" s="2"/>
      <c r="HCO2" s="2"/>
      <c r="HCP2" s="2"/>
      <c r="HCQ2" s="2"/>
      <c r="HCR2" s="2"/>
      <c r="HCS2" s="2"/>
      <c r="HCT2" s="2"/>
      <c r="HCU2" s="2"/>
      <c r="HCV2" s="2"/>
      <c r="HCW2" s="2"/>
      <c r="HCX2" s="2"/>
      <c r="HCY2" s="2"/>
      <c r="HCZ2" s="2"/>
      <c r="HDA2" s="2"/>
      <c r="HDB2" s="2"/>
      <c r="HDC2" s="2"/>
      <c r="HDD2" s="2"/>
      <c r="HDE2" s="2"/>
      <c r="HDF2" s="2"/>
      <c r="HDG2" s="2"/>
      <c r="HDH2" s="2"/>
      <c r="HDI2" s="2"/>
      <c r="HDJ2" s="2"/>
      <c r="HDK2" s="2"/>
      <c r="HDL2" s="2"/>
      <c r="HDM2" s="2"/>
      <c r="HDN2" s="2"/>
      <c r="HDO2" s="2"/>
      <c r="HDP2" s="2"/>
      <c r="HDQ2" s="2"/>
      <c r="HDR2" s="2"/>
      <c r="HDS2" s="2"/>
      <c r="HDT2" s="2"/>
      <c r="HDU2" s="2"/>
      <c r="HDV2" s="2"/>
      <c r="HDW2" s="2"/>
      <c r="HDX2" s="2"/>
      <c r="HDY2" s="2"/>
      <c r="HDZ2" s="2"/>
      <c r="HEA2" s="2"/>
      <c r="HEB2" s="2"/>
      <c r="HEC2" s="2"/>
      <c r="HED2" s="2"/>
      <c r="HEE2" s="2"/>
      <c r="HEF2" s="2"/>
      <c r="HEG2" s="2"/>
      <c r="HEH2" s="2"/>
      <c r="HEI2" s="2"/>
      <c r="HEJ2" s="2"/>
      <c r="HEK2" s="2"/>
      <c r="HEL2" s="2"/>
      <c r="HEM2" s="2"/>
      <c r="HEN2" s="2"/>
      <c r="HEO2" s="2"/>
      <c r="HEP2" s="2"/>
      <c r="HEQ2" s="2"/>
      <c r="HER2" s="2"/>
      <c r="HES2" s="2"/>
      <c r="HET2" s="2"/>
      <c r="HEU2" s="2"/>
      <c r="HEV2" s="2"/>
      <c r="HEW2" s="2"/>
      <c r="HEX2" s="2"/>
      <c r="HEY2" s="2"/>
      <c r="HEZ2" s="2"/>
      <c r="HFA2" s="2"/>
      <c r="HFB2" s="2"/>
      <c r="HFC2" s="2"/>
      <c r="HFD2" s="2"/>
      <c r="HFE2" s="2"/>
      <c r="HFF2" s="2"/>
      <c r="HFG2" s="2"/>
      <c r="HFH2" s="2"/>
      <c r="HFI2" s="2"/>
      <c r="HFJ2" s="2"/>
      <c r="HFK2" s="2"/>
      <c r="HFL2" s="2"/>
      <c r="HFM2" s="2"/>
      <c r="HFN2" s="2"/>
      <c r="HFO2" s="2"/>
      <c r="HFP2" s="2"/>
      <c r="HFQ2" s="2"/>
      <c r="HFR2" s="2"/>
      <c r="HFS2" s="2"/>
      <c r="HFT2" s="2"/>
      <c r="HFU2" s="2"/>
      <c r="HFV2" s="2"/>
      <c r="HFW2" s="2"/>
      <c r="HFX2" s="2"/>
      <c r="HFY2" s="2"/>
      <c r="HFZ2" s="2"/>
      <c r="HGA2" s="2"/>
      <c r="HGB2" s="2"/>
      <c r="HGC2" s="2"/>
      <c r="HGD2" s="2"/>
      <c r="HGE2" s="2"/>
      <c r="HGF2" s="2"/>
      <c r="HGG2" s="2"/>
      <c r="HGH2" s="2"/>
      <c r="HGI2" s="2"/>
      <c r="HGJ2" s="2"/>
      <c r="HGK2" s="2"/>
      <c r="HGL2" s="2"/>
      <c r="HGM2" s="2"/>
      <c r="HGN2" s="2"/>
      <c r="HGO2" s="2"/>
      <c r="HGP2" s="2"/>
      <c r="HGQ2" s="2"/>
      <c r="HGR2" s="2"/>
      <c r="HGS2" s="2"/>
      <c r="HGT2" s="2"/>
      <c r="HGU2" s="2"/>
      <c r="HGV2" s="2"/>
      <c r="HGW2" s="2"/>
      <c r="HGX2" s="2"/>
      <c r="HGY2" s="2"/>
      <c r="HGZ2" s="2"/>
      <c r="HHA2" s="2"/>
      <c r="HHB2" s="2"/>
      <c r="HHC2" s="2"/>
      <c r="HHD2" s="2"/>
      <c r="HHE2" s="2"/>
      <c r="HHF2" s="2"/>
      <c r="HHG2" s="2"/>
      <c r="HHH2" s="2"/>
      <c r="HHI2" s="2"/>
      <c r="HHJ2" s="2"/>
      <c r="HHK2" s="2"/>
      <c r="HHL2" s="2"/>
      <c r="HHM2" s="2"/>
      <c r="HHN2" s="2"/>
      <c r="HHO2" s="2"/>
      <c r="HHP2" s="2"/>
      <c r="HHQ2" s="2"/>
      <c r="HHR2" s="2"/>
      <c r="HHS2" s="2"/>
      <c r="HHT2" s="2"/>
      <c r="HHU2" s="2"/>
      <c r="HHV2" s="2"/>
      <c r="HHW2" s="2"/>
      <c r="HHX2" s="2"/>
      <c r="HHY2" s="2"/>
      <c r="HHZ2" s="2"/>
      <c r="HIA2" s="2"/>
      <c r="HIB2" s="2"/>
      <c r="HIC2" s="2"/>
      <c r="HID2" s="2"/>
      <c r="HIE2" s="2"/>
      <c r="HIF2" s="2"/>
      <c r="HIG2" s="2"/>
      <c r="HIH2" s="2"/>
      <c r="HII2" s="2"/>
      <c r="HIJ2" s="2"/>
      <c r="HIK2" s="2"/>
      <c r="HIL2" s="2"/>
      <c r="HIM2" s="2"/>
      <c r="HIN2" s="2"/>
      <c r="HIO2" s="2"/>
      <c r="HIP2" s="2"/>
      <c r="HIQ2" s="2"/>
      <c r="HIR2" s="2"/>
      <c r="HIS2" s="2"/>
      <c r="HIT2" s="2"/>
      <c r="HIU2" s="2"/>
      <c r="HIV2" s="2"/>
      <c r="HIW2" s="2"/>
      <c r="HIX2" s="2"/>
      <c r="HIY2" s="2"/>
      <c r="HIZ2" s="2"/>
      <c r="HJA2" s="2"/>
      <c r="HJB2" s="2"/>
      <c r="HJC2" s="2"/>
      <c r="HJD2" s="2"/>
      <c r="HJE2" s="2"/>
      <c r="HJF2" s="2"/>
      <c r="HJG2" s="2"/>
      <c r="HJH2" s="2"/>
      <c r="HJI2" s="2"/>
      <c r="HJJ2" s="2"/>
      <c r="HJK2" s="2"/>
      <c r="HJL2" s="2"/>
      <c r="HJM2" s="2"/>
      <c r="HJN2" s="2"/>
      <c r="HJO2" s="2"/>
      <c r="HJP2" s="2"/>
      <c r="HJQ2" s="2"/>
      <c r="HJR2" s="2"/>
      <c r="HJS2" s="2"/>
      <c r="HJT2" s="2"/>
      <c r="HJU2" s="2"/>
      <c r="HJV2" s="2"/>
      <c r="HJW2" s="2"/>
      <c r="HJX2" s="2"/>
      <c r="HJY2" s="2"/>
      <c r="HJZ2" s="2"/>
      <c r="HKA2" s="2"/>
      <c r="HKB2" s="2"/>
      <c r="HKC2" s="2"/>
      <c r="HKD2" s="2"/>
      <c r="HKE2" s="2"/>
      <c r="HKF2" s="2"/>
      <c r="HKG2" s="2"/>
      <c r="HKH2" s="2"/>
      <c r="HKI2" s="2"/>
      <c r="HKJ2" s="2"/>
      <c r="HKK2" s="2"/>
      <c r="HKL2" s="2"/>
      <c r="HKM2" s="2"/>
      <c r="HKN2" s="2"/>
      <c r="HKO2" s="2"/>
      <c r="HKP2" s="2"/>
      <c r="HKQ2" s="2"/>
      <c r="HKR2" s="2"/>
      <c r="HKS2" s="2"/>
      <c r="HKT2" s="2"/>
      <c r="HKU2" s="2"/>
      <c r="HKV2" s="2"/>
      <c r="HKW2" s="2"/>
      <c r="HKX2" s="2"/>
      <c r="HKY2" s="2"/>
      <c r="HKZ2" s="2"/>
      <c r="HLA2" s="2"/>
      <c r="HLB2" s="2"/>
      <c r="HLC2" s="2"/>
      <c r="HLD2" s="2"/>
      <c r="HLE2" s="2"/>
      <c r="HLF2" s="2"/>
      <c r="HLG2" s="2"/>
      <c r="HLH2" s="2"/>
      <c r="HLI2" s="2"/>
      <c r="HLJ2" s="2"/>
      <c r="HLK2" s="2"/>
      <c r="HLL2" s="2"/>
      <c r="HLM2" s="2"/>
      <c r="HLN2" s="2"/>
      <c r="HLO2" s="2"/>
      <c r="HLP2" s="2"/>
      <c r="HLQ2" s="2"/>
      <c r="HLR2" s="2"/>
      <c r="HLS2" s="2"/>
      <c r="HLT2" s="2"/>
      <c r="HLU2" s="2"/>
      <c r="HLV2" s="2"/>
      <c r="HLW2" s="2"/>
      <c r="HLX2" s="2"/>
      <c r="HLY2" s="2"/>
      <c r="HLZ2" s="2"/>
      <c r="HMA2" s="2"/>
      <c r="HMB2" s="2"/>
      <c r="HMC2" s="2"/>
      <c r="HMD2" s="2"/>
      <c r="HME2" s="2"/>
      <c r="HMF2" s="2"/>
      <c r="HMG2" s="2"/>
      <c r="HMH2" s="2"/>
      <c r="HMI2" s="2"/>
      <c r="HMJ2" s="2"/>
      <c r="HMK2" s="2"/>
      <c r="HML2" s="2"/>
      <c r="HMM2" s="2"/>
      <c r="HMN2" s="2"/>
      <c r="HMO2" s="2"/>
      <c r="HMP2" s="2"/>
      <c r="HMQ2" s="2"/>
      <c r="HMR2" s="2"/>
      <c r="HMS2" s="2"/>
      <c r="HMT2" s="2"/>
      <c r="HMU2" s="2"/>
      <c r="HMV2" s="2"/>
      <c r="HMW2" s="2"/>
      <c r="HMX2" s="2"/>
      <c r="HMY2" s="2"/>
      <c r="HMZ2" s="2"/>
      <c r="HNA2" s="2"/>
      <c r="HNB2" s="2"/>
      <c r="HNC2" s="2"/>
      <c r="HND2" s="2"/>
      <c r="HNE2" s="2"/>
      <c r="HNF2" s="2"/>
      <c r="HNG2" s="2"/>
      <c r="HNH2" s="2"/>
      <c r="HNI2" s="2"/>
      <c r="HNJ2" s="2"/>
      <c r="HNK2" s="2"/>
      <c r="HNL2" s="2"/>
      <c r="HNM2" s="2"/>
      <c r="HNN2" s="2"/>
      <c r="HNO2" s="2"/>
      <c r="HNP2" s="2"/>
      <c r="HNQ2" s="2"/>
      <c r="HNR2" s="2"/>
      <c r="HNS2" s="2"/>
      <c r="HNT2" s="2"/>
      <c r="HNU2" s="2"/>
      <c r="HNV2" s="2"/>
      <c r="HNW2" s="2"/>
      <c r="HNX2" s="2"/>
      <c r="HNY2" s="2"/>
      <c r="HNZ2" s="2"/>
      <c r="HOA2" s="2"/>
      <c r="HOB2" s="2"/>
      <c r="HOC2" s="2"/>
      <c r="HOD2" s="2"/>
      <c r="HOE2" s="2"/>
      <c r="HOF2" s="2"/>
      <c r="HOG2" s="2"/>
      <c r="HOH2" s="2"/>
      <c r="HOI2" s="2"/>
      <c r="HOJ2" s="2"/>
      <c r="HOK2" s="2"/>
      <c r="HOL2" s="2"/>
      <c r="HOM2" s="2"/>
      <c r="HON2" s="2"/>
      <c r="HOO2" s="2"/>
      <c r="HOP2" s="2"/>
      <c r="HOQ2" s="2"/>
      <c r="HOR2" s="2"/>
      <c r="HOS2" s="2"/>
      <c r="HOT2" s="2"/>
      <c r="HOU2" s="2"/>
      <c r="HOV2" s="2"/>
      <c r="HOW2" s="2"/>
      <c r="HOX2" s="2"/>
      <c r="HOY2" s="2"/>
      <c r="HOZ2" s="2"/>
      <c r="HPA2" s="2"/>
      <c r="HPB2" s="2"/>
      <c r="HPC2" s="2"/>
      <c r="HPD2" s="2"/>
      <c r="HPE2" s="2"/>
      <c r="HPF2" s="2"/>
      <c r="HPG2" s="2"/>
      <c r="HPH2" s="2"/>
      <c r="HPI2" s="2"/>
      <c r="HPJ2" s="2"/>
      <c r="HPK2" s="2"/>
      <c r="HPL2" s="2"/>
      <c r="HPM2" s="2"/>
      <c r="HPN2" s="2"/>
      <c r="HPO2" s="2"/>
      <c r="HPP2" s="2"/>
      <c r="HPQ2" s="2"/>
      <c r="HPR2" s="2"/>
      <c r="HPS2" s="2"/>
      <c r="HPT2" s="2"/>
      <c r="HPU2" s="2"/>
      <c r="HPV2" s="2"/>
      <c r="HPW2" s="2"/>
      <c r="HPX2" s="2"/>
      <c r="HPY2" s="2"/>
      <c r="HPZ2" s="2"/>
      <c r="HQA2" s="2"/>
      <c r="HQB2" s="2"/>
      <c r="HQC2" s="2"/>
      <c r="HQD2" s="2"/>
      <c r="HQE2" s="2"/>
      <c r="HQF2" s="2"/>
      <c r="HQG2" s="2"/>
      <c r="HQH2" s="2"/>
      <c r="HQI2" s="2"/>
      <c r="HQJ2" s="2"/>
      <c r="HQK2" s="2"/>
      <c r="HQL2" s="2"/>
      <c r="HQM2" s="2"/>
      <c r="HQN2" s="2"/>
      <c r="HQO2" s="2"/>
      <c r="HQP2" s="2"/>
      <c r="HQQ2" s="2"/>
      <c r="HQR2" s="2"/>
      <c r="HQS2" s="2"/>
      <c r="HQT2" s="2"/>
      <c r="HQU2" s="2"/>
      <c r="HQV2" s="2"/>
      <c r="HQW2" s="2"/>
      <c r="HQX2" s="2"/>
      <c r="HQY2" s="2"/>
      <c r="HQZ2" s="2"/>
      <c r="HRA2" s="2"/>
      <c r="HRB2" s="2"/>
      <c r="HRC2" s="2"/>
      <c r="HRD2" s="2"/>
      <c r="HRE2" s="2"/>
      <c r="HRF2" s="2"/>
      <c r="HRG2" s="2"/>
      <c r="HRH2" s="2"/>
      <c r="HRI2" s="2"/>
      <c r="HRJ2" s="2"/>
      <c r="HRK2" s="2"/>
      <c r="HRL2" s="2"/>
      <c r="HRM2" s="2"/>
      <c r="HRN2" s="2"/>
      <c r="HRO2" s="2"/>
      <c r="HRP2" s="2"/>
      <c r="HRQ2" s="2"/>
      <c r="HRR2" s="2"/>
      <c r="HRS2" s="2"/>
      <c r="HRT2" s="2"/>
      <c r="HRU2" s="2"/>
      <c r="HRV2" s="2"/>
      <c r="HRW2" s="2"/>
      <c r="HRX2" s="2"/>
      <c r="HRY2" s="2"/>
      <c r="HRZ2" s="2"/>
      <c r="HSA2" s="2"/>
      <c r="HSB2" s="2"/>
      <c r="HSC2" s="2"/>
      <c r="HSD2" s="2"/>
      <c r="HSE2" s="2"/>
      <c r="HSF2" s="2"/>
      <c r="HSG2" s="2"/>
      <c r="HSH2" s="2"/>
      <c r="HSI2" s="2"/>
      <c r="HSJ2" s="2"/>
      <c r="HSK2" s="2"/>
      <c r="HSL2" s="2"/>
      <c r="HSM2" s="2"/>
      <c r="HSN2" s="2"/>
      <c r="HSO2" s="2"/>
      <c r="HSP2" s="2"/>
      <c r="HSQ2" s="2"/>
      <c r="HSR2" s="2"/>
      <c r="HSS2" s="2"/>
      <c r="HST2" s="2"/>
      <c r="HSU2" s="2"/>
      <c r="HSV2" s="2"/>
      <c r="HSW2" s="2"/>
      <c r="HSX2" s="2"/>
      <c r="HSY2" s="2"/>
      <c r="HSZ2" s="2"/>
      <c r="HTA2" s="2"/>
      <c r="HTB2" s="2"/>
      <c r="HTC2" s="2"/>
      <c r="HTD2" s="2"/>
      <c r="HTE2" s="2"/>
      <c r="HTF2" s="2"/>
      <c r="HTG2" s="2"/>
      <c r="HTH2" s="2"/>
      <c r="HTI2" s="2"/>
      <c r="HTJ2" s="2"/>
      <c r="HTK2" s="2"/>
      <c r="HTL2" s="2"/>
      <c r="HTM2" s="2"/>
      <c r="HTN2" s="2"/>
      <c r="HTO2" s="2"/>
      <c r="HTP2" s="2"/>
      <c r="HTQ2" s="2"/>
      <c r="HTR2" s="2"/>
      <c r="HTS2" s="2"/>
      <c r="HTT2" s="2"/>
      <c r="HTU2" s="2"/>
      <c r="HTV2" s="2"/>
      <c r="HTW2" s="2"/>
      <c r="HTX2" s="2"/>
      <c r="HTY2" s="2"/>
      <c r="HTZ2" s="2"/>
      <c r="HUA2" s="2"/>
      <c r="HUB2" s="2"/>
      <c r="HUC2" s="2"/>
      <c r="HUD2" s="2"/>
      <c r="HUE2" s="2"/>
      <c r="HUF2" s="2"/>
      <c r="HUG2" s="2"/>
      <c r="HUH2" s="2"/>
      <c r="HUI2" s="2"/>
      <c r="HUJ2" s="2"/>
      <c r="HUK2" s="2"/>
      <c r="HUL2" s="2"/>
      <c r="HUM2" s="2"/>
      <c r="HUN2" s="2"/>
      <c r="HUO2" s="2"/>
      <c r="HUP2" s="2"/>
      <c r="HUQ2" s="2"/>
      <c r="HUR2" s="2"/>
      <c r="HUS2" s="2"/>
      <c r="HUT2" s="2"/>
      <c r="HUU2" s="2"/>
      <c r="HUV2" s="2"/>
      <c r="HUW2" s="2"/>
      <c r="HUX2" s="2"/>
      <c r="HUY2" s="2"/>
      <c r="HUZ2" s="2"/>
      <c r="HVA2" s="2"/>
      <c r="HVB2" s="2"/>
      <c r="HVC2" s="2"/>
      <c r="HVD2" s="2"/>
      <c r="HVE2" s="2"/>
      <c r="HVF2" s="2"/>
      <c r="HVG2" s="2"/>
      <c r="HVH2" s="2"/>
      <c r="HVI2" s="2"/>
      <c r="HVJ2" s="2"/>
      <c r="HVK2" s="2"/>
      <c r="HVL2" s="2"/>
      <c r="HVM2" s="2"/>
      <c r="HVN2" s="2"/>
      <c r="HVO2" s="2"/>
      <c r="HVP2" s="2"/>
      <c r="HVQ2" s="2"/>
      <c r="HVR2" s="2"/>
      <c r="HVS2" s="2"/>
      <c r="HVT2" s="2"/>
      <c r="HVU2" s="2"/>
      <c r="HVV2" s="2"/>
      <c r="HVW2" s="2"/>
      <c r="HVX2" s="2"/>
      <c r="HVY2" s="2"/>
      <c r="HVZ2" s="2"/>
      <c r="HWA2" s="2"/>
      <c r="HWB2" s="2"/>
      <c r="HWC2" s="2"/>
      <c r="HWD2" s="2"/>
      <c r="HWE2" s="2"/>
      <c r="HWF2" s="2"/>
      <c r="HWG2" s="2"/>
      <c r="HWH2" s="2"/>
      <c r="HWI2" s="2"/>
      <c r="HWJ2" s="2"/>
      <c r="HWK2" s="2"/>
      <c r="HWL2" s="2"/>
      <c r="HWM2" s="2"/>
      <c r="HWN2" s="2"/>
      <c r="HWO2" s="2"/>
      <c r="HWP2" s="2"/>
      <c r="HWQ2" s="2"/>
      <c r="HWR2" s="2"/>
      <c r="HWS2" s="2"/>
      <c r="HWT2" s="2"/>
      <c r="HWU2" s="2"/>
      <c r="HWV2" s="2"/>
      <c r="HWW2" s="2"/>
      <c r="HWX2" s="2"/>
      <c r="HWY2" s="2"/>
      <c r="HWZ2" s="2"/>
      <c r="HXA2" s="2"/>
      <c r="HXB2" s="2"/>
      <c r="HXC2" s="2"/>
      <c r="HXD2" s="2"/>
      <c r="HXE2" s="2"/>
      <c r="HXF2" s="2"/>
      <c r="HXG2" s="2"/>
      <c r="HXH2" s="2"/>
      <c r="HXI2" s="2"/>
      <c r="HXJ2" s="2"/>
      <c r="HXK2" s="2"/>
      <c r="HXL2" s="2"/>
      <c r="HXM2" s="2"/>
      <c r="HXN2" s="2"/>
      <c r="HXO2" s="2"/>
      <c r="HXP2" s="2"/>
      <c r="HXQ2" s="2"/>
      <c r="HXR2" s="2"/>
      <c r="HXS2" s="2"/>
      <c r="HXT2" s="2"/>
      <c r="HXU2" s="2"/>
      <c r="HXV2" s="2"/>
      <c r="HXW2" s="2"/>
      <c r="HXX2" s="2"/>
      <c r="HXY2" s="2"/>
      <c r="HXZ2" s="2"/>
      <c r="HYA2" s="2"/>
      <c r="HYB2" s="2"/>
      <c r="HYC2" s="2"/>
      <c r="HYD2" s="2"/>
      <c r="HYE2" s="2"/>
      <c r="HYF2" s="2"/>
      <c r="HYG2" s="2"/>
      <c r="HYH2" s="2"/>
      <c r="HYI2" s="2"/>
      <c r="HYJ2" s="2"/>
      <c r="HYK2" s="2"/>
      <c r="HYL2" s="2"/>
      <c r="HYM2" s="2"/>
      <c r="HYN2" s="2"/>
      <c r="HYO2" s="2"/>
      <c r="HYP2" s="2"/>
      <c r="HYQ2" s="2"/>
      <c r="HYR2" s="2"/>
      <c r="HYS2" s="2"/>
      <c r="HYT2" s="2"/>
      <c r="HYU2" s="2"/>
      <c r="HYV2" s="2"/>
      <c r="HYW2" s="2"/>
      <c r="HYX2" s="2"/>
      <c r="HYY2" s="2"/>
      <c r="HYZ2" s="2"/>
      <c r="HZA2" s="2"/>
      <c r="HZB2" s="2"/>
      <c r="HZC2" s="2"/>
      <c r="HZD2" s="2"/>
      <c r="HZE2" s="2"/>
      <c r="HZF2" s="2"/>
      <c r="HZG2" s="2"/>
      <c r="HZH2" s="2"/>
      <c r="HZI2" s="2"/>
      <c r="HZJ2" s="2"/>
      <c r="HZK2" s="2"/>
      <c r="HZL2" s="2"/>
      <c r="HZM2" s="2"/>
      <c r="HZN2" s="2"/>
      <c r="HZO2" s="2"/>
      <c r="HZP2" s="2"/>
      <c r="HZQ2" s="2"/>
      <c r="HZR2" s="2"/>
      <c r="HZS2" s="2"/>
      <c r="HZT2" s="2"/>
      <c r="HZU2" s="2"/>
      <c r="HZV2" s="2"/>
      <c r="HZW2" s="2"/>
      <c r="HZX2" s="2"/>
      <c r="HZY2" s="2"/>
      <c r="HZZ2" s="2"/>
      <c r="IAA2" s="2"/>
      <c r="IAB2" s="2"/>
      <c r="IAC2" s="2"/>
      <c r="IAD2" s="2"/>
      <c r="IAE2" s="2"/>
      <c r="IAF2" s="2"/>
      <c r="IAG2" s="2"/>
      <c r="IAH2" s="2"/>
      <c r="IAI2" s="2"/>
      <c r="IAJ2" s="2"/>
      <c r="IAK2" s="2"/>
      <c r="IAL2" s="2"/>
      <c r="IAM2" s="2"/>
      <c r="IAN2" s="2"/>
      <c r="IAO2" s="2"/>
      <c r="IAP2" s="2"/>
      <c r="IAQ2" s="2"/>
      <c r="IAR2" s="2"/>
      <c r="IAS2" s="2"/>
      <c r="IAT2" s="2"/>
      <c r="IAU2" s="2"/>
      <c r="IAV2" s="2"/>
      <c r="IAW2" s="2"/>
      <c r="IAX2" s="2"/>
      <c r="IAY2" s="2"/>
      <c r="IAZ2" s="2"/>
      <c r="IBA2" s="2"/>
      <c r="IBB2" s="2"/>
      <c r="IBC2" s="2"/>
      <c r="IBD2" s="2"/>
      <c r="IBE2" s="2"/>
      <c r="IBF2" s="2"/>
      <c r="IBG2" s="2"/>
      <c r="IBH2" s="2"/>
      <c r="IBI2" s="2"/>
      <c r="IBJ2" s="2"/>
      <c r="IBK2" s="2"/>
      <c r="IBL2" s="2"/>
      <c r="IBM2" s="2"/>
      <c r="IBN2" s="2"/>
      <c r="IBO2" s="2"/>
      <c r="IBP2" s="2"/>
      <c r="IBQ2" s="2"/>
      <c r="IBR2" s="2"/>
      <c r="IBS2" s="2"/>
      <c r="IBT2" s="2"/>
      <c r="IBU2" s="2"/>
      <c r="IBV2" s="2"/>
      <c r="IBW2" s="2"/>
      <c r="IBX2" s="2"/>
      <c r="IBY2" s="2"/>
      <c r="IBZ2" s="2"/>
      <c r="ICA2" s="2"/>
      <c r="ICB2" s="2"/>
      <c r="ICC2" s="2"/>
      <c r="ICD2" s="2"/>
      <c r="ICE2" s="2"/>
      <c r="ICF2" s="2"/>
      <c r="ICG2" s="2"/>
      <c r="ICH2" s="2"/>
      <c r="ICI2" s="2"/>
      <c r="ICJ2" s="2"/>
      <c r="ICK2" s="2"/>
      <c r="ICL2" s="2"/>
      <c r="ICM2" s="2"/>
      <c r="ICN2" s="2"/>
      <c r="ICO2" s="2"/>
      <c r="ICP2" s="2"/>
      <c r="ICQ2" s="2"/>
      <c r="ICR2" s="2"/>
      <c r="ICS2" s="2"/>
      <c r="ICT2" s="2"/>
      <c r="ICU2" s="2"/>
      <c r="ICV2" s="2"/>
      <c r="ICW2" s="2"/>
      <c r="ICX2" s="2"/>
      <c r="ICY2" s="2"/>
      <c r="ICZ2" s="2"/>
      <c r="IDA2" s="2"/>
      <c r="IDB2" s="2"/>
      <c r="IDC2" s="2"/>
      <c r="IDD2" s="2"/>
      <c r="IDE2" s="2"/>
      <c r="IDF2" s="2"/>
      <c r="IDG2" s="2"/>
      <c r="IDH2" s="2"/>
      <c r="IDI2" s="2"/>
      <c r="IDJ2" s="2"/>
      <c r="IDK2" s="2"/>
      <c r="IDL2" s="2"/>
      <c r="IDM2" s="2"/>
      <c r="IDN2" s="2"/>
      <c r="IDO2" s="2"/>
      <c r="IDP2" s="2"/>
      <c r="IDQ2" s="2"/>
      <c r="IDR2" s="2"/>
      <c r="IDS2" s="2"/>
      <c r="IDT2" s="2"/>
      <c r="IDU2" s="2"/>
      <c r="IDV2" s="2"/>
      <c r="IDW2" s="2"/>
      <c r="IDX2" s="2"/>
      <c r="IDY2" s="2"/>
      <c r="IDZ2" s="2"/>
      <c r="IEA2" s="2"/>
      <c r="IEB2" s="2"/>
      <c r="IEC2" s="2"/>
      <c r="IED2" s="2"/>
      <c r="IEE2" s="2"/>
      <c r="IEF2" s="2"/>
      <c r="IEG2" s="2"/>
      <c r="IEH2" s="2"/>
      <c r="IEI2" s="2"/>
      <c r="IEJ2" s="2"/>
      <c r="IEK2" s="2"/>
      <c r="IEL2" s="2"/>
      <c r="IEM2" s="2"/>
      <c r="IEN2" s="2"/>
      <c r="IEO2" s="2"/>
      <c r="IEP2" s="2"/>
      <c r="IEQ2" s="2"/>
      <c r="IER2" s="2"/>
      <c r="IES2" s="2"/>
      <c r="IET2" s="2"/>
      <c r="IEU2" s="2"/>
      <c r="IEV2" s="2"/>
      <c r="IEW2" s="2"/>
      <c r="IEX2" s="2"/>
      <c r="IEY2" s="2"/>
      <c r="IEZ2" s="2"/>
      <c r="IFA2" s="2"/>
      <c r="IFB2" s="2"/>
      <c r="IFC2" s="2"/>
      <c r="IFD2" s="2"/>
      <c r="IFE2" s="2"/>
      <c r="IFF2" s="2"/>
      <c r="IFG2" s="2"/>
      <c r="IFH2" s="2"/>
      <c r="IFI2" s="2"/>
      <c r="IFJ2" s="2"/>
      <c r="IFK2" s="2"/>
      <c r="IFL2" s="2"/>
      <c r="IFM2" s="2"/>
      <c r="IFN2" s="2"/>
      <c r="IFO2" s="2"/>
      <c r="IFP2" s="2"/>
      <c r="IFQ2" s="2"/>
      <c r="IFR2" s="2"/>
      <c r="IFS2" s="2"/>
      <c r="IFT2" s="2"/>
      <c r="IFU2" s="2"/>
      <c r="IFV2" s="2"/>
      <c r="IFW2" s="2"/>
      <c r="IFX2" s="2"/>
      <c r="IFY2" s="2"/>
      <c r="IFZ2" s="2"/>
      <c r="IGA2" s="2"/>
      <c r="IGB2" s="2"/>
      <c r="IGC2" s="2"/>
      <c r="IGD2" s="2"/>
      <c r="IGE2" s="2"/>
      <c r="IGF2" s="2"/>
      <c r="IGG2" s="2"/>
      <c r="IGH2" s="2"/>
      <c r="IGI2" s="2"/>
      <c r="IGJ2" s="2"/>
      <c r="IGK2" s="2"/>
      <c r="IGL2" s="2"/>
      <c r="IGM2" s="2"/>
      <c r="IGN2" s="2"/>
      <c r="IGO2" s="2"/>
      <c r="IGP2" s="2"/>
      <c r="IGQ2" s="2"/>
      <c r="IGR2" s="2"/>
      <c r="IGS2" s="2"/>
      <c r="IGT2" s="2"/>
      <c r="IGU2" s="2"/>
      <c r="IGV2" s="2"/>
      <c r="IGW2" s="2"/>
      <c r="IGX2" s="2"/>
      <c r="IGY2" s="2"/>
      <c r="IGZ2" s="2"/>
      <c r="IHA2" s="2"/>
      <c r="IHB2" s="2"/>
      <c r="IHC2" s="2"/>
      <c r="IHD2" s="2"/>
      <c r="IHE2" s="2"/>
      <c r="IHF2" s="2"/>
      <c r="IHG2" s="2"/>
      <c r="IHH2" s="2"/>
      <c r="IHI2" s="2"/>
      <c r="IHJ2" s="2"/>
      <c r="IHK2" s="2"/>
      <c r="IHL2" s="2"/>
      <c r="IHM2" s="2"/>
      <c r="IHN2" s="2"/>
      <c r="IHO2" s="2"/>
      <c r="IHP2" s="2"/>
      <c r="IHQ2" s="2"/>
      <c r="IHR2" s="2"/>
      <c r="IHS2" s="2"/>
      <c r="IHT2" s="2"/>
      <c r="IHU2" s="2"/>
      <c r="IHV2" s="2"/>
      <c r="IHW2" s="2"/>
      <c r="IHX2" s="2"/>
      <c r="IHY2" s="2"/>
      <c r="IHZ2" s="2"/>
      <c r="IIA2" s="2"/>
      <c r="IIB2" s="2"/>
      <c r="IIC2" s="2"/>
      <c r="IID2" s="2"/>
      <c r="IIE2" s="2"/>
      <c r="IIF2" s="2"/>
      <c r="IIG2" s="2"/>
      <c r="IIH2" s="2"/>
      <c r="III2" s="2"/>
      <c r="IIJ2" s="2"/>
      <c r="IIK2" s="2"/>
      <c r="IIL2" s="2"/>
      <c r="IIM2" s="2"/>
      <c r="IIN2" s="2"/>
      <c r="IIO2" s="2"/>
      <c r="IIP2" s="2"/>
      <c r="IIQ2" s="2"/>
      <c r="IIR2" s="2"/>
      <c r="IIS2" s="2"/>
      <c r="IIT2" s="2"/>
      <c r="IIU2" s="2"/>
      <c r="IIV2" s="2"/>
      <c r="IIW2" s="2"/>
      <c r="IIX2" s="2"/>
      <c r="IIY2" s="2"/>
      <c r="IIZ2" s="2"/>
      <c r="IJA2" s="2"/>
      <c r="IJB2" s="2"/>
      <c r="IJC2" s="2"/>
      <c r="IJD2" s="2"/>
      <c r="IJE2" s="2"/>
      <c r="IJF2" s="2"/>
      <c r="IJG2" s="2"/>
      <c r="IJH2" s="2"/>
      <c r="IJI2" s="2"/>
      <c r="IJJ2" s="2"/>
      <c r="IJK2" s="2"/>
      <c r="IJL2" s="2"/>
      <c r="IJM2" s="2"/>
      <c r="IJN2" s="2"/>
      <c r="IJO2" s="2"/>
      <c r="IJP2" s="2"/>
      <c r="IJQ2" s="2"/>
      <c r="IJR2" s="2"/>
      <c r="IJS2" s="2"/>
      <c r="IJT2" s="2"/>
      <c r="IJU2" s="2"/>
      <c r="IJV2" s="2"/>
      <c r="IJW2" s="2"/>
      <c r="IJX2" s="2"/>
      <c r="IJY2" s="2"/>
      <c r="IJZ2" s="2"/>
      <c r="IKA2" s="2"/>
      <c r="IKB2" s="2"/>
      <c r="IKC2" s="2"/>
      <c r="IKD2" s="2"/>
      <c r="IKE2" s="2"/>
      <c r="IKF2" s="2"/>
      <c r="IKG2" s="2"/>
      <c r="IKH2" s="2"/>
      <c r="IKI2" s="2"/>
      <c r="IKJ2" s="2"/>
      <c r="IKK2" s="2"/>
      <c r="IKL2" s="2"/>
      <c r="IKM2" s="2"/>
      <c r="IKN2" s="2"/>
      <c r="IKO2" s="2"/>
      <c r="IKP2" s="2"/>
      <c r="IKQ2" s="2"/>
      <c r="IKR2" s="2"/>
      <c r="IKS2" s="2"/>
      <c r="IKT2" s="2"/>
      <c r="IKU2" s="2"/>
      <c r="IKV2" s="2"/>
      <c r="IKW2" s="2"/>
      <c r="IKX2" s="2"/>
      <c r="IKY2" s="2"/>
      <c r="IKZ2" s="2"/>
      <c r="ILA2" s="2"/>
      <c r="ILB2" s="2"/>
      <c r="ILC2" s="2"/>
      <c r="ILD2" s="2"/>
      <c r="ILE2" s="2"/>
      <c r="ILF2" s="2"/>
      <c r="ILG2" s="2"/>
      <c r="ILH2" s="2"/>
      <c r="ILI2" s="2"/>
      <c r="ILJ2" s="2"/>
      <c r="ILK2" s="2"/>
      <c r="ILL2" s="2"/>
      <c r="ILM2" s="2"/>
      <c r="ILN2" s="2"/>
      <c r="ILO2" s="2"/>
      <c r="ILP2" s="2"/>
      <c r="ILQ2" s="2"/>
      <c r="ILR2" s="2"/>
      <c r="ILS2" s="2"/>
      <c r="ILT2" s="2"/>
      <c r="ILU2" s="2"/>
      <c r="ILV2" s="2"/>
      <c r="ILW2" s="2"/>
      <c r="ILX2" s="2"/>
      <c r="ILY2" s="2"/>
      <c r="ILZ2" s="2"/>
      <c r="IMA2" s="2"/>
      <c r="IMB2" s="2"/>
      <c r="IMC2" s="2"/>
      <c r="IMD2" s="2"/>
      <c r="IME2" s="2"/>
      <c r="IMF2" s="2"/>
      <c r="IMG2" s="2"/>
      <c r="IMH2" s="2"/>
      <c r="IMI2" s="2"/>
      <c r="IMJ2" s="2"/>
      <c r="IMK2" s="2"/>
      <c r="IML2" s="2"/>
      <c r="IMM2" s="2"/>
      <c r="IMN2" s="2"/>
      <c r="IMO2" s="2"/>
      <c r="IMP2" s="2"/>
      <c r="IMQ2" s="2"/>
      <c r="IMR2" s="2"/>
      <c r="IMS2" s="2"/>
      <c r="IMT2" s="2"/>
      <c r="IMU2" s="2"/>
      <c r="IMV2" s="2"/>
      <c r="IMW2" s="2"/>
      <c r="IMX2" s="2"/>
      <c r="IMY2" s="2"/>
      <c r="IMZ2" s="2"/>
      <c r="INA2" s="2"/>
      <c r="INB2" s="2"/>
      <c r="INC2" s="2"/>
      <c r="IND2" s="2"/>
      <c r="INE2" s="2"/>
      <c r="INF2" s="2"/>
      <c r="ING2" s="2"/>
      <c r="INH2" s="2"/>
      <c r="INI2" s="2"/>
      <c r="INJ2" s="2"/>
      <c r="INK2" s="2"/>
      <c r="INL2" s="2"/>
      <c r="INM2" s="2"/>
      <c r="INN2" s="2"/>
      <c r="INO2" s="2"/>
      <c r="INP2" s="2"/>
      <c r="INQ2" s="2"/>
      <c r="INR2" s="2"/>
      <c r="INS2" s="2"/>
      <c r="INT2" s="2"/>
      <c r="INU2" s="2"/>
      <c r="INV2" s="2"/>
      <c r="INW2" s="2"/>
      <c r="INX2" s="2"/>
      <c r="INY2" s="2"/>
      <c r="INZ2" s="2"/>
      <c r="IOA2" s="2"/>
      <c r="IOB2" s="2"/>
      <c r="IOC2" s="2"/>
      <c r="IOD2" s="2"/>
      <c r="IOE2" s="2"/>
      <c r="IOF2" s="2"/>
      <c r="IOG2" s="2"/>
      <c r="IOH2" s="2"/>
      <c r="IOI2" s="2"/>
      <c r="IOJ2" s="2"/>
      <c r="IOK2" s="2"/>
      <c r="IOL2" s="2"/>
      <c r="IOM2" s="2"/>
      <c r="ION2" s="2"/>
      <c r="IOO2" s="2"/>
      <c r="IOP2" s="2"/>
      <c r="IOQ2" s="2"/>
      <c r="IOR2" s="2"/>
      <c r="IOS2" s="2"/>
      <c r="IOT2" s="2"/>
      <c r="IOU2" s="2"/>
      <c r="IOV2" s="2"/>
      <c r="IOW2" s="2"/>
      <c r="IOX2" s="2"/>
      <c r="IOY2" s="2"/>
      <c r="IOZ2" s="2"/>
      <c r="IPA2" s="2"/>
      <c r="IPB2" s="2"/>
      <c r="IPC2" s="2"/>
      <c r="IPD2" s="2"/>
      <c r="IPE2" s="2"/>
      <c r="IPF2" s="2"/>
      <c r="IPG2" s="2"/>
      <c r="IPH2" s="2"/>
      <c r="IPI2" s="2"/>
      <c r="IPJ2" s="2"/>
      <c r="IPK2" s="2"/>
      <c r="IPL2" s="2"/>
      <c r="IPM2" s="2"/>
      <c r="IPN2" s="2"/>
      <c r="IPO2" s="2"/>
      <c r="IPP2" s="2"/>
      <c r="IPQ2" s="2"/>
      <c r="IPR2" s="2"/>
      <c r="IPS2" s="2"/>
      <c r="IPT2" s="2"/>
      <c r="IPU2" s="2"/>
      <c r="IPV2" s="2"/>
      <c r="IPW2" s="2"/>
      <c r="IPX2" s="2"/>
      <c r="IPY2" s="2"/>
      <c r="IPZ2" s="2"/>
      <c r="IQA2" s="2"/>
      <c r="IQB2" s="2"/>
      <c r="IQC2" s="2"/>
      <c r="IQD2" s="2"/>
      <c r="IQE2" s="2"/>
      <c r="IQF2" s="2"/>
      <c r="IQG2" s="2"/>
      <c r="IQH2" s="2"/>
      <c r="IQI2" s="2"/>
      <c r="IQJ2" s="2"/>
      <c r="IQK2" s="2"/>
      <c r="IQL2" s="2"/>
      <c r="IQM2" s="2"/>
      <c r="IQN2" s="2"/>
      <c r="IQO2" s="2"/>
      <c r="IQP2" s="2"/>
      <c r="IQQ2" s="2"/>
      <c r="IQR2" s="2"/>
      <c r="IQS2" s="2"/>
      <c r="IQT2" s="2"/>
      <c r="IQU2" s="2"/>
      <c r="IQV2" s="2"/>
      <c r="IQW2" s="2"/>
      <c r="IQX2" s="2"/>
      <c r="IQY2" s="2"/>
      <c r="IQZ2" s="2"/>
      <c r="IRA2" s="2"/>
      <c r="IRB2" s="2"/>
      <c r="IRC2" s="2"/>
      <c r="IRD2" s="2"/>
      <c r="IRE2" s="2"/>
      <c r="IRF2" s="2"/>
      <c r="IRG2" s="2"/>
      <c r="IRH2" s="2"/>
      <c r="IRI2" s="2"/>
      <c r="IRJ2" s="2"/>
      <c r="IRK2" s="2"/>
      <c r="IRL2" s="2"/>
      <c r="IRM2" s="2"/>
      <c r="IRN2" s="2"/>
      <c r="IRO2" s="2"/>
      <c r="IRP2" s="2"/>
      <c r="IRQ2" s="2"/>
      <c r="IRR2" s="2"/>
      <c r="IRS2" s="2"/>
      <c r="IRT2" s="2"/>
      <c r="IRU2" s="2"/>
      <c r="IRV2" s="2"/>
      <c r="IRW2" s="2"/>
      <c r="IRX2" s="2"/>
      <c r="IRY2" s="2"/>
      <c r="IRZ2" s="2"/>
      <c r="ISA2" s="2"/>
      <c r="ISB2" s="2"/>
      <c r="ISC2" s="2"/>
      <c r="ISD2" s="2"/>
      <c r="ISE2" s="2"/>
      <c r="ISF2" s="2"/>
      <c r="ISG2" s="2"/>
      <c r="ISH2" s="2"/>
      <c r="ISI2" s="2"/>
      <c r="ISJ2" s="2"/>
      <c r="ISK2" s="2"/>
      <c r="ISL2" s="2"/>
      <c r="ISM2" s="2"/>
      <c r="ISN2" s="2"/>
      <c r="ISO2" s="2"/>
      <c r="ISP2" s="2"/>
      <c r="ISQ2" s="2"/>
      <c r="ISR2" s="2"/>
      <c r="ISS2" s="2"/>
      <c r="IST2" s="2"/>
      <c r="ISU2" s="2"/>
      <c r="ISV2" s="2"/>
      <c r="ISW2" s="2"/>
      <c r="ISX2" s="2"/>
      <c r="ISY2" s="2"/>
      <c r="ISZ2" s="2"/>
      <c r="ITA2" s="2"/>
      <c r="ITB2" s="2"/>
      <c r="ITC2" s="2"/>
      <c r="ITD2" s="2"/>
      <c r="ITE2" s="2"/>
      <c r="ITF2" s="2"/>
      <c r="ITG2" s="2"/>
      <c r="ITH2" s="2"/>
      <c r="ITI2" s="2"/>
      <c r="ITJ2" s="2"/>
      <c r="ITK2" s="2"/>
      <c r="ITL2" s="2"/>
      <c r="ITM2" s="2"/>
      <c r="ITN2" s="2"/>
      <c r="ITO2" s="2"/>
      <c r="ITP2" s="2"/>
      <c r="ITQ2" s="2"/>
      <c r="ITR2" s="2"/>
      <c r="ITS2" s="2"/>
      <c r="ITT2" s="2"/>
      <c r="ITU2" s="2"/>
      <c r="ITV2" s="2"/>
      <c r="ITW2" s="2"/>
      <c r="ITX2" s="2"/>
      <c r="ITY2" s="2"/>
      <c r="ITZ2" s="2"/>
      <c r="IUA2" s="2"/>
      <c r="IUB2" s="2"/>
      <c r="IUC2" s="2"/>
      <c r="IUD2" s="2"/>
      <c r="IUE2" s="2"/>
      <c r="IUF2" s="2"/>
      <c r="IUG2" s="2"/>
      <c r="IUH2" s="2"/>
      <c r="IUI2" s="2"/>
      <c r="IUJ2" s="2"/>
      <c r="IUK2" s="2"/>
      <c r="IUL2" s="2"/>
      <c r="IUM2" s="2"/>
      <c r="IUN2" s="2"/>
      <c r="IUO2" s="2"/>
      <c r="IUP2" s="2"/>
      <c r="IUQ2" s="2"/>
      <c r="IUR2" s="2"/>
      <c r="IUS2" s="2"/>
      <c r="IUT2" s="2"/>
      <c r="IUU2" s="2"/>
      <c r="IUV2" s="2"/>
      <c r="IUW2" s="2"/>
      <c r="IUX2" s="2"/>
      <c r="IUY2" s="2"/>
      <c r="IUZ2" s="2"/>
      <c r="IVA2" s="2"/>
      <c r="IVB2" s="2"/>
      <c r="IVC2" s="2"/>
      <c r="IVD2" s="2"/>
      <c r="IVE2" s="2"/>
      <c r="IVF2" s="2"/>
      <c r="IVG2" s="2"/>
      <c r="IVH2" s="2"/>
      <c r="IVI2" s="2"/>
      <c r="IVJ2" s="2"/>
      <c r="IVK2" s="2"/>
      <c r="IVL2" s="2"/>
      <c r="IVM2" s="2"/>
      <c r="IVN2" s="2"/>
      <c r="IVO2" s="2"/>
      <c r="IVP2" s="2"/>
      <c r="IVQ2" s="2"/>
      <c r="IVR2" s="2"/>
      <c r="IVS2" s="2"/>
      <c r="IVT2" s="2"/>
      <c r="IVU2" s="2"/>
      <c r="IVV2" s="2"/>
      <c r="IVW2" s="2"/>
      <c r="IVX2" s="2"/>
      <c r="IVY2" s="2"/>
      <c r="IVZ2" s="2"/>
      <c r="IWA2" s="2"/>
      <c r="IWB2" s="2"/>
      <c r="IWC2" s="2"/>
      <c r="IWD2" s="2"/>
      <c r="IWE2" s="2"/>
      <c r="IWF2" s="2"/>
      <c r="IWG2" s="2"/>
      <c r="IWH2" s="2"/>
      <c r="IWI2" s="2"/>
      <c r="IWJ2" s="2"/>
      <c r="IWK2" s="2"/>
      <c r="IWL2" s="2"/>
      <c r="IWM2" s="2"/>
      <c r="IWN2" s="2"/>
      <c r="IWO2" s="2"/>
      <c r="IWP2" s="2"/>
      <c r="IWQ2" s="2"/>
      <c r="IWR2" s="2"/>
      <c r="IWS2" s="2"/>
      <c r="IWT2" s="2"/>
      <c r="IWU2" s="2"/>
      <c r="IWV2" s="2"/>
      <c r="IWW2" s="2"/>
      <c r="IWX2" s="2"/>
      <c r="IWY2" s="2"/>
      <c r="IWZ2" s="2"/>
      <c r="IXA2" s="2"/>
      <c r="IXB2" s="2"/>
      <c r="IXC2" s="2"/>
      <c r="IXD2" s="2"/>
      <c r="IXE2" s="2"/>
      <c r="IXF2" s="2"/>
      <c r="IXG2" s="2"/>
      <c r="IXH2" s="2"/>
      <c r="IXI2" s="2"/>
      <c r="IXJ2" s="2"/>
      <c r="IXK2" s="2"/>
      <c r="IXL2" s="2"/>
      <c r="IXM2" s="2"/>
      <c r="IXN2" s="2"/>
      <c r="IXO2" s="2"/>
      <c r="IXP2" s="2"/>
      <c r="IXQ2" s="2"/>
      <c r="IXR2" s="2"/>
      <c r="IXS2" s="2"/>
      <c r="IXT2" s="2"/>
      <c r="IXU2" s="2"/>
      <c r="IXV2" s="2"/>
      <c r="IXW2" s="2"/>
      <c r="IXX2" s="2"/>
      <c r="IXY2" s="2"/>
      <c r="IXZ2" s="2"/>
      <c r="IYA2" s="2"/>
      <c r="IYB2" s="2"/>
      <c r="IYC2" s="2"/>
      <c r="IYD2" s="2"/>
      <c r="IYE2" s="2"/>
      <c r="IYF2" s="2"/>
      <c r="IYG2" s="2"/>
      <c r="IYH2" s="2"/>
      <c r="IYI2" s="2"/>
      <c r="IYJ2" s="2"/>
      <c r="IYK2" s="2"/>
      <c r="IYL2" s="2"/>
      <c r="IYM2" s="2"/>
      <c r="IYN2" s="2"/>
      <c r="IYO2" s="2"/>
      <c r="IYP2" s="2"/>
      <c r="IYQ2" s="2"/>
      <c r="IYR2" s="2"/>
      <c r="IYS2" s="2"/>
      <c r="IYT2" s="2"/>
      <c r="IYU2" s="2"/>
      <c r="IYV2" s="2"/>
      <c r="IYW2" s="2"/>
      <c r="IYX2" s="2"/>
      <c r="IYY2" s="2"/>
      <c r="IYZ2" s="2"/>
      <c r="IZA2" s="2"/>
      <c r="IZB2" s="2"/>
      <c r="IZC2" s="2"/>
      <c r="IZD2" s="2"/>
      <c r="IZE2" s="2"/>
      <c r="IZF2" s="2"/>
      <c r="IZG2" s="2"/>
      <c r="IZH2" s="2"/>
      <c r="IZI2" s="2"/>
      <c r="IZJ2" s="2"/>
      <c r="IZK2" s="2"/>
      <c r="IZL2" s="2"/>
      <c r="IZM2" s="2"/>
      <c r="IZN2" s="2"/>
      <c r="IZO2" s="2"/>
      <c r="IZP2" s="2"/>
      <c r="IZQ2" s="2"/>
      <c r="IZR2" s="2"/>
      <c r="IZS2" s="2"/>
      <c r="IZT2" s="2"/>
      <c r="IZU2" s="2"/>
      <c r="IZV2" s="2"/>
      <c r="IZW2" s="2"/>
      <c r="IZX2" s="2"/>
      <c r="IZY2" s="2"/>
      <c r="IZZ2" s="2"/>
      <c r="JAA2" s="2"/>
      <c r="JAB2" s="2"/>
      <c r="JAC2" s="2"/>
      <c r="JAD2" s="2"/>
      <c r="JAE2" s="2"/>
      <c r="JAF2" s="2"/>
      <c r="JAG2" s="2"/>
      <c r="JAH2" s="2"/>
      <c r="JAI2" s="2"/>
      <c r="JAJ2" s="2"/>
      <c r="JAK2" s="2"/>
      <c r="JAL2" s="2"/>
      <c r="JAM2" s="2"/>
      <c r="JAN2" s="2"/>
      <c r="JAO2" s="2"/>
      <c r="JAP2" s="2"/>
      <c r="JAQ2" s="2"/>
      <c r="JAR2" s="2"/>
      <c r="JAS2" s="2"/>
      <c r="JAT2" s="2"/>
      <c r="JAU2" s="2"/>
      <c r="JAV2" s="2"/>
      <c r="JAW2" s="2"/>
      <c r="JAX2" s="2"/>
      <c r="JAY2" s="2"/>
      <c r="JAZ2" s="2"/>
      <c r="JBA2" s="2"/>
      <c r="JBB2" s="2"/>
      <c r="JBC2" s="2"/>
      <c r="JBD2" s="2"/>
      <c r="JBE2" s="2"/>
      <c r="JBF2" s="2"/>
      <c r="JBG2" s="2"/>
      <c r="JBH2" s="2"/>
      <c r="JBI2" s="2"/>
      <c r="JBJ2" s="2"/>
      <c r="JBK2" s="2"/>
      <c r="JBL2" s="2"/>
      <c r="JBM2" s="2"/>
      <c r="JBN2" s="2"/>
      <c r="JBO2" s="2"/>
      <c r="JBP2" s="2"/>
      <c r="JBQ2" s="2"/>
      <c r="JBR2" s="2"/>
      <c r="JBS2" s="2"/>
      <c r="JBT2" s="2"/>
      <c r="JBU2" s="2"/>
      <c r="JBV2" s="2"/>
      <c r="JBW2" s="2"/>
      <c r="JBX2" s="2"/>
      <c r="JBY2" s="2"/>
      <c r="JBZ2" s="2"/>
      <c r="JCA2" s="2"/>
      <c r="JCB2" s="2"/>
      <c r="JCC2" s="2"/>
      <c r="JCD2" s="2"/>
      <c r="JCE2" s="2"/>
      <c r="JCF2" s="2"/>
      <c r="JCG2" s="2"/>
      <c r="JCH2" s="2"/>
      <c r="JCI2" s="2"/>
      <c r="JCJ2" s="2"/>
      <c r="JCK2" s="2"/>
      <c r="JCL2" s="2"/>
      <c r="JCM2" s="2"/>
      <c r="JCN2" s="2"/>
      <c r="JCO2" s="2"/>
      <c r="JCP2" s="2"/>
      <c r="JCQ2" s="2"/>
      <c r="JCR2" s="2"/>
      <c r="JCS2" s="2"/>
      <c r="JCT2" s="2"/>
      <c r="JCU2" s="2"/>
      <c r="JCV2" s="2"/>
      <c r="JCW2" s="2"/>
      <c r="JCX2" s="2"/>
      <c r="JCY2" s="2"/>
      <c r="JCZ2" s="2"/>
      <c r="JDA2" s="2"/>
      <c r="JDB2" s="2"/>
      <c r="JDC2" s="2"/>
      <c r="JDD2" s="2"/>
      <c r="JDE2" s="2"/>
      <c r="JDF2" s="2"/>
      <c r="JDG2" s="2"/>
      <c r="JDH2" s="2"/>
      <c r="JDI2" s="2"/>
      <c r="JDJ2" s="2"/>
      <c r="JDK2" s="2"/>
      <c r="JDL2" s="2"/>
      <c r="JDM2" s="2"/>
      <c r="JDN2" s="2"/>
      <c r="JDO2" s="2"/>
      <c r="JDP2" s="2"/>
      <c r="JDQ2" s="2"/>
      <c r="JDR2" s="2"/>
      <c r="JDS2" s="2"/>
      <c r="JDT2" s="2"/>
      <c r="JDU2" s="2"/>
      <c r="JDV2" s="2"/>
      <c r="JDW2" s="2"/>
      <c r="JDX2" s="2"/>
      <c r="JDY2" s="2"/>
      <c r="JDZ2" s="2"/>
      <c r="JEA2" s="2"/>
      <c r="JEB2" s="2"/>
      <c r="JEC2" s="2"/>
      <c r="JED2" s="2"/>
      <c r="JEE2" s="2"/>
      <c r="JEF2" s="2"/>
      <c r="JEG2" s="2"/>
      <c r="JEH2" s="2"/>
      <c r="JEI2" s="2"/>
      <c r="JEJ2" s="2"/>
      <c r="JEK2" s="2"/>
      <c r="JEL2" s="2"/>
      <c r="JEM2" s="2"/>
      <c r="JEN2" s="2"/>
      <c r="JEO2" s="2"/>
      <c r="JEP2" s="2"/>
      <c r="JEQ2" s="2"/>
      <c r="JER2" s="2"/>
      <c r="JES2" s="2"/>
      <c r="JET2" s="2"/>
      <c r="JEU2" s="2"/>
      <c r="JEV2" s="2"/>
      <c r="JEW2" s="2"/>
      <c r="JEX2" s="2"/>
      <c r="JEY2" s="2"/>
      <c r="JEZ2" s="2"/>
      <c r="JFA2" s="2"/>
      <c r="JFB2" s="2"/>
      <c r="JFC2" s="2"/>
      <c r="JFD2" s="2"/>
      <c r="JFE2" s="2"/>
      <c r="JFF2" s="2"/>
      <c r="JFG2" s="2"/>
      <c r="JFH2" s="2"/>
      <c r="JFI2" s="2"/>
      <c r="JFJ2" s="2"/>
      <c r="JFK2" s="2"/>
      <c r="JFL2" s="2"/>
      <c r="JFM2" s="2"/>
      <c r="JFN2" s="2"/>
      <c r="JFO2" s="2"/>
      <c r="JFP2" s="2"/>
      <c r="JFQ2" s="2"/>
      <c r="JFR2" s="2"/>
      <c r="JFS2" s="2"/>
      <c r="JFT2" s="2"/>
      <c r="JFU2" s="2"/>
      <c r="JFV2" s="2"/>
      <c r="JFW2" s="2"/>
      <c r="JFX2" s="2"/>
      <c r="JFY2" s="2"/>
      <c r="JFZ2" s="2"/>
      <c r="JGA2" s="2"/>
      <c r="JGB2" s="2"/>
      <c r="JGC2" s="2"/>
      <c r="JGD2" s="2"/>
      <c r="JGE2" s="2"/>
      <c r="JGF2" s="2"/>
      <c r="JGG2" s="2"/>
      <c r="JGH2" s="2"/>
      <c r="JGI2" s="2"/>
      <c r="JGJ2" s="2"/>
      <c r="JGK2" s="2"/>
      <c r="JGL2" s="2"/>
      <c r="JGM2" s="2"/>
      <c r="JGN2" s="2"/>
      <c r="JGO2" s="2"/>
      <c r="JGP2" s="2"/>
      <c r="JGQ2" s="2"/>
      <c r="JGR2" s="2"/>
      <c r="JGS2" s="2"/>
      <c r="JGT2" s="2"/>
      <c r="JGU2" s="2"/>
      <c r="JGV2" s="2"/>
      <c r="JGW2" s="2"/>
      <c r="JGX2" s="2"/>
      <c r="JGY2" s="2"/>
      <c r="JGZ2" s="2"/>
      <c r="JHA2" s="2"/>
      <c r="JHB2" s="2"/>
      <c r="JHC2" s="2"/>
      <c r="JHD2" s="2"/>
      <c r="JHE2" s="2"/>
      <c r="JHF2" s="2"/>
      <c r="JHG2" s="2"/>
      <c r="JHH2" s="2"/>
      <c r="JHI2" s="2"/>
      <c r="JHJ2" s="2"/>
      <c r="JHK2" s="2"/>
      <c r="JHL2" s="2"/>
      <c r="JHM2" s="2"/>
      <c r="JHN2" s="2"/>
      <c r="JHO2" s="2"/>
      <c r="JHP2" s="2"/>
      <c r="JHQ2" s="2"/>
      <c r="JHR2" s="2"/>
      <c r="JHS2" s="2"/>
      <c r="JHT2" s="2"/>
      <c r="JHU2" s="2"/>
      <c r="JHV2" s="2"/>
      <c r="JHW2" s="2"/>
      <c r="JHX2" s="2"/>
      <c r="JHY2" s="2"/>
      <c r="JHZ2" s="2"/>
      <c r="JIA2" s="2"/>
      <c r="JIB2" s="2"/>
      <c r="JIC2" s="2"/>
      <c r="JID2" s="2"/>
      <c r="JIE2" s="2"/>
      <c r="JIF2" s="2"/>
      <c r="JIG2" s="2"/>
      <c r="JIH2" s="2"/>
      <c r="JII2" s="2"/>
      <c r="JIJ2" s="2"/>
      <c r="JIK2" s="2"/>
      <c r="JIL2" s="2"/>
      <c r="JIM2" s="2"/>
      <c r="JIN2" s="2"/>
      <c r="JIO2" s="2"/>
      <c r="JIP2" s="2"/>
      <c r="JIQ2" s="2"/>
      <c r="JIR2" s="2"/>
      <c r="JIS2" s="2"/>
      <c r="JIT2" s="2"/>
      <c r="JIU2" s="2"/>
      <c r="JIV2" s="2"/>
      <c r="JIW2" s="2"/>
      <c r="JIX2" s="2"/>
      <c r="JIY2" s="2"/>
      <c r="JIZ2" s="2"/>
      <c r="JJA2" s="2"/>
      <c r="JJB2" s="2"/>
      <c r="JJC2" s="2"/>
      <c r="JJD2" s="2"/>
      <c r="JJE2" s="2"/>
      <c r="JJF2" s="2"/>
      <c r="JJG2" s="2"/>
      <c r="JJH2" s="2"/>
      <c r="JJI2" s="2"/>
      <c r="JJJ2" s="2"/>
      <c r="JJK2" s="2"/>
      <c r="JJL2" s="2"/>
      <c r="JJM2" s="2"/>
      <c r="JJN2" s="2"/>
      <c r="JJO2" s="2"/>
      <c r="JJP2" s="2"/>
      <c r="JJQ2" s="2"/>
      <c r="JJR2" s="2"/>
      <c r="JJS2" s="2"/>
      <c r="JJT2" s="2"/>
      <c r="JJU2" s="2"/>
      <c r="JJV2" s="2"/>
      <c r="JJW2" s="2"/>
      <c r="JJX2" s="2"/>
      <c r="JJY2" s="2"/>
      <c r="JJZ2" s="2"/>
      <c r="JKA2" s="2"/>
      <c r="JKB2" s="2"/>
      <c r="JKC2" s="2"/>
      <c r="JKD2" s="2"/>
      <c r="JKE2" s="2"/>
      <c r="JKF2" s="2"/>
      <c r="JKG2" s="2"/>
      <c r="JKH2" s="2"/>
      <c r="JKI2" s="2"/>
      <c r="JKJ2" s="2"/>
      <c r="JKK2" s="2"/>
      <c r="JKL2" s="2"/>
      <c r="JKM2" s="2"/>
      <c r="JKN2" s="2"/>
      <c r="JKO2" s="2"/>
      <c r="JKP2" s="2"/>
      <c r="JKQ2" s="2"/>
      <c r="JKR2" s="2"/>
      <c r="JKS2" s="2"/>
      <c r="JKT2" s="2"/>
      <c r="JKU2" s="2"/>
      <c r="JKV2" s="2"/>
      <c r="JKW2" s="2"/>
      <c r="JKX2" s="2"/>
      <c r="JKY2" s="2"/>
      <c r="JKZ2" s="2"/>
      <c r="JLA2" s="2"/>
      <c r="JLB2" s="2"/>
      <c r="JLC2" s="2"/>
      <c r="JLD2" s="2"/>
      <c r="JLE2" s="2"/>
      <c r="JLF2" s="2"/>
      <c r="JLG2" s="2"/>
      <c r="JLH2" s="2"/>
      <c r="JLI2" s="2"/>
      <c r="JLJ2" s="2"/>
      <c r="JLK2" s="2"/>
      <c r="JLL2" s="2"/>
      <c r="JLM2" s="2"/>
      <c r="JLN2" s="2"/>
      <c r="JLO2" s="2"/>
      <c r="JLP2" s="2"/>
      <c r="JLQ2" s="2"/>
      <c r="JLR2" s="2"/>
      <c r="JLS2" s="2"/>
      <c r="JLT2" s="2"/>
      <c r="JLU2" s="2"/>
      <c r="JLV2" s="2"/>
      <c r="JLW2" s="2"/>
      <c r="JLX2" s="2"/>
      <c r="JLY2" s="2"/>
      <c r="JLZ2" s="2"/>
      <c r="JMA2" s="2"/>
      <c r="JMB2" s="2"/>
      <c r="JMC2" s="2"/>
      <c r="JMD2" s="2"/>
      <c r="JME2" s="2"/>
      <c r="JMF2" s="2"/>
      <c r="JMG2" s="2"/>
      <c r="JMH2" s="2"/>
      <c r="JMI2" s="2"/>
      <c r="JMJ2" s="2"/>
      <c r="JMK2" s="2"/>
      <c r="JML2" s="2"/>
      <c r="JMM2" s="2"/>
      <c r="JMN2" s="2"/>
      <c r="JMO2" s="2"/>
      <c r="JMP2" s="2"/>
      <c r="JMQ2" s="2"/>
      <c r="JMR2" s="2"/>
      <c r="JMS2" s="2"/>
      <c r="JMT2" s="2"/>
      <c r="JMU2" s="2"/>
      <c r="JMV2" s="2"/>
      <c r="JMW2" s="2"/>
      <c r="JMX2" s="2"/>
      <c r="JMY2" s="2"/>
      <c r="JMZ2" s="2"/>
      <c r="JNA2" s="2"/>
      <c r="JNB2" s="2"/>
      <c r="JNC2" s="2"/>
      <c r="JND2" s="2"/>
      <c r="JNE2" s="2"/>
      <c r="JNF2" s="2"/>
      <c r="JNG2" s="2"/>
      <c r="JNH2" s="2"/>
      <c r="JNI2" s="2"/>
      <c r="JNJ2" s="2"/>
      <c r="JNK2" s="2"/>
      <c r="JNL2" s="2"/>
      <c r="JNM2" s="2"/>
      <c r="JNN2" s="2"/>
      <c r="JNO2" s="2"/>
      <c r="JNP2" s="2"/>
      <c r="JNQ2" s="2"/>
      <c r="JNR2" s="2"/>
      <c r="JNS2" s="2"/>
      <c r="JNT2" s="2"/>
      <c r="JNU2" s="2"/>
      <c r="JNV2" s="2"/>
      <c r="JNW2" s="2"/>
      <c r="JNX2" s="2"/>
      <c r="JNY2" s="2"/>
      <c r="JNZ2" s="2"/>
      <c r="JOA2" s="2"/>
      <c r="JOB2" s="2"/>
      <c r="JOC2" s="2"/>
      <c r="JOD2" s="2"/>
      <c r="JOE2" s="2"/>
      <c r="JOF2" s="2"/>
      <c r="JOG2" s="2"/>
      <c r="JOH2" s="2"/>
      <c r="JOI2" s="2"/>
      <c r="JOJ2" s="2"/>
      <c r="JOK2" s="2"/>
      <c r="JOL2" s="2"/>
      <c r="JOM2" s="2"/>
      <c r="JON2" s="2"/>
      <c r="JOO2" s="2"/>
      <c r="JOP2" s="2"/>
      <c r="JOQ2" s="2"/>
      <c r="JOR2" s="2"/>
      <c r="JOS2" s="2"/>
      <c r="JOT2" s="2"/>
      <c r="JOU2" s="2"/>
      <c r="JOV2" s="2"/>
      <c r="JOW2" s="2"/>
      <c r="JOX2" s="2"/>
      <c r="JOY2" s="2"/>
      <c r="JOZ2" s="2"/>
      <c r="JPA2" s="2"/>
      <c r="JPB2" s="2"/>
      <c r="JPC2" s="2"/>
      <c r="JPD2" s="2"/>
      <c r="JPE2" s="2"/>
      <c r="JPF2" s="2"/>
      <c r="JPG2" s="2"/>
      <c r="JPH2" s="2"/>
      <c r="JPI2" s="2"/>
      <c r="JPJ2" s="2"/>
      <c r="JPK2" s="2"/>
      <c r="JPL2" s="2"/>
      <c r="JPM2" s="2"/>
      <c r="JPN2" s="2"/>
      <c r="JPO2" s="2"/>
      <c r="JPP2" s="2"/>
      <c r="JPQ2" s="2"/>
      <c r="JPR2" s="2"/>
      <c r="JPS2" s="2"/>
      <c r="JPT2" s="2"/>
      <c r="JPU2" s="2"/>
      <c r="JPV2" s="2"/>
      <c r="JPW2" s="2"/>
      <c r="JPX2" s="2"/>
      <c r="JPY2" s="2"/>
      <c r="JPZ2" s="2"/>
      <c r="JQA2" s="2"/>
      <c r="JQB2" s="2"/>
      <c r="JQC2" s="2"/>
      <c r="JQD2" s="2"/>
      <c r="JQE2" s="2"/>
      <c r="JQF2" s="2"/>
      <c r="JQG2" s="2"/>
      <c r="JQH2" s="2"/>
      <c r="JQI2" s="2"/>
      <c r="JQJ2" s="2"/>
      <c r="JQK2" s="2"/>
      <c r="JQL2" s="2"/>
      <c r="JQM2" s="2"/>
      <c r="JQN2" s="2"/>
      <c r="JQO2" s="2"/>
      <c r="JQP2" s="2"/>
      <c r="JQQ2" s="2"/>
      <c r="JQR2" s="2"/>
      <c r="JQS2" s="2"/>
      <c r="JQT2" s="2"/>
      <c r="JQU2" s="2"/>
      <c r="JQV2" s="2"/>
      <c r="JQW2" s="2"/>
      <c r="JQX2" s="2"/>
      <c r="JQY2" s="2"/>
      <c r="JQZ2" s="2"/>
      <c r="JRA2" s="2"/>
      <c r="JRB2" s="2"/>
      <c r="JRC2" s="2"/>
      <c r="JRD2" s="2"/>
      <c r="JRE2" s="2"/>
      <c r="JRF2" s="2"/>
      <c r="JRG2" s="2"/>
      <c r="JRH2" s="2"/>
      <c r="JRI2" s="2"/>
      <c r="JRJ2" s="2"/>
      <c r="JRK2" s="2"/>
      <c r="JRL2" s="2"/>
      <c r="JRM2" s="2"/>
      <c r="JRN2" s="2"/>
      <c r="JRO2" s="2"/>
      <c r="JRP2" s="2"/>
      <c r="JRQ2" s="2"/>
      <c r="JRR2" s="2"/>
      <c r="JRS2" s="2"/>
      <c r="JRT2" s="2"/>
      <c r="JRU2" s="2"/>
      <c r="JRV2" s="2"/>
      <c r="JRW2" s="2"/>
      <c r="JRX2" s="2"/>
      <c r="JRY2" s="2"/>
      <c r="JRZ2" s="2"/>
      <c r="JSA2" s="2"/>
      <c r="JSB2" s="2"/>
      <c r="JSC2" s="2"/>
      <c r="JSD2" s="2"/>
      <c r="JSE2" s="2"/>
      <c r="JSF2" s="2"/>
      <c r="JSG2" s="2"/>
      <c r="JSH2" s="2"/>
      <c r="JSI2" s="2"/>
      <c r="JSJ2" s="2"/>
      <c r="JSK2" s="2"/>
      <c r="JSL2" s="2"/>
      <c r="JSM2" s="2"/>
      <c r="JSN2" s="2"/>
      <c r="JSO2" s="2"/>
      <c r="JSP2" s="2"/>
      <c r="JSQ2" s="2"/>
      <c r="JSR2" s="2"/>
      <c r="JSS2" s="2"/>
      <c r="JST2" s="2"/>
      <c r="JSU2" s="2"/>
      <c r="JSV2" s="2"/>
      <c r="JSW2" s="2"/>
      <c r="JSX2" s="2"/>
      <c r="JSY2" s="2"/>
      <c r="JSZ2" s="2"/>
      <c r="JTA2" s="2"/>
      <c r="JTB2" s="2"/>
      <c r="JTC2" s="2"/>
      <c r="JTD2" s="2"/>
      <c r="JTE2" s="2"/>
      <c r="JTF2" s="2"/>
      <c r="JTG2" s="2"/>
      <c r="JTH2" s="2"/>
      <c r="JTI2" s="2"/>
      <c r="JTJ2" s="2"/>
      <c r="JTK2" s="2"/>
      <c r="JTL2" s="2"/>
      <c r="JTM2" s="2"/>
      <c r="JTN2" s="2"/>
      <c r="JTO2" s="2"/>
      <c r="JTP2" s="2"/>
      <c r="JTQ2" s="2"/>
      <c r="JTR2" s="2"/>
      <c r="JTS2" s="2"/>
      <c r="JTT2" s="2"/>
      <c r="JTU2" s="2"/>
      <c r="JTV2" s="2"/>
      <c r="JTW2" s="2"/>
      <c r="JTX2" s="2"/>
      <c r="JTY2" s="2"/>
      <c r="JTZ2" s="2"/>
      <c r="JUA2" s="2"/>
      <c r="JUB2" s="2"/>
      <c r="JUC2" s="2"/>
      <c r="JUD2" s="2"/>
      <c r="JUE2" s="2"/>
      <c r="JUF2" s="2"/>
      <c r="JUG2" s="2"/>
      <c r="JUH2" s="2"/>
      <c r="JUI2" s="2"/>
      <c r="JUJ2" s="2"/>
      <c r="JUK2" s="2"/>
      <c r="JUL2" s="2"/>
      <c r="JUM2" s="2"/>
      <c r="JUN2" s="2"/>
      <c r="JUO2" s="2"/>
      <c r="JUP2" s="2"/>
      <c r="JUQ2" s="2"/>
      <c r="JUR2" s="2"/>
      <c r="JUS2" s="2"/>
      <c r="JUT2" s="2"/>
      <c r="JUU2" s="2"/>
      <c r="JUV2" s="2"/>
      <c r="JUW2" s="2"/>
      <c r="JUX2" s="2"/>
      <c r="JUY2" s="2"/>
      <c r="JUZ2" s="2"/>
      <c r="JVA2" s="2"/>
      <c r="JVB2" s="2"/>
      <c r="JVC2" s="2"/>
      <c r="JVD2" s="2"/>
      <c r="JVE2" s="2"/>
      <c r="JVF2" s="2"/>
      <c r="JVG2" s="2"/>
      <c r="JVH2" s="2"/>
      <c r="JVI2" s="2"/>
      <c r="JVJ2" s="2"/>
      <c r="JVK2" s="2"/>
      <c r="JVL2" s="2"/>
      <c r="JVM2" s="2"/>
      <c r="JVN2" s="2"/>
      <c r="JVO2" s="2"/>
      <c r="JVP2" s="2"/>
      <c r="JVQ2" s="2"/>
      <c r="JVR2" s="2"/>
      <c r="JVS2" s="2"/>
      <c r="JVT2" s="2"/>
      <c r="JVU2" s="2"/>
      <c r="JVV2" s="2"/>
      <c r="JVW2" s="2"/>
      <c r="JVX2" s="2"/>
      <c r="JVY2" s="2"/>
      <c r="JVZ2" s="2"/>
      <c r="JWA2" s="2"/>
      <c r="JWB2" s="2"/>
      <c r="JWC2" s="2"/>
      <c r="JWD2" s="2"/>
      <c r="JWE2" s="2"/>
      <c r="JWF2" s="2"/>
      <c r="JWG2" s="2"/>
      <c r="JWH2" s="2"/>
      <c r="JWI2" s="2"/>
      <c r="JWJ2" s="2"/>
      <c r="JWK2" s="2"/>
      <c r="JWL2" s="2"/>
      <c r="JWM2" s="2"/>
      <c r="JWN2" s="2"/>
      <c r="JWO2" s="2"/>
      <c r="JWP2" s="2"/>
      <c r="JWQ2" s="2"/>
      <c r="JWR2" s="2"/>
      <c r="JWS2" s="2"/>
      <c r="JWT2" s="2"/>
      <c r="JWU2" s="2"/>
      <c r="JWV2" s="2"/>
      <c r="JWW2" s="2"/>
      <c r="JWX2" s="2"/>
      <c r="JWY2" s="2"/>
      <c r="JWZ2" s="2"/>
      <c r="JXA2" s="2"/>
      <c r="JXB2" s="2"/>
      <c r="JXC2" s="2"/>
      <c r="JXD2" s="2"/>
      <c r="JXE2" s="2"/>
      <c r="JXF2" s="2"/>
      <c r="JXG2" s="2"/>
      <c r="JXH2" s="2"/>
      <c r="JXI2" s="2"/>
      <c r="JXJ2" s="2"/>
      <c r="JXK2" s="2"/>
      <c r="JXL2" s="2"/>
      <c r="JXM2" s="2"/>
      <c r="JXN2" s="2"/>
      <c r="JXO2" s="2"/>
      <c r="JXP2" s="2"/>
      <c r="JXQ2" s="2"/>
      <c r="JXR2" s="2"/>
      <c r="JXS2" s="2"/>
      <c r="JXT2" s="2"/>
      <c r="JXU2" s="2"/>
      <c r="JXV2" s="2"/>
      <c r="JXW2" s="2"/>
      <c r="JXX2" s="2"/>
      <c r="JXY2" s="2"/>
      <c r="JXZ2" s="2"/>
      <c r="JYA2" s="2"/>
      <c r="JYB2" s="2"/>
      <c r="JYC2" s="2"/>
      <c r="JYD2" s="2"/>
      <c r="JYE2" s="2"/>
      <c r="JYF2" s="2"/>
      <c r="JYG2" s="2"/>
      <c r="JYH2" s="2"/>
      <c r="JYI2" s="2"/>
      <c r="JYJ2" s="2"/>
      <c r="JYK2" s="2"/>
      <c r="JYL2" s="2"/>
      <c r="JYM2" s="2"/>
      <c r="JYN2" s="2"/>
      <c r="JYO2" s="2"/>
      <c r="JYP2" s="2"/>
      <c r="JYQ2" s="2"/>
      <c r="JYR2" s="2"/>
      <c r="JYS2" s="2"/>
      <c r="JYT2" s="2"/>
      <c r="JYU2" s="2"/>
      <c r="JYV2" s="2"/>
      <c r="JYW2" s="2"/>
      <c r="JYX2" s="2"/>
      <c r="JYY2" s="2"/>
      <c r="JYZ2" s="2"/>
      <c r="JZA2" s="2"/>
      <c r="JZB2" s="2"/>
      <c r="JZC2" s="2"/>
      <c r="JZD2" s="2"/>
      <c r="JZE2" s="2"/>
      <c r="JZF2" s="2"/>
      <c r="JZG2" s="2"/>
      <c r="JZH2" s="2"/>
      <c r="JZI2" s="2"/>
      <c r="JZJ2" s="2"/>
      <c r="JZK2" s="2"/>
      <c r="JZL2" s="2"/>
      <c r="JZM2" s="2"/>
      <c r="JZN2" s="2"/>
      <c r="JZO2" s="2"/>
      <c r="JZP2" s="2"/>
      <c r="JZQ2" s="2"/>
      <c r="JZR2" s="2"/>
      <c r="JZS2" s="2"/>
      <c r="JZT2" s="2"/>
      <c r="JZU2" s="2"/>
      <c r="JZV2" s="2"/>
      <c r="JZW2" s="2"/>
      <c r="JZX2" s="2"/>
      <c r="JZY2" s="2"/>
      <c r="JZZ2" s="2"/>
      <c r="KAA2" s="2"/>
      <c r="KAB2" s="2"/>
      <c r="KAC2" s="2"/>
      <c r="KAD2" s="2"/>
      <c r="KAE2" s="2"/>
      <c r="KAF2" s="2"/>
      <c r="KAG2" s="2"/>
      <c r="KAH2" s="2"/>
      <c r="KAI2" s="2"/>
      <c r="KAJ2" s="2"/>
      <c r="KAK2" s="2"/>
      <c r="KAL2" s="2"/>
      <c r="KAM2" s="2"/>
      <c r="KAN2" s="2"/>
      <c r="KAO2" s="2"/>
      <c r="KAP2" s="2"/>
      <c r="KAQ2" s="2"/>
      <c r="KAR2" s="2"/>
      <c r="KAS2" s="2"/>
      <c r="KAT2" s="2"/>
      <c r="KAU2" s="2"/>
      <c r="KAV2" s="2"/>
      <c r="KAW2" s="2"/>
      <c r="KAX2" s="2"/>
      <c r="KAY2" s="2"/>
      <c r="KAZ2" s="2"/>
      <c r="KBA2" s="2"/>
      <c r="KBB2" s="2"/>
      <c r="KBC2" s="2"/>
      <c r="KBD2" s="2"/>
      <c r="KBE2" s="2"/>
      <c r="KBF2" s="2"/>
      <c r="KBG2" s="2"/>
      <c r="KBH2" s="2"/>
      <c r="KBI2" s="2"/>
      <c r="KBJ2" s="2"/>
      <c r="KBK2" s="2"/>
      <c r="KBL2" s="2"/>
      <c r="KBM2" s="2"/>
      <c r="KBN2" s="2"/>
      <c r="KBO2" s="2"/>
      <c r="KBP2" s="2"/>
      <c r="KBQ2" s="2"/>
      <c r="KBR2" s="2"/>
      <c r="KBS2" s="2"/>
      <c r="KBT2" s="2"/>
      <c r="KBU2" s="2"/>
      <c r="KBV2" s="2"/>
      <c r="KBW2" s="2"/>
      <c r="KBX2" s="2"/>
      <c r="KBY2" s="2"/>
      <c r="KBZ2" s="2"/>
      <c r="KCA2" s="2"/>
      <c r="KCB2" s="2"/>
      <c r="KCC2" s="2"/>
      <c r="KCD2" s="2"/>
      <c r="KCE2" s="2"/>
      <c r="KCF2" s="2"/>
      <c r="KCG2" s="2"/>
      <c r="KCH2" s="2"/>
      <c r="KCI2" s="2"/>
      <c r="KCJ2" s="2"/>
      <c r="KCK2" s="2"/>
      <c r="KCL2" s="2"/>
      <c r="KCM2" s="2"/>
      <c r="KCN2" s="2"/>
      <c r="KCO2" s="2"/>
      <c r="KCP2" s="2"/>
      <c r="KCQ2" s="2"/>
      <c r="KCR2" s="2"/>
      <c r="KCS2" s="2"/>
      <c r="KCT2" s="2"/>
      <c r="KCU2" s="2"/>
      <c r="KCV2" s="2"/>
      <c r="KCW2" s="2"/>
      <c r="KCX2" s="2"/>
      <c r="KCY2" s="2"/>
      <c r="KCZ2" s="2"/>
      <c r="KDA2" s="2"/>
      <c r="KDB2" s="2"/>
      <c r="KDC2" s="2"/>
      <c r="KDD2" s="2"/>
      <c r="KDE2" s="2"/>
      <c r="KDF2" s="2"/>
      <c r="KDG2" s="2"/>
      <c r="KDH2" s="2"/>
      <c r="KDI2" s="2"/>
      <c r="KDJ2" s="2"/>
      <c r="KDK2" s="2"/>
      <c r="KDL2" s="2"/>
      <c r="KDM2" s="2"/>
      <c r="KDN2" s="2"/>
      <c r="KDO2" s="2"/>
      <c r="KDP2" s="2"/>
      <c r="KDQ2" s="2"/>
      <c r="KDR2" s="2"/>
      <c r="KDS2" s="2"/>
      <c r="KDT2" s="2"/>
      <c r="KDU2" s="2"/>
      <c r="KDV2" s="2"/>
      <c r="KDW2" s="2"/>
      <c r="KDX2" s="2"/>
      <c r="KDY2" s="2"/>
      <c r="KDZ2" s="2"/>
      <c r="KEA2" s="2"/>
      <c r="KEB2" s="2"/>
      <c r="KEC2" s="2"/>
      <c r="KED2" s="2"/>
      <c r="KEE2" s="2"/>
      <c r="KEF2" s="2"/>
      <c r="KEG2" s="2"/>
      <c r="KEH2" s="2"/>
      <c r="KEI2" s="2"/>
      <c r="KEJ2" s="2"/>
      <c r="KEK2" s="2"/>
      <c r="KEL2" s="2"/>
      <c r="KEM2" s="2"/>
      <c r="KEN2" s="2"/>
      <c r="KEO2" s="2"/>
      <c r="KEP2" s="2"/>
      <c r="KEQ2" s="2"/>
      <c r="KER2" s="2"/>
      <c r="KES2" s="2"/>
      <c r="KET2" s="2"/>
      <c r="KEU2" s="2"/>
      <c r="KEV2" s="2"/>
      <c r="KEW2" s="2"/>
      <c r="KEX2" s="2"/>
      <c r="KEY2" s="2"/>
      <c r="KEZ2" s="2"/>
      <c r="KFA2" s="2"/>
      <c r="KFB2" s="2"/>
      <c r="KFC2" s="2"/>
      <c r="KFD2" s="2"/>
      <c r="KFE2" s="2"/>
      <c r="KFF2" s="2"/>
      <c r="KFG2" s="2"/>
      <c r="KFH2" s="2"/>
      <c r="KFI2" s="2"/>
      <c r="KFJ2" s="2"/>
      <c r="KFK2" s="2"/>
      <c r="KFL2" s="2"/>
      <c r="KFM2" s="2"/>
      <c r="KFN2" s="2"/>
      <c r="KFO2" s="2"/>
      <c r="KFP2" s="2"/>
      <c r="KFQ2" s="2"/>
      <c r="KFR2" s="2"/>
      <c r="KFS2" s="2"/>
      <c r="KFT2" s="2"/>
      <c r="KFU2" s="2"/>
      <c r="KFV2" s="2"/>
      <c r="KFW2" s="2"/>
      <c r="KFX2" s="2"/>
      <c r="KFY2" s="2"/>
      <c r="KFZ2" s="2"/>
      <c r="KGA2" s="2"/>
      <c r="KGB2" s="2"/>
      <c r="KGC2" s="2"/>
      <c r="KGD2" s="2"/>
      <c r="KGE2" s="2"/>
      <c r="KGF2" s="2"/>
      <c r="KGG2" s="2"/>
      <c r="KGH2" s="2"/>
      <c r="KGI2" s="2"/>
      <c r="KGJ2" s="2"/>
      <c r="KGK2" s="2"/>
      <c r="KGL2" s="2"/>
      <c r="KGM2" s="2"/>
      <c r="KGN2" s="2"/>
      <c r="KGO2" s="2"/>
      <c r="KGP2" s="2"/>
      <c r="KGQ2" s="2"/>
      <c r="KGR2" s="2"/>
      <c r="KGS2" s="2"/>
      <c r="KGT2" s="2"/>
      <c r="KGU2" s="2"/>
      <c r="KGV2" s="2"/>
      <c r="KGW2" s="2"/>
      <c r="KGX2" s="2"/>
      <c r="KGY2" s="2"/>
      <c r="KGZ2" s="2"/>
      <c r="KHA2" s="2"/>
      <c r="KHB2" s="2"/>
      <c r="KHC2" s="2"/>
      <c r="KHD2" s="2"/>
      <c r="KHE2" s="2"/>
      <c r="KHF2" s="2"/>
      <c r="KHG2" s="2"/>
      <c r="KHH2" s="2"/>
      <c r="KHI2" s="2"/>
      <c r="KHJ2" s="2"/>
      <c r="KHK2" s="2"/>
      <c r="KHL2" s="2"/>
      <c r="KHM2" s="2"/>
      <c r="KHN2" s="2"/>
      <c r="KHO2" s="2"/>
      <c r="KHP2" s="2"/>
      <c r="KHQ2" s="2"/>
      <c r="KHR2" s="2"/>
      <c r="KHS2" s="2"/>
      <c r="KHT2" s="2"/>
      <c r="KHU2" s="2"/>
      <c r="KHV2" s="2"/>
      <c r="KHW2" s="2"/>
      <c r="KHX2" s="2"/>
      <c r="KHY2" s="2"/>
      <c r="KHZ2" s="2"/>
      <c r="KIA2" s="2"/>
      <c r="KIB2" s="2"/>
      <c r="KIC2" s="2"/>
      <c r="KID2" s="2"/>
      <c r="KIE2" s="2"/>
      <c r="KIF2" s="2"/>
      <c r="KIG2" s="2"/>
      <c r="KIH2" s="2"/>
      <c r="KII2" s="2"/>
      <c r="KIJ2" s="2"/>
      <c r="KIK2" s="2"/>
      <c r="KIL2" s="2"/>
      <c r="KIM2" s="2"/>
      <c r="KIN2" s="2"/>
      <c r="KIO2" s="2"/>
      <c r="KIP2" s="2"/>
      <c r="KIQ2" s="2"/>
      <c r="KIR2" s="2"/>
      <c r="KIS2" s="2"/>
      <c r="KIT2" s="2"/>
      <c r="KIU2" s="2"/>
      <c r="KIV2" s="2"/>
      <c r="KIW2" s="2"/>
      <c r="KIX2" s="2"/>
      <c r="KIY2" s="2"/>
      <c r="KIZ2" s="2"/>
      <c r="KJA2" s="2"/>
      <c r="KJB2" s="2"/>
      <c r="KJC2" s="2"/>
      <c r="KJD2" s="2"/>
      <c r="KJE2" s="2"/>
      <c r="KJF2" s="2"/>
      <c r="KJG2" s="2"/>
      <c r="KJH2" s="2"/>
      <c r="KJI2" s="2"/>
      <c r="KJJ2" s="2"/>
      <c r="KJK2" s="2"/>
      <c r="KJL2" s="2"/>
      <c r="KJM2" s="2"/>
      <c r="KJN2" s="2"/>
      <c r="KJO2" s="2"/>
      <c r="KJP2" s="2"/>
      <c r="KJQ2" s="2"/>
      <c r="KJR2" s="2"/>
      <c r="KJS2" s="2"/>
      <c r="KJT2" s="2"/>
      <c r="KJU2" s="2"/>
      <c r="KJV2" s="2"/>
      <c r="KJW2" s="2"/>
      <c r="KJX2" s="2"/>
      <c r="KJY2" s="2"/>
      <c r="KJZ2" s="2"/>
      <c r="KKA2" s="2"/>
      <c r="KKB2" s="2"/>
      <c r="KKC2" s="2"/>
      <c r="KKD2" s="2"/>
      <c r="KKE2" s="2"/>
      <c r="KKF2" s="2"/>
      <c r="KKG2" s="2"/>
      <c r="KKH2" s="2"/>
      <c r="KKI2" s="2"/>
      <c r="KKJ2" s="2"/>
      <c r="KKK2" s="2"/>
      <c r="KKL2" s="2"/>
      <c r="KKM2" s="2"/>
      <c r="KKN2" s="2"/>
      <c r="KKO2" s="2"/>
      <c r="KKP2" s="2"/>
      <c r="KKQ2" s="2"/>
      <c r="KKR2" s="2"/>
      <c r="KKS2" s="2"/>
      <c r="KKT2" s="2"/>
      <c r="KKU2" s="2"/>
      <c r="KKV2" s="2"/>
      <c r="KKW2" s="2"/>
      <c r="KKX2" s="2"/>
      <c r="KKY2" s="2"/>
      <c r="KKZ2" s="2"/>
      <c r="KLA2" s="2"/>
      <c r="KLB2" s="2"/>
      <c r="KLC2" s="2"/>
      <c r="KLD2" s="2"/>
      <c r="KLE2" s="2"/>
      <c r="KLF2" s="2"/>
      <c r="KLG2" s="2"/>
      <c r="KLH2" s="2"/>
      <c r="KLI2" s="2"/>
      <c r="KLJ2" s="2"/>
      <c r="KLK2" s="2"/>
      <c r="KLL2" s="2"/>
      <c r="KLM2" s="2"/>
      <c r="KLN2" s="2"/>
      <c r="KLO2" s="2"/>
      <c r="KLP2" s="2"/>
      <c r="KLQ2" s="2"/>
      <c r="KLR2" s="2"/>
      <c r="KLS2" s="2"/>
      <c r="KLT2" s="2"/>
      <c r="KLU2" s="2"/>
      <c r="KLV2" s="2"/>
      <c r="KLW2" s="2"/>
      <c r="KLX2" s="2"/>
      <c r="KLY2" s="2"/>
      <c r="KLZ2" s="2"/>
      <c r="KMA2" s="2"/>
      <c r="KMB2" s="2"/>
      <c r="KMC2" s="2"/>
      <c r="KMD2" s="2"/>
      <c r="KME2" s="2"/>
      <c r="KMF2" s="2"/>
      <c r="KMG2" s="2"/>
      <c r="KMH2" s="2"/>
      <c r="KMI2" s="2"/>
      <c r="KMJ2" s="2"/>
      <c r="KMK2" s="2"/>
      <c r="KML2" s="2"/>
      <c r="KMM2" s="2"/>
      <c r="KMN2" s="2"/>
      <c r="KMO2" s="2"/>
      <c r="KMP2" s="2"/>
      <c r="KMQ2" s="2"/>
      <c r="KMR2" s="2"/>
      <c r="KMS2" s="2"/>
      <c r="KMT2" s="2"/>
      <c r="KMU2" s="2"/>
      <c r="KMV2" s="2"/>
      <c r="KMW2" s="2"/>
      <c r="KMX2" s="2"/>
      <c r="KMY2" s="2"/>
      <c r="KMZ2" s="2"/>
      <c r="KNA2" s="2"/>
      <c r="KNB2" s="2"/>
      <c r="KNC2" s="2"/>
      <c r="KND2" s="2"/>
      <c r="KNE2" s="2"/>
      <c r="KNF2" s="2"/>
      <c r="KNG2" s="2"/>
      <c r="KNH2" s="2"/>
      <c r="KNI2" s="2"/>
      <c r="KNJ2" s="2"/>
      <c r="KNK2" s="2"/>
      <c r="KNL2" s="2"/>
      <c r="KNM2" s="2"/>
      <c r="KNN2" s="2"/>
      <c r="KNO2" s="2"/>
      <c r="KNP2" s="2"/>
      <c r="KNQ2" s="2"/>
      <c r="KNR2" s="2"/>
      <c r="KNS2" s="2"/>
      <c r="KNT2" s="2"/>
      <c r="KNU2" s="2"/>
      <c r="KNV2" s="2"/>
      <c r="KNW2" s="2"/>
      <c r="KNX2" s="2"/>
      <c r="KNY2" s="2"/>
      <c r="KNZ2" s="2"/>
      <c r="KOA2" s="2"/>
      <c r="KOB2" s="2"/>
      <c r="KOC2" s="2"/>
      <c r="KOD2" s="2"/>
      <c r="KOE2" s="2"/>
      <c r="KOF2" s="2"/>
      <c r="KOG2" s="2"/>
      <c r="KOH2" s="2"/>
      <c r="KOI2" s="2"/>
      <c r="KOJ2" s="2"/>
      <c r="KOK2" s="2"/>
      <c r="KOL2" s="2"/>
      <c r="KOM2" s="2"/>
      <c r="KON2" s="2"/>
      <c r="KOO2" s="2"/>
      <c r="KOP2" s="2"/>
      <c r="KOQ2" s="2"/>
      <c r="KOR2" s="2"/>
      <c r="KOS2" s="2"/>
      <c r="KOT2" s="2"/>
      <c r="KOU2" s="2"/>
      <c r="KOV2" s="2"/>
      <c r="KOW2" s="2"/>
      <c r="KOX2" s="2"/>
      <c r="KOY2" s="2"/>
      <c r="KOZ2" s="2"/>
      <c r="KPA2" s="2"/>
      <c r="KPB2" s="2"/>
      <c r="KPC2" s="2"/>
      <c r="KPD2" s="2"/>
      <c r="KPE2" s="2"/>
      <c r="KPF2" s="2"/>
      <c r="KPG2" s="2"/>
      <c r="KPH2" s="2"/>
      <c r="KPI2" s="2"/>
      <c r="KPJ2" s="2"/>
      <c r="KPK2" s="2"/>
      <c r="KPL2" s="2"/>
      <c r="KPM2" s="2"/>
      <c r="KPN2" s="2"/>
      <c r="KPO2" s="2"/>
      <c r="KPP2" s="2"/>
      <c r="KPQ2" s="2"/>
      <c r="KPR2" s="2"/>
      <c r="KPS2" s="2"/>
      <c r="KPT2" s="2"/>
      <c r="KPU2" s="2"/>
      <c r="KPV2" s="2"/>
      <c r="KPW2" s="2"/>
      <c r="KPX2" s="2"/>
      <c r="KPY2" s="2"/>
      <c r="KPZ2" s="2"/>
      <c r="KQA2" s="2"/>
      <c r="KQB2" s="2"/>
      <c r="KQC2" s="2"/>
      <c r="KQD2" s="2"/>
      <c r="KQE2" s="2"/>
      <c r="KQF2" s="2"/>
      <c r="KQG2" s="2"/>
      <c r="KQH2" s="2"/>
      <c r="KQI2" s="2"/>
      <c r="KQJ2" s="2"/>
      <c r="KQK2" s="2"/>
      <c r="KQL2" s="2"/>
      <c r="KQM2" s="2"/>
      <c r="KQN2" s="2"/>
      <c r="KQO2" s="2"/>
      <c r="KQP2" s="2"/>
      <c r="KQQ2" s="2"/>
      <c r="KQR2" s="2"/>
      <c r="KQS2" s="2"/>
      <c r="KQT2" s="2"/>
      <c r="KQU2" s="2"/>
      <c r="KQV2" s="2"/>
      <c r="KQW2" s="2"/>
      <c r="KQX2" s="2"/>
      <c r="KQY2" s="2"/>
      <c r="KQZ2" s="2"/>
      <c r="KRA2" s="2"/>
      <c r="KRB2" s="2"/>
      <c r="KRC2" s="2"/>
      <c r="KRD2" s="2"/>
      <c r="KRE2" s="2"/>
      <c r="KRF2" s="2"/>
      <c r="KRG2" s="2"/>
      <c r="KRH2" s="2"/>
      <c r="KRI2" s="2"/>
      <c r="KRJ2" s="2"/>
      <c r="KRK2" s="2"/>
      <c r="KRL2" s="2"/>
      <c r="KRM2" s="2"/>
      <c r="KRN2" s="2"/>
      <c r="KRO2" s="2"/>
      <c r="KRP2" s="2"/>
      <c r="KRQ2" s="2"/>
      <c r="KRR2" s="2"/>
      <c r="KRS2" s="2"/>
      <c r="KRT2" s="2"/>
      <c r="KRU2" s="2"/>
      <c r="KRV2" s="2"/>
      <c r="KRW2" s="2"/>
      <c r="KRX2" s="2"/>
      <c r="KRY2" s="2"/>
      <c r="KRZ2" s="2"/>
      <c r="KSA2" s="2"/>
      <c r="KSB2" s="2"/>
      <c r="KSC2" s="2"/>
      <c r="KSD2" s="2"/>
      <c r="KSE2" s="2"/>
      <c r="KSF2" s="2"/>
      <c r="KSG2" s="2"/>
      <c r="KSH2" s="2"/>
      <c r="KSI2" s="2"/>
      <c r="KSJ2" s="2"/>
      <c r="KSK2" s="2"/>
      <c r="KSL2" s="2"/>
      <c r="KSM2" s="2"/>
      <c r="KSN2" s="2"/>
      <c r="KSO2" s="2"/>
      <c r="KSP2" s="2"/>
      <c r="KSQ2" s="2"/>
      <c r="KSR2" s="2"/>
      <c r="KSS2" s="2"/>
      <c r="KST2" s="2"/>
      <c r="KSU2" s="2"/>
      <c r="KSV2" s="2"/>
      <c r="KSW2" s="2"/>
      <c r="KSX2" s="2"/>
      <c r="KSY2" s="2"/>
      <c r="KSZ2" s="2"/>
      <c r="KTA2" s="2"/>
      <c r="KTB2" s="2"/>
      <c r="KTC2" s="2"/>
      <c r="KTD2" s="2"/>
      <c r="KTE2" s="2"/>
      <c r="KTF2" s="2"/>
      <c r="KTG2" s="2"/>
      <c r="KTH2" s="2"/>
      <c r="KTI2" s="2"/>
      <c r="KTJ2" s="2"/>
      <c r="KTK2" s="2"/>
      <c r="KTL2" s="2"/>
      <c r="KTM2" s="2"/>
      <c r="KTN2" s="2"/>
      <c r="KTO2" s="2"/>
      <c r="KTP2" s="2"/>
      <c r="KTQ2" s="2"/>
      <c r="KTR2" s="2"/>
      <c r="KTS2" s="2"/>
      <c r="KTT2" s="2"/>
      <c r="KTU2" s="2"/>
      <c r="KTV2" s="2"/>
      <c r="KTW2" s="2"/>
      <c r="KTX2" s="2"/>
      <c r="KTY2" s="2"/>
      <c r="KTZ2" s="2"/>
      <c r="KUA2" s="2"/>
      <c r="KUB2" s="2"/>
      <c r="KUC2" s="2"/>
      <c r="KUD2" s="2"/>
      <c r="KUE2" s="2"/>
      <c r="KUF2" s="2"/>
      <c r="KUG2" s="2"/>
      <c r="KUH2" s="2"/>
      <c r="KUI2" s="2"/>
      <c r="KUJ2" s="2"/>
      <c r="KUK2" s="2"/>
      <c r="KUL2" s="2"/>
      <c r="KUM2" s="2"/>
      <c r="KUN2" s="2"/>
      <c r="KUO2" s="2"/>
      <c r="KUP2" s="2"/>
      <c r="KUQ2" s="2"/>
      <c r="KUR2" s="2"/>
      <c r="KUS2" s="2"/>
      <c r="KUT2" s="2"/>
      <c r="KUU2" s="2"/>
      <c r="KUV2" s="2"/>
      <c r="KUW2" s="2"/>
      <c r="KUX2" s="2"/>
      <c r="KUY2" s="2"/>
      <c r="KUZ2" s="2"/>
      <c r="KVA2" s="2"/>
      <c r="KVB2" s="2"/>
      <c r="KVC2" s="2"/>
      <c r="KVD2" s="2"/>
      <c r="KVE2" s="2"/>
      <c r="KVF2" s="2"/>
      <c r="KVG2" s="2"/>
      <c r="KVH2" s="2"/>
      <c r="KVI2" s="2"/>
      <c r="KVJ2" s="2"/>
      <c r="KVK2" s="2"/>
      <c r="KVL2" s="2"/>
      <c r="KVM2" s="2"/>
      <c r="KVN2" s="2"/>
      <c r="KVO2" s="2"/>
      <c r="KVP2" s="2"/>
      <c r="KVQ2" s="2"/>
      <c r="KVR2" s="2"/>
      <c r="KVS2" s="2"/>
      <c r="KVT2" s="2"/>
      <c r="KVU2" s="2"/>
      <c r="KVV2" s="2"/>
      <c r="KVW2" s="2"/>
      <c r="KVX2" s="2"/>
      <c r="KVY2" s="2"/>
      <c r="KVZ2" s="2"/>
      <c r="KWA2" s="2"/>
      <c r="KWB2" s="2"/>
      <c r="KWC2" s="2"/>
      <c r="KWD2" s="2"/>
      <c r="KWE2" s="2"/>
      <c r="KWF2" s="2"/>
      <c r="KWG2" s="2"/>
      <c r="KWH2" s="2"/>
      <c r="KWI2" s="2"/>
      <c r="KWJ2" s="2"/>
      <c r="KWK2" s="2"/>
      <c r="KWL2" s="2"/>
      <c r="KWM2" s="2"/>
      <c r="KWN2" s="2"/>
      <c r="KWO2" s="2"/>
      <c r="KWP2" s="2"/>
      <c r="KWQ2" s="2"/>
      <c r="KWR2" s="2"/>
      <c r="KWS2" s="2"/>
      <c r="KWT2" s="2"/>
      <c r="KWU2" s="2"/>
      <c r="KWV2" s="2"/>
      <c r="KWW2" s="2"/>
      <c r="KWX2" s="2"/>
      <c r="KWY2" s="2"/>
      <c r="KWZ2" s="2"/>
      <c r="KXA2" s="2"/>
      <c r="KXB2" s="2"/>
      <c r="KXC2" s="2"/>
      <c r="KXD2" s="2"/>
      <c r="KXE2" s="2"/>
      <c r="KXF2" s="2"/>
      <c r="KXG2" s="2"/>
      <c r="KXH2" s="2"/>
      <c r="KXI2" s="2"/>
      <c r="KXJ2" s="2"/>
      <c r="KXK2" s="2"/>
      <c r="KXL2" s="2"/>
      <c r="KXM2" s="2"/>
      <c r="KXN2" s="2"/>
      <c r="KXO2" s="2"/>
      <c r="KXP2" s="2"/>
      <c r="KXQ2" s="2"/>
      <c r="KXR2" s="2"/>
      <c r="KXS2" s="2"/>
      <c r="KXT2" s="2"/>
      <c r="KXU2" s="2"/>
      <c r="KXV2" s="2"/>
      <c r="KXW2" s="2"/>
      <c r="KXX2" s="2"/>
      <c r="KXY2" s="2"/>
      <c r="KXZ2" s="2"/>
      <c r="KYA2" s="2"/>
      <c r="KYB2" s="2"/>
      <c r="KYC2" s="2"/>
      <c r="KYD2" s="2"/>
      <c r="KYE2" s="2"/>
      <c r="KYF2" s="2"/>
      <c r="KYG2" s="2"/>
      <c r="KYH2" s="2"/>
      <c r="KYI2" s="2"/>
      <c r="KYJ2" s="2"/>
      <c r="KYK2" s="2"/>
      <c r="KYL2" s="2"/>
      <c r="KYM2" s="2"/>
      <c r="KYN2" s="2"/>
      <c r="KYO2" s="2"/>
      <c r="KYP2" s="2"/>
      <c r="KYQ2" s="2"/>
      <c r="KYR2" s="2"/>
      <c r="KYS2" s="2"/>
      <c r="KYT2" s="2"/>
      <c r="KYU2" s="2"/>
      <c r="KYV2" s="2"/>
      <c r="KYW2" s="2"/>
      <c r="KYX2" s="2"/>
      <c r="KYY2" s="2"/>
      <c r="KYZ2" s="2"/>
      <c r="KZA2" s="2"/>
      <c r="KZB2" s="2"/>
      <c r="KZC2" s="2"/>
      <c r="KZD2" s="2"/>
      <c r="KZE2" s="2"/>
      <c r="KZF2" s="2"/>
      <c r="KZG2" s="2"/>
      <c r="KZH2" s="2"/>
      <c r="KZI2" s="2"/>
      <c r="KZJ2" s="2"/>
      <c r="KZK2" s="2"/>
      <c r="KZL2" s="2"/>
      <c r="KZM2" s="2"/>
      <c r="KZN2" s="2"/>
      <c r="KZO2" s="2"/>
      <c r="KZP2" s="2"/>
      <c r="KZQ2" s="2"/>
      <c r="KZR2" s="2"/>
      <c r="KZS2" s="2"/>
      <c r="KZT2" s="2"/>
      <c r="KZU2" s="2"/>
      <c r="KZV2" s="2"/>
      <c r="KZW2" s="2"/>
      <c r="KZX2" s="2"/>
      <c r="KZY2" s="2"/>
      <c r="KZZ2" s="2"/>
      <c r="LAA2" s="2"/>
      <c r="LAB2" s="2"/>
      <c r="LAC2" s="2"/>
      <c r="LAD2" s="2"/>
      <c r="LAE2" s="2"/>
      <c r="LAF2" s="2"/>
      <c r="LAG2" s="2"/>
      <c r="LAH2" s="2"/>
      <c r="LAI2" s="2"/>
      <c r="LAJ2" s="2"/>
      <c r="LAK2" s="2"/>
      <c r="LAL2" s="2"/>
      <c r="LAM2" s="2"/>
      <c r="LAN2" s="2"/>
      <c r="LAO2" s="2"/>
      <c r="LAP2" s="2"/>
      <c r="LAQ2" s="2"/>
      <c r="LAR2" s="2"/>
      <c r="LAS2" s="2"/>
      <c r="LAT2" s="2"/>
      <c r="LAU2" s="2"/>
      <c r="LAV2" s="2"/>
      <c r="LAW2" s="2"/>
      <c r="LAX2" s="2"/>
      <c r="LAY2" s="2"/>
      <c r="LAZ2" s="2"/>
      <c r="LBA2" s="2"/>
      <c r="LBB2" s="2"/>
      <c r="LBC2" s="2"/>
      <c r="LBD2" s="2"/>
      <c r="LBE2" s="2"/>
      <c r="LBF2" s="2"/>
      <c r="LBG2" s="2"/>
      <c r="LBH2" s="2"/>
      <c r="LBI2" s="2"/>
      <c r="LBJ2" s="2"/>
      <c r="LBK2" s="2"/>
      <c r="LBL2" s="2"/>
      <c r="LBM2" s="2"/>
      <c r="LBN2" s="2"/>
      <c r="LBO2" s="2"/>
      <c r="LBP2" s="2"/>
      <c r="LBQ2" s="2"/>
      <c r="LBR2" s="2"/>
      <c r="LBS2" s="2"/>
      <c r="LBT2" s="2"/>
      <c r="LBU2" s="2"/>
      <c r="LBV2" s="2"/>
      <c r="LBW2" s="2"/>
      <c r="LBX2" s="2"/>
      <c r="LBY2" s="2"/>
      <c r="LBZ2" s="2"/>
      <c r="LCA2" s="2"/>
      <c r="LCB2" s="2"/>
      <c r="LCC2" s="2"/>
      <c r="LCD2" s="2"/>
      <c r="LCE2" s="2"/>
      <c r="LCF2" s="2"/>
      <c r="LCG2" s="2"/>
      <c r="LCH2" s="2"/>
      <c r="LCI2" s="2"/>
      <c r="LCJ2" s="2"/>
      <c r="LCK2" s="2"/>
      <c r="LCL2" s="2"/>
      <c r="LCM2" s="2"/>
      <c r="LCN2" s="2"/>
      <c r="LCO2" s="2"/>
      <c r="LCP2" s="2"/>
      <c r="LCQ2" s="2"/>
      <c r="LCR2" s="2"/>
      <c r="LCS2" s="2"/>
      <c r="LCT2" s="2"/>
      <c r="LCU2" s="2"/>
      <c r="LCV2" s="2"/>
      <c r="LCW2" s="2"/>
      <c r="LCX2" s="2"/>
      <c r="LCY2" s="2"/>
      <c r="LCZ2" s="2"/>
      <c r="LDA2" s="2"/>
      <c r="LDB2" s="2"/>
      <c r="LDC2" s="2"/>
      <c r="LDD2" s="2"/>
      <c r="LDE2" s="2"/>
      <c r="LDF2" s="2"/>
      <c r="LDG2" s="2"/>
      <c r="LDH2" s="2"/>
      <c r="LDI2" s="2"/>
      <c r="LDJ2" s="2"/>
      <c r="LDK2" s="2"/>
      <c r="LDL2" s="2"/>
      <c r="LDM2" s="2"/>
      <c r="LDN2" s="2"/>
      <c r="LDO2" s="2"/>
      <c r="LDP2" s="2"/>
      <c r="LDQ2" s="2"/>
      <c r="LDR2" s="2"/>
      <c r="LDS2" s="2"/>
      <c r="LDT2" s="2"/>
      <c r="LDU2" s="2"/>
      <c r="LDV2" s="2"/>
      <c r="LDW2" s="2"/>
      <c r="LDX2" s="2"/>
      <c r="LDY2" s="2"/>
      <c r="LDZ2" s="2"/>
      <c r="LEA2" s="2"/>
      <c r="LEB2" s="2"/>
      <c r="LEC2" s="2"/>
      <c r="LED2" s="2"/>
      <c r="LEE2" s="2"/>
      <c r="LEF2" s="2"/>
      <c r="LEG2" s="2"/>
      <c r="LEH2" s="2"/>
      <c r="LEI2" s="2"/>
      <c r="LEJ2" s="2"/>
      <c r="LEK2" s="2"/>
      <c r="LEL2" s="2"/>
      <c r="LEM2" s="2"/>
      <c r="LEN2" s="2"/>
      <c r="LEO2" s="2"/>
      <c r="LEP2" s="2"/>
      <c r="LEQ2" s="2"/>
      <c r="LER2" s="2"/>
      <c r="LES2" s="2"/>
      <c r="LET2" s="2"/>
      <c r="LEU2" s="2"/>
      <c r="LEV2" s="2"/>
      <c r="LEW2" s="2"/>
      <c r="LEX2" s="2"/>
      <c r="LEY2" s="2"/>
      <c r="LEZ2" s="2"/>
      <c r="LFA2" s="2"/>
      <c r="LFB2" s="2"/>
      <c r="LFC2" s="2"/>
      <c r="LFD2" s="2"/>
      <c r="LFE2" s="2"/>
      <c r="LFF2" s="2"/>
      <c r="LFG2" s="2"/>
      <c r="LFH2" s="2"/>
      <c r="LFI2" s="2"/>
      <c r="LFJ2" s="2"/>
      <c r="LFK2" s="2"/>
      <c r="LFL2" s="2"/>
      <c r="LFM2" s="2"/>
      <c r="LFN2" s="2"/>
      <c r="LFO2" s="2"/>
      <c r="LFP2" s="2"/>
      <c r="LFQ2" s="2"/>
      <c r="LFR2" s="2"/>
      <c r="LFS2" s="2"/>
      <c r="LFT2" s="2"/>
      <c r="LFU2" s="2"/>
      <c r="LFV2" s="2"/>
      <c r="LFW2" s="2"/>
      <c r="LFX2" s="2"/>
      <c r="LFY2" s="2"/>
      <c r="LFZ2" s="2"/>
      <c r="LGA2" s="2"/>
      <c r="LGB2" s="2"/>
      <c r="LGC2" s="2"/>
      <c r="LGD2" s="2"/>
      <c r="LGE2" s="2"/>
      <c r="LGF2" s="2"/>
      <c r="LGG2" s="2"/>
      <c r="LGH2" s="2"/>
      <c r="LGI2" s="2"/>
      <c r="LGJ2" s="2"/>
      <c r="LGK2" s="2"/>
      <c r="LGL2" s="2"/>
      <c r="LGM2" s="2"/>
      <c r="LGN2" s="2"/>
      <c r="LGO2" s="2"/>
      <c r="LGP2" s="2"/>
      <c r="LGQ2" s="2"/>
      <c r="LGR2" s="2"/>
      <c r="LGS2" s="2"/>
      <c r="LGT2" s="2"/>
      <c r="LGU2" s="2"/>
      <c r="LGV2" s="2"/>
      <c r="LGW2" s="2"/>
      <c r="LGX2" s="2"/>
      <c r="LGY2" s="2"/>
      <c r="LGZ2" s="2"/>
      <c r="LHA2" s="2"/>
      <c r="LHB2" s="2"/>
      <c r="LHC2" s="2"/>
      <c r="LHD2" s="2"/>
      <c r="LHE2" s="2"/>
      <c r="LHF2" s="2"/>
      <c r="LHG2" s="2"/>
      <c r="LHH2" s="2"/>
      <c r="LHI2" s="2"/>
      <c r="LHJ2" s="2"/>
      <c r="LHK2" s="2"/>
      <c r="LHL2" s="2"/>
      <c r="LHM2" s="2"/>
      <c r="LHN2" s="2"/>
      <c r="LHO2" s="2"/>
      <c r="LHP2" s="2"/>
      <c r="LHQ2" s="2"/>
      <c r="LHR2" s="2"/>
      <c r="LHS2" s="2"/>
      <c r="LHT2" s="2"/>
      <c r="LHU2" s="2"/>
      <c r="LHV2" s="2"/>
      <c r="LHW2" s="2"/>
      <c r="LHX2" s="2"/>
      <c r="LHY2" s="2"/>
      <c r="LHZ2" s="2"/>
      <c r="LIA2" s="2"/>
      <c r="LIB2" s="2"/>
      <c r="LIC2" s="2"/>
      <c r="LID2" s="2"/>
      <c r="LIE2" s="2"/>
      <c r="LIF2" s="2"/>
      <c r="LIG2" s="2"/>
      <c r="LIH2" s="2"/>
      <c r="LII2" s="2"/>
      <c r="LIJ2" s="2"/>
      <c r="LIK2" s="2"/>
      <c r="LIL2" s="2"/>
      <c r="LIM2" s="2"/>
      <c r="LIN2" s="2"/>
      <c r="LIO2" s="2"/>
      <c r="LIP2" s="2"/>
      <c r="LIQ2" s="2"/>
      <c r="LIR2" s="2"/>
      <c r="LIS2" s="2"/>
      <c r="LIT2" s="2"/>
      <c r="LIU2" s="2"/>
      <c r="LIV2" s="2"/>
      <c r="LIW2" s="2"/>
      <c r="LIX2" s="2"/>
      <c r="LIY2" s="2"/>
      <c r="LIZ2" s="2"/>
      <c r="LJA2" s="2"/>
      <c r="LJB2" s="2"/>
      <c r="LJC2" s="2"/>
      <c r="LJD2" s="2"/>
      <c r="LJE2" s="2"/>
      <c r="LJF2" s="2"/>
      <c r="LJG2" s="2"/>
      <c r="LJH2" s="2"/>
      <c r="LJI2" s="2"/>
      <c r="LJJ2" s="2"/>
      <c r="LJK2" s="2"/>
      <c r="LJL2" s="2"/>
      <c r="LJM2" s="2"/>
      <c r="LJN2" s="2"/>
      <c r="LJO2" s="2"/>
      <c r="LJP2" s="2"/>
      <c r="LJQ2" s="2"/>
      <c r="LJR2" s="2"/>
      <c r="LJS2" s="2"/>
      <c r="LJT2" s="2"/>
      <c r="LJU2" s="2"/>
      <c r="LJV2" s="2"/>
      <c r="LJW2" s="2"/>
      <c r="LJX2" s="2"/>
      <c r="LJY2" s="2"/>
      <c r="LJZ2" s="2"/>
      <c r="LKA2" s="2"/>
      <c r="LKB2" s="2"/>
      <c r="LKC2" s="2"/>
      <c r="LKD2" s="2"/>
      <c r="LKE2" s="2"/>
      <c r="LKF2" s="2"/>
      <c r="LKG2" s="2"/>
      <c r="LKH2" s="2"/>
      <c r="LKI2" s="2"/>
      <c r="LKJ2" s="2"/>
      <c r="LKK2" s="2"/>
      <c r="LKL2" s="2"/>
      <c r="LKM2" s="2"/>
      <c r="LKN2" s="2"/>
      <c r="LKO2" s="2"/>
      <c r="LKP2" s="2"/>
      <c r="LKQ2" s="2"/>
      <c r="LKR2" s="2"/>
      <c r="LKS2" s="2"/>
      <c r="LKT2" s="2"/>
      <c r="LKU2" s="2"/>
      <c r="LKV2" s="2"/>
      <c r="LKW2" s="2"/>
      <c r="LKX2" s="2"/>
      <c r="LKY2" s="2"/>
      <c r="LKZ2" s="2"/>
      <c r="LLA2" s="2"/>
      <c r="LLB2" s="2"/>
      <c r="LLC2" s="2"/>
      <c r="LLD2" s="2"/>
      <c r="LLE2" s="2"/>
      <c r="LLF2" s="2"/>
      <c r="LLG2" s="2"/>
      <c r="LLH2" s="2"/>
      <c r="LLI2" s="2"/>
      <c r="LLJ2" s="2"/>
      <c r="LLK2" s="2"/>
      <c r="LLL2" s="2"/>
      <c r="LLM2" s="2"/>
      <c r="LLN2" s="2"/>
      <c r="LLO2" s="2"/>
      <c r="LLP2" s="2"/>
      <c r="LLQ2" s="2"/>
      <c r="LLR2" s="2"/>
      <c r="LLS2" s="2"/>
      <c r="LLT2" s="2"/>
      <c r="LLU2" s="2"/>
      <c r="LLV2" s="2"/>
      <c r="LLW2" s="2"/>
      <c r="LLX2" s="2"/>
      <c r="LLY2" s="2"/>
      <c r="LLZ2" s="2"/>
      <c r="LMA2" s="2"/>
      <c r="LMB2" s="2"/>
      <c r="LMC2" s="2"/>
      <c r="LMD2" s="2"/>
      <c r="LME2" s="2"/>
      <c r="LMF2" s="2"/>
      <c r="LMG2" s="2"/>
      <c r="LMH2" s="2"/>
      <c r="LMI2" s="2"/>
      <c r="LMJ2" s="2"/>
      <c r="LMK2" s="2"/>
      <c r="LML2" s="2"/>
      <c r="LMM2" s="2"/>
      <c r="LMN2" s="2"/>
      <c r="LMO2" s="2"/>
      <c r="LMP2" s="2"/>
      <c r="LMQ2" s="2"/>
      <c r="LMR2" s="2"/>
      <c r="LMS2" s="2"/>
      <c r="LMT2" s="2"/>
      <c r="LMU2" s="2"/>
      <c r="LMV2" s="2"/>
      <c r="LMW2" s="2"/>
      <c r="LMX2" s="2"/>
      <c r="LMY2" s="2"/>
      <c r="LMZ2" s="2"/>
      <c r="LNA2" s="2"/>
      <c r="LNB2" s="2"/>
      <c r="LNC2" s="2"/>
      <c r="LND2" s="2"/>
      <c r="LNE2" s="2"/>
      <c r="LNF2" s="2"/>
      <c r="LNG2" s="2"/>
      <c r="LNH2" s="2"/>
      <c r="LNI2" s="2"/>
      <c r="LNJ2" s="2"/>
      <c r="LNK2" s="2"/>
      <c r="LNL2" s="2"/>
      <c r="LNM2" s="2"/>
      <c r="LNN2" s="2"/>
      <c r="LNO2" s="2"/>
      <c r="LNP2" s="2"/>
      <c r="LNQ2" s="2"/>
      <c r="LNR2" s="2"/>
      <c r="LNS2" s="2"/>
      <c r="LNT2" s="2"/>
      <c r="LNU2" s="2"/>
      <c r="LNV2" s="2"/>
      <c r="LNW2" s="2"/>
      <c r="LNX2" s="2"/>
      <c r="LNY2" s="2"/>
      <c r="LNZ2" s="2"/>
      <c r="LOA2" s="2"/>
      <c r="LOB2" s="2"/>
      <c r="LOC2" s="2"/>
      <c r="LOD2" s="2"/>
      <c r="LOE2" s="2"/>
      <c r="LOF2" s="2"/>
      <c r="LOG2" s="2"/>
      <c r="LOH2" s="2"/>
      <c r="LOI2" s="2"/>
      <c r="LOJ2" s="2"/>
      <c r="LOK2" s="2"/>
      <c r="LOL2" s="2"/>
      <c r="LOM2" s="2"/>
      <c r="LON2" s="2"/>
      <c r="LOO2" s="2"/>
      <c r="LOP2" s="2"/>
      <c r="LOQ2" s="2"/>
      <c r="LOR2" s="2"/>
      <c r="LOS2" s="2"/>
      <c r="LOT2" s="2"/>
      <c r="LOU2" s="2"/>
      <c r="LOV2" s="2"/>
      <c r="LOW2" s="2"/>
      <c r="LOX2" s="2"/>
      <c r="LOY2" s="2"/>
      <c r="LOZ2" s="2"/>
      <c r="LPA2" s="2"/>
      <c r="LPB2" s="2"/>
      <c r="LPC2" s="2"/>
      <c r="LPD2" s="2"/>
      <c r="LPE2" s="2"/>
      <c r="LPF2" s="2"/>
      <c r="LPG2" s="2"/>
      <c r="LPH2" s="2"/>
      <c r="LPI2" s="2"/>
      <c r="LPJ2" s="2"/>
      <c r="LPK2" s="2"/>
      <c r="LPL2" s="2"/>
      <c r="LPM2" s="2"/>
      <c r="LPN2" s="2"/>
      <c r="LPO2" s="2"/>
      <c r="LPP2" s="2"/>
      <c r="LPQ2" s="2"/>
      <c r="LPR2" s="2"/>
      <c r="LPS2" s="2"/>
      <c r="LPT2" s="2"/>
      <c r="LPU2" s="2"/>
      <c r="LPV2" s="2"/>
      <c r="LPW2" s="2"/>
      <c r="LPX2" s="2"/>
      <c r="LPY2" s="2"/>
      <c r="LPZ2" s="2"/>
      <c r="LQA2" s="2"/>
      <c r="LQB2" s="2"/>
      <c r="LQC2" s="2"/>
      <c r="LQD2" s="2"/>
      <c r="LQE2" s="2"/>
      <c r="LQF2" s="2"/>
      <c r="LQG2" s="2"/>
      <c r="LQH2" s="2"/>
      <c r="LQI2" s="2"/>
      <c r="LQJ2" s="2"/>
      <c r="LQK2" s="2"/>
      <c r="LQL2" s="2"/>
      <c r="LQM2" s="2"/>
      <c r="LQN2" s="2"/>
      <c r="LQO2" s="2"/>
      <c r="LQP2" s="2"/>
      <c r="LQQ2" s="2"/>
      <c r="LQR2" s="2"/>
      <c r="LQS2" s="2"/>
      <c r="LQT2" s="2"/>
      <c r="LQU2" s="2"/>
      <c r="LQV2" s="2"/>
      <c r="LQW2" s="2"/>
      <c r="LQX2" s="2"/>
      <c r="LQY2" s="2"/>
      <c r="LQZ2" s="2"/>
      <c r="LRA2" s="2"/>
      <c r="LRB2" s="2"/>
      <c r="LRC2" s="2"/>
      <c r="LRD2" s="2"/>
      <c r="LRE2" s="2"/>
      <c r="LRF2" s="2"/>
      <c r="LRG2" s="2"/>
      <c r="LRH2" s="2"/>
      <c r="LRI2" s="2"/>
      <c r="LRJ2" s="2"/>
      <c r="LRK2" s="2"/>
      <c r="LRL2" s="2"/>
      <c r="LRM2" s="2"/>
      <c r="LRN2" s="2"/>
      <c r="LRO2" s="2"/>
      <c r="LRP2" s="2"/>
      <c r="LRQ2" s="2"/>
      <c r="LRR2" s="2"/>
      <c r="LRS2" s="2"/>
      <c r="LRT2" s="2"/>
      <c r="LRU2" s="2"/>
      <c r="LRV2" s="2"/>
      <c r="LRW2" s="2"/>
      <c r="LRX2" s="2"/>
      <c r="LRY2" s="2"/>
      <c r="LRZ2" s="2"/>
      <c r="LSA2" s="2"/>
      <c r="LSB2" s="2"/>
      <c r="LSC2" s="2"/>
      <c r="LSD2" s="2"/>
      <c r="LSE2" s="2"/>
      <c r="LSF2" s="2"/>
      <c r="LSG2" s="2"/>
      <c r="LSH2" s="2"/>
      <c r="LSI2" s="2"/>
      <c r="LSJ2" s="2"/>
      <c r="LSK2" s="2"/>
      <c r="LSL2" s="2"/>
      <c r="LSM2" s="2"/>
      <c r="LSN2" s="2"/>
      <c r="LSO2" s="2"/>
      <c r="LSP2" s="2"/>
      <c r="LSQ2" s="2"/>
      <c r="LSR2" s="2"/>
      <c r="LSS2" s="2"/>
      <c r="LST2" s="2"/>
      <c r="LSU2" s="2"/>
      <c r="LSV2" s="2"/>
      <c r="LSW2" s="2"/>
      <c r="LSX2" s="2"/>
      <c r="LSY2" s="2"/>
      <c r="LSZ2" s="2"/>
      <c r="LTA2" s="2"/>
      <c r="LTB2" s="2"/>
      <c r="LTC2" s="2"/>
      <c r="LTD2" s="2"/>
      <c r="LTE2" s="2"/>
      <c r="LTF2" s="2"/>
      <c r="LTG2" s="2"/>
      <c r="LTH2" s="2"/>
      <c r="LTI2" s="2"/>
      <c r="LTJ2" s="2"/>
      <c r="LTK2" s="2"/>
      <c r="LTL2" s="2"/>
      <c r="LTM2" s="2"/>
      <c r="LTN2" s="2"/>
      <c r="LTO2" s="2"/>
      <c r="LTP2" s="2"/>
      <c r="LTQ2" s="2"/>
      <c r="LTR2" s="2"/>
      <c r="LTS2" s="2"/>
      <c r="LTT2" s="2"/>
      <c r="LTU2" s="2"/>
      <c r="LTV2" s="2"/>
      <c r="LTW2" s="2"/>
      <c r="LTX2" s="2"/>
      <c r="LTY2" s="2"/>
      <c r="LTZ2" s="2"/>
      <c r="LUA2" s="2"/>
      <c r="LUB2" s="2"/>
      <c r="LUC2" s="2"/>
      <c r="LUD2" s="2"/>
      <c r="LUE2" s="2"/>
      <c r="LUF2" s="2"/>
      <c r="LUG2" s="2"/>
      <c r="LUH2" s="2"/>
      <c r="LUI2" s="2"/>
      <c r="LUJ2" s="2"/>
      <c r="LUK2" s="2"/>
      <c r="LUL2" s="2"/>
      <c r="LUM2" s="2"/>
      <c r="LUN2" s="2"/>
      <c r="LUO2" s="2"/>
      <c r="LUP2" s="2"/>
      <c r="LUQ2" s="2"/>
      <c r="LUR2" s="2"/>
      <c r="LUS2" s="2"/>
      <c r="LUT2" s="2"/>
      <c r="LUU2" s="2"/>
      <c r="LUV2" s="2"/>
      <c r="LUW2" s="2"/>
      <c r="LUX2" s="2"/>
      <c r="LUY2" s="2"/>
      <c r="LUZ2" s="2"/>
      <c r="LVA2" s="2"/>
      <c r="LVB2" s="2"/>
      <c r="LVC2" s="2"/>
      <c r="LVD2" s="2"/>
      <c r="LVE2" s="2"/>
      <c r="LVF2" s="2"/>
      <c r="LVG2" s="2"/>
      <c r="LVH2" s="2"/>
      <c r="LVI2" s="2"/>
      <c r="LVJ2" s="2"/>
      <c r="LVK2" s="2"/>
      <c r="LVL2" s="2"/>
      <c r="LVM2" s="2"/>
      <c r="LVN2" s="2"/>
      <c r="LVO2" s="2"/>
      <c r="LVP2" s="2"/>
      <c r="LVQ2" s="2"/>
      <c r="LVR2" s="2"/>
      <c r="LVS2" s="2"/>
      <c r="LVT2" s="2"/>
      <c r="LVU2" s="2"/>
      <c r="LVV2" s="2"/>
      <c r="LVW2" s="2"/>
      <c r="LVX2" s="2"/>
      <c r="LVY2" s="2"/>
      <c r="LVZ2" s="2"/>
      <c r="LWA2" s="2"/>
      <c r="LWB2" s="2"/>
      <c r="LWC2" s="2"/>
      <c r="LWD2" s="2"/>
      <c r="LWE2" s="2"/>
      <c r="LWF2" s="2"/>
      <c r="LWG2" s="2"/>
      <c r="LWH2" s="2"/>
      <c r="LWI2" s="2"/>
      <c r="LWJ2" s="2"/>
      <c r="LWK2" s="2"/>
      <c r="LWL2" s="2"/>
      <c r="LWM2" s="2"/>
      <c r="LWN2" s="2"/>
      <c r="LWO2" s="2"/>
      <c r="LWP2" s="2"/>
      <c r="LWQ2" s="2"/>
      <c r="LWR2" s="2"/>
      <c r="LWS2" s="2"/>
      <c r="LWT2" s="2"/>
      <c r="LWU2" s="2"/>
      <c r="LWV2" s="2"/>
      <c r="LWW2" s="2"/>
      <c r="LWX2" s="2"/>
      <c r="LWY2" s="2"/>
      <c r="LWZ2" s="2"/>
      <c r="LXA2" s="2"/>
      <c r="LXB2" s="2"/>
      <c r="LXC2" s="2"/>
      <c r="LXD2" s="2"/>
      <c r="LXE2" s="2"/>
      <c r="LXF2" s="2"/>
      <c r="LXG2" s="2"/>
      <c r="LXH2" s="2"/>
      <c r="LXI2" s="2"/>
      <c r="LXJ2" s="2"/>
      <c r="LXK2" s="2"/>
      <c r="LXL2" s="2"/>
      <c r="LXM2" s="2"/>
      <c r="LXN2" s="2"/>
      <c r="LXO2" s="2"/>
      <c r="LXP2" s="2"/>
      <c r="LXQ2" s="2"/>
      <c r="LXR2" s="2"/>
      <c r="LXS2" s="2"/>
      <c r="LXT2" s="2"/>
      <c r="LXU2" s="2"/>
      <c r="LXV2" s="2"/>
      <c r="LXW2" s="2"/>
      <c r="LXX2" s="2"/>
      <c r="LXY2" s="2"/>
      <c r="LXZ2" s="2"/>
      <c r="LYA2" s="2"/>
      <c r="LYB2" s="2"/>
      <c r="LYC2" s="2"/>
      <c r="LYD2" s="2"/>
      <c r="LYE2" s="2"/>
      <c r="LYF2" s="2"/>
      <c r="LYG2" s="2"/>
      <c r="LYH2" s="2"/>
      <c r="LYI2" s="2"/>
      <c r="LYJ2" s="2"/>
      <c r="LYK2" s="2"/>
      <c r="LYL2" s="2"/>
      <c r="LYM2" s="2"/>
      <c r="LYN2" s="2"/>
      <c r="LYO2" s="2"/>
      <c r="LYP2" s="2"/>
      <c r="LYQ2" s="2"/>
      <c r="LYR2" s="2"/>
      <c r="LYS2" s="2"/>
      <c r="LYT2" s="2"/>
      <c r="LYU2" s="2"/>
      <c r="LYV2" s="2"/>
      <c r="LYW2" s="2"/>
      <c r="LYX2" s="2"/>
      <c r="LYY2" s="2"/>
      <c r="LYZ2" s="2"/>
      <c r="LZA2" s="2"/>
      <c r="LZB2" s="2"/>
      <c r="LZC2" s="2"/>
      <c r="LZD2" s="2"/>
      <c r="LZE2" s="2"/>
      <c r="LZF2" s="2"/>
      <c r="LZG2" s="2"/>
      <c r="LZH2" s="2"/>
      <c r="LZI2" s="2"/>
      <c r="LZJ2" s="2"/>
      <c r="LZK2" s="2"/>
      <c r="LZL2" s="2"/>
      <c r="LZM2" s="2"/>
      <c r="LZN2" s="2"/>
      <c r="LZO2" s="2"/>
      <c r="LZP2" s="2"/>
      <c r="LZQ2" s="2"/>
      <c r="LZR2" s="2"/>
      <c r="LZS2" s="2"/>
      <c r="LZT2" s="2"/>
      <c r="LZU2" s="2"/>
      <c r="LZV2" s="2"/>
      <c r="LZW2" s="2"/>
      <c r="LZX2" s="2"/>
      <c r="LZY2" s="2"/>
      <c r="LZZ2" s="2"/>
      <c r="MAA2" s="2"/>
      <c r="MAB2" s="2"/>
      <c r="MAC2" s="2"/>
      <c r="MAD2" s="2"/>
      <c r="MAE2" s="2"/>
      <c r="MAF2" s="2"/>
      <c r="MAG2" s="2"/>
      <c r="MAH2" s="2"/>
      <c r="MAI2" s="2"/>
      <c r="MAJ2" s="2"/>
      <c r="MAK2" s="2"/>
      <c r="MAL2" s="2"/>
      <c r="MAM2" s="2"/>
      <c r="MAN2" s="2"/>
      <c r="MAO2" s="2"/>
      <c r="MAP2" s="2"/>
      <c r="MAQ2" s="2"/>
      <c r="MAR2" s="2"/>
      <c r="MAS2" s="2"/>
      <c r="MAT2" s="2"/>
      <c r="MAU2" s="2"/>
      <c r="MAV2" s="2"/>
      <c r="MAW2" s="2"/>
      <c r="MAX2" s="2"/>
      <c r="MAY2" s="2"/>
      <c r="MAZ2" s="2"/>
      <c r="MBA2" s="2"/>
      <c r="MBB2" s="2"/>
      <c r="MBC2" s="2"/>
      <c r="MBD2" s="2"/>
      <c r="MBE2" s="2"/>
      <c r="MBF2" s="2"/>
      <c r="MBG2" s="2"/>
      <c r="MBH2" s="2"/>
      <c r="MBI2" s="2"/>
      <c r="MBJ2" s="2"/>
      <c r="MBK2" s="2"/>
      <c r="MBL2" s="2"/>
      <c r="MBM2" s="2"/>
      <c r="MBN2" s="2"/>
      <c r="MBO2" s="2"/>
      <c r="MBP2" s="2"/>
      <c r="MBQ2" s="2"/>
      <c r="MBR2" s="2"/>
      <c r="MBS2" s="2"/>
      <c r="MBT2" s="2"/>
      <c r="MBU2" s="2"/>
      <c r="MBV2" s="2"/>
      <c r="MBW2" s="2"/>
      <c r="MBX2" s="2"/>
      <c r="MBY2" s="2"/>
      <c r="MBZ2" s="2"/>
      <c r="MCA2" s="2"/>
      <c r="MCB2" s="2"/>
      <c r="MCC2" s="2"/>
      <c r="MCD2" s="2"/>
      <c r="MCE2" s="2"/>
      <c r="MCF2" s="2"/>
      <c r="MCG2" s="2"/>
      <c r="MCH2" s="2"/>
      <c r="MCI2" s="2"/>
      <c r="MCJ2" s="2"/>
      <c r="MCK2" s="2"/>
      <c r="MCL2" s="2"/>
      <c r="MCM2" s="2"/>
      <c r="MCN2" s="2"/>
      <c r="MCO2" s="2"/>
      <c r="MCP2" s="2"/>
      <c r="MCQ2" s="2"/>
      <c r="MCR2" s="2"/>
      <c r="MCS2" s="2"/>
      <c r="MCT2" s="2"/>
      <c r="MCU2" s="2"/>
      <c r="MCV2" s="2"/>
      <c r="MCW2" s="2"/>
      <c r="MCX2" s="2"/>
      <c r="MCY2" s="2"/>
      <c r="MCZ2" s="2"/>
      <c r="MDA2" s="2"/>
      <c r="MDB2" s="2"/>
      <c r="MDC2" s="2"/>
      <c r="MDD2" s="2"/>
      <c r="MDE2" s="2"/>
      <c r="MDF2" s="2"/>
      <c r="MDG2" s="2"/>
      <c r="MDH2" s="2"/>
      <c r="MDI2" s="2"/>
      <c r="MDJ2" s="2"/>
      <c r="MDK2" s="2"/>
      <c r="MDL2" s="2"/>
      <c r="MDM2" s="2"/>
      <c r="MDN2" s="2"/>
      <c r="MDO2" s="2"/>
      <c r="MDP2" s="2"/>
      <c r="MDQ2" s="2"/>
      <c r="MDR2" s="2"/>
      <c r="MDS2" s="2"/>
      <c r="MDT2" s="2"/>
      <c r="MDU2" s="2"/>
      <c r="MDV2" s="2"/>
      <c r="MDW2" s="2"/>
      <c r="MDX2" s="2"/>
      <c r="MDY2" s="2"/>
      <c r="MDZ2" s="2"/>
      <c r="MEA2" s="2"/>
      <c r="MEB2" s="2"/>
      <c r="MEC2" s="2"/>
      <c r="MED2" s="2"/>
      <c r="MEE2" s="2"/>
      <c r="MEF2" s="2"/>
      <c r="MEG2" s="2"/>
      <c r="MEH2" s="2"/>
      <c r="MEI2" s="2"/>
      <c r="MEJ2" s="2"/>
      <c r="MEK2" s="2"/>
      <c r="MEL2" s="2"/>
      <c r="MEM2" s="2"/>
      <c r="MEN2" s="2"/>
      <c r="MEO2" s="2"/>
      <c r="MEP2" s="2"/>
      <c r="MEQ2" s="2"/>
      <c r="MER2" s="2"/>
      <c r="MES2" s="2"/>
      <c r="MET2" s="2"/>
      <c r="MEU2" s="2"/>
      <c r="MEV2" s="2"/>
      <c r="MEW2" s="2"/>
      <c r="MEX2" s="2"/>
      <c r="MEY2" s="2"/>
      <c r="MEZ2" s="2"/>
      <c r="MFA2" s="2"/>
      <c r="MFB2" s="2"/>
      <c r="MFC2" s="2"/>
      <c r="MFD2" s="2"/>
      <c r="MFE2" s="2"/>
      <c r="MFF2" s="2"/>
      <c r="MFG2" s="2"/>
      <c r="MFH2" s="2"/>
      <c r="MFI2" s="2"/>
      <c r="MFJ2" s="2"/>
      <c r="MFK2" s="2"/>
      <c r="MFL2" s="2"/>
      <c r="MFM2" s="2"/>
      <c r="MFN2" s="2"/>
      <c r="MFO2" s="2"/>
      <c r="MFP2" s="2"/>
      <c r="MFQ2" s="2"/>
      <c r="MFR2" s="2"/>
      <c r="MFS2" s="2"/>
      <c r="MFT2" s="2"/>
      <c r="MFU2" s="2"/>
      <c r="MFV2" s="2"/>
      <c r="MFW2" s="2"/>
      <c r="MFX2" s="2"/>
      <c r="MFY2" s="2"/>
      <c r="MFZ2" s="2"/>
      <c r="MGA2" s="2"/>
      <c r="MGB2" s="2"/>
      <c r="MGC2" s="2"/>
      <c r="MGD2" s="2"/>
      <c r="MGE2" s="2"/>
      <c r="MGF2" s="2"/>
      <c r="MGG2" s="2"/>
      <c r="MGH2" s="2"/>
      <c r="MGI2" s="2"/>
      <c r="MGJ2" s="2"/>
      <c r="MGK2" s="2"/>
      <c r="MGL2" s="2"/>
      <c r="MGM2" s="2"/>
      <c r="MGN2" s="2"/>
      <c r="MGO2" s="2"/>
      <c r="MGP2" s="2"/>
      <c r="MGQ2" s="2"/>
      <c r="MGR2" s="2"/>
      <c r="MGS2" s="2"/>
      <c r="MGT2" s="2"/>
      <c r="MGU2" s="2"/>
      <c r="MGV2" s="2"/>
      <c r="MGW2" s="2"/>
      <c r="MGX2" s="2"/>
      <c r="MGY2" s="2"/>
      <c r="MGZ2" s="2"/>
      <c r="MHA2" s="2"/>
      <c r="MHB2" s="2"/>
      <c r="MHC2" s="2"/>
      <c r="MHD2" s="2"/>
      <c r="MHE2" s="2"/>
      <c r="MHF2" s="2"/>
      <c r="MHG2" s="2"/>
      <c r="MHH2" s="2"/>
      <c r="MHI2" s="2"/>
      <c r="MHJ2" s="2"/>
      <c r="MHK2" s="2"/>
      <c r="MHL2" s="2"/>
      <c r="MHM2" s="2"/>
      <c r="MHN2" s="2"/>
      <c r="MHO2" s="2"/>
      <c r="MHP2" s="2"/>
      <c r="MHQ2" s="2"/>
      <c r="MHR2" s="2"/>
      <c r="MHS2" s="2"/>
      <c r="MHT2" s="2"/>
      <c r="MHU2" s="2"/>
      <c r="MHV2" s="2"/>
      <c r="MHW2" s="2"/>
      <c r="MHX2" s="2"/>
      <c r="MHY2" s="2"/>
      <c r="MHZ2" s="2"/>
      <c r="MIA2" s="2"/>
      <c r="MIB2" s="2"/>
      <c r="MIC2" s="2"/>
      <c r="MID2" s="2"/>
      <c r="MIE2" s="2"/>
      <c r="MIF2" s="2"/>
      <c r="MIG2" s="2"/>
      <c r="MIH2" s="2"/>
      <c r="MII2" s="2"/>
      <c r="MIJ2" s="2"/>
      <c r="MIK2" s="2"/>
      <c r="MIL2" s="2"/>
      <c r="MIM2" s="2"/>
      <c r="MIN2" s="2"/>
      <c r="MIO2" s="2"/>
      <c r="MIP2" s="2"/>
      <c r="MIQ2" s="2"/>
      <c r="MIR2" s="2"/>
      <c r="MIS2" s="2"/>
      <c r="MIT2" s="2"/>
      <c r="MIU2" s="2"/>
      <c r="MIV2" s="2"/>
      <c r="MIW2" s="2"/>
      <c r="MIX2" s="2"/>
      <c r="MIY2" s="2"/>
      <c r="MIZ2" s="2"/>
      <c r="MJA2" s="2"/>
      <c r="MJB2" s="2"/>
      <c r="MJC2" s="2"/>
      <c r="MJD2" s="2"/>
      <c r="MJE2" s="2"/>
      <c r="MJF2" s="2"/>
      <c r="MJG2" s="2"/>
      <c r="MJH2" s="2"/>
      <c r="MJI2" s="2"/>
      <c r="MJJ2" s="2"/>
      <c r="MJK2" s="2"/>
      <c r="MJL2" s="2"/>
      <c r="MJM2" s="2"/>
      <c r="MJN2" s="2"/>
      <c r="MJO2" s="2"/>
      <c r="MJP2" s="2"/>
      <c r="MJQ2" s="2"/>
      <c r="MJR2" s="2"/>
      <c r="MJS2" s="2"/>
      <c r="MJT2" s="2"/>
      <c r="MJU2" s="2"/>
      <c r="MJV2" s="2"/>
      <c r="MJW2" s="2"/>
      <c r="MJX2" s="2"/>
      <c r="MJY2" s="2"/>
      <c r="MJZ2" s="2"/>
      <c r="MKA2" s="2"/>
      <c r="MKB2" s="2"/>
      <c r="MKC2" s="2"/>
      <c r="MKD2" s="2"/>
      <c r="MKE2" s="2"/>
      <c r="MKF2" s="2"/>
      <c r="MKG2" s="2"/>
      <c r="MKH2" s="2"/>
      <c r="MKI2" s="2"/>
      <c r="MKJ2" s="2"/>
      <c r="MKK2" s="2"/>
      <c r="MKL2" s="2"/>
      <c r="MKM2" s="2"/>
      <c r="MKN2" s="2"/>
      <c r="MKO2" s="2"/>
      <c r="MKP2" s="2"/>
      <c r="MKQ2" s="2"/>
      <c r="MKR2" s="2"/>
      <c r="MKS2" s="2"/>
      <c r="MKT2" s="2"/>
      <c r="MKU2" s="2"/>
      <c r="MKV2" s="2"/>
      <c r="MKW2" s="2"/>
      <c r="MKX2" s="2"/>
      <c r="MKY2" s="2"/>
      <c r="MKZ2" s="2"/>
      <c r="MLA2" s="2"/>
      <c r="MLB2" s="2"/>
      <c r="MLC2" s="2"/>
      <c r="MLD2" s="2"/>
      <c r="MLE2" s="2"/>
      <c r="MLF2" s="2"/>
      <c r="MLG2" s="2"/>
      <c r="MLH2" s="2"/>
      <c r="MLI2" s="2"/>
      <c r="MLJ2" s="2"/>
      <c r="MLK2" s="2"/>
      <c r="MLL2" s="2"/>
      <c r="MLM2" s="2"/>
      <c r="MLN2" s="2"/>
      <c r="MLO2" s="2"/>
      <c r="MLP2" s="2"/>
      <c r="MLQ2" s="2"/>
      <c r="MLR2" s="2"/>
      <c r="MLS2" s="2"/>
      <c r="MLT2" s="2"/>
      <c r="MLU2" s="2"/>
      <c r="MLV2" s="2"/>
      <c r="MLW2" s="2"/>
      <c r="MLX2" s="2"/>
      <c r="MLY2" s="2"/>
      <c r="MLZ2" s="2"/>
      <c r="MMA2" s="2"/>
      <c r="MMB2" s="2"/>
      <c r="MMC2" s="2"/>
      <c r="MMD2" s="2"/>
      <c r="MME2" s="2"/>
      <c r="MMF2" s="2"/>
      <c r="MMG2" s="2"/>
      <c r="MMH2" s="2"/>
      <c r="MMI2" s="2"/>
      <c r="MMJ2" s="2"/>
      <c r="MMK2" s="2"/>
      <c r="MML2" s="2"/>
      <c r="MMM2" s="2"/>
      <c r="MMN2" s="2"/>
      <c r="MMO2" s="2"/>
      <c r="MMP2" s="2"/>
      <c r="MMQ2" s="2"/>
      <c r="MMR2" s="2"/>
      <c r="MMS2" s="2"/>
      <c r="MMT2" s="2"/>
      <c r="MMU2" s="2"/>
      <c r="MMV2" s="2"/>
      <c r="MMW2" s="2"/>
      <c r="MMX2" s="2"/>
      <c r="MMY2" s="2"/>
      <c r="MMZ2" s="2"/>
      <c r="MNA2" s="2"/>
      <c r="MNB2" s="2"/>
      <c r="MNC2" s="2"/>
      <c r="MND2" s="2"/>
      <c r="MNE2" s="2"/>
      <c r="MNF2" s="2"/>
      <c r="MNG2" s="2"/>
      <c r="MNH2" s="2"/>
      <c r="MNI2" s="2"/>
      <c r="MNJ2" s="2"/>
      <c r="MNK2" s="2"/>
      <c r="MNL2" s="2"/>
      <c r="MNM2" s="2"/>
      <c r="MNN2" s="2"/>
      <c r="MNO2" s="2"/>
      <c r="MNP2" s="2"/>
      <c r="MNQ2" s="2"/>
      <c r="MNR2" s="2"/>
      <c r="MNS2" s="2"/>
      <c r="MNT2" s="2"/>
      <c r="MNU2" s="2"/>
      <c r="MNV2" s="2"/>
      <c r="MNW2" s="2"/>
      <c r="MNX2" s="2"/>
      <c r="MNY2" s="2"/>
      <c r="MNZ2" s="2"/>
      <c r="MOA2" s="2"/>
      <c r="MOB2" s="2"/>
      <c r="MOC2" s="2"/>
      <c r="MOD2" s="2"/>
      <c r="MOE2" s="2"/>
      <c r="MOF2" s="2"/>
      <c r="MOG2" s="2"/>
      <c r="MOH2" s="2"/>
      <c r="MOI2" s="2"/>
      <c r="MOJ2" s="2"/>
      <c r="MOK2" s="2"/>
      <c r="MOL2" s="2"/>
      <c r="MOM2" s="2"/>
      <c r="MON2" s="2"/>
      <c r="MOO2" s="2"/>
      <c r="MOP2" s="2"/>
      <c r="MOQ2" s="2"/>
      <c r="MOR2" s="2"/>
      <c r="MOS2" s="2"/>
      <c r="MOT2" s="2"/>
      <c r="MOU2" s="2"/>
      <c r="MOV2" s="2"/>
      <c r="MOW2" s="2"/>
      <c r="MOX2" s="2"/>
      <c r="MOY2" s="2"/>
      <c r="MOZ2" s="2"/>
      <c r="MPA2" s="2"/>
      <c r="MPB2" s="2"/>
      <c r="MPC2" s="2"/>
      <c r="MPD2" s="2"/>
      <c r="MPE2" s="2"/>
      <c r="MPF2" s="2"/>
      <c r="MPG2" s="2"/>
      <c r="MPH2" s="2"/>
      <c r="MPI2" s="2"/>
      <c r="MPJ2" s="2"/>
      <c r="MPK2" s="2"/>
      <c r="MPL2" s="2"/>
      <c r="MPM2" s="2"/>
      <c r="MPN2" s="2"/>
      <c r="MPO2" s="2"/>
      <c r="MPP2" s="2"/>
      <c r="MPQ2" s="2"/>
      <c r="MPR2" s="2"/>
      <c r="MPS2" s="2"/>
      <c r="MPT2" s="2"/>
      <c r="MPU2" s="2"/>
      <c r="MPV2" s="2"/>
      <c r="MPW2" s="2"/>
      <c r="MPX2" s="2"/>
      <c r="MPY2" s="2"/>
      <c r="MPZ2" s="2"/>
      <c r="MQA2" s="2"/>
      <c r="MQB2" s="2"/>
      <c r="MQC2" s="2"/>
      <c r="MQD2" s="2"/>
      <c r="MQE2" s="2"/>
      <c r="MQF2" s="2"/>
      <c r="MQG2" s="2"/>
      <c r="MQH2" s="2"/>
      <c r="MQI2" s="2"/>
      <c r="MQJ2" s="2"/>
      <c r="MQK2" s="2"/>
      <c r="MQL2" s="2"/>
      <c r="MQM2" s="2"/>
      <c r="MQN2" s="2"/>
      <c r="MQO2" s="2"/>
      <c r="MQP2" s="2"/>
      <c r="MQQ2" s="2"/>
      <c r="MQR2" s="2"/>
      <c r="MQS2" s="2"/>
      <c r="MQT2" s="2"/>
      <c r="MQU2" s="2"/>
      <c r="MQV2" s="2"/>
      <c r="MQW2" s="2"/>
      <c r="MQX2" s="2"/>
      <c r="MQY2" s="2"/>
      <c r="MQZ2" s="2"/>
      <c r="MRA2" s="2"/>
      <c r="MRB2" s="2"/>
      <c r="MRC2" s="2"/>
      <c r="MRD2" s="2"/>
      <c r="MRE2" s="2"/>
      <c r="MRF2" s="2"/>
      <c r="MRG2" s="2"/>
      <c r="MRH2" s="2"/>
      <c r="MRI2" s="2"/>
      <c r="MRJ2" s="2"/>
      <c r="MRK2" s="2"/>
      <c r="MRL2" s="2"/>
      <c r="MRM2" s="2"/>
      <c r="MRN2" s="2"/>
      <c r="MRO2" s="2"/>
      <c r="MRP2" s="2"/>
      <c r="MRQ2" s="2"/>
      <c r="MRR2" s="2"/>
      <c r="MRS2" s="2"/>
      <c r="MRT2" s="2"/>
      <c r="MRU2" s="2"/>
      <c r="MRV2" s="2"/>
      <c r="MRW2" s="2"/>
      <c r="MRX2" s="2"/>
      <c r="MRY2" s="2"/>
      <c r="MRZ2" s="2"/>
      <c r="MSA2" s="2"/>
      <c r="MSB2" s="2"/>
      <c r="MSC2" s="2"/>
      <c r="MSD2" s="2"/>
      <c r="MSE2" s="2"/>
      <c r="MSF2" s="2"/>
      <c r="MSG2" s="2"/>
      <c r="MSH2" s="2"/>
      <c r="MSI2" s="2"/>
      <c r="MSJ2" s="2"/>
      <c r="MSK2" s="2"/>
      <c r="MSL2" s="2"/>
      <c r="MSM2" s="2"/>
      <c r="MSN2" s="2"/>
      <c r="MSO2" s="2"/>
      <c r="MSP2" s="2"/>
      <c r="MSQ2" s="2"/>
      <c r="MSR2" s="2"/>
      <c r="MSS2" s="2"/>
      <c r="MST2" s="2"/>
      <c r="MSU2" s="2"/>
      <c r="MSV2" s="2"/>
      <c r="MSW2" s="2"/>
      <c r="MSX2" s="2"/>
      <c r="MSY2" s="2"/>
      <c r="MSZ2" s="2"/>
      <c r="MTA2" s="2"/>
      <c r="MTB2" s="2"/>
      <c r="MTC2" s="2"/>
      <c r="MTD2" s="2"/>
      <c r="MTE2" s="2"/>
      <c r="MTF2" s="2"/>
      <c r="MTG2" s="2"/>
      <c r="MTH2" s="2"/>
      <c r="MTI2" s="2"/>
      <c r="MTJ2" s="2"/>
      <c r="MTK2" s="2"/>
      <c r="MTL2" s="2"/>
      <c r="MTM2" s="2"/>
      <c r="MTN2" s="2"/>
      <c r="MTO2" s="2"/>
      <c r="MTP2" s="2"/>
      <c r="MTQ2" s="2"/>
      <c r="MTR2" s="2"/>
      <c r="MTS2" s="2"/>
      <c r="MTT2" s="2"/>
      <c r="MTU2" s="2"/>
      <c r="MTV2" s="2"/>
      <c r="MTW2" s="2"/>
      <c r="MTX2" s="2"/>
      <c r="MTY2" s="2"/>
      <c r="MTZ2" s="2"/>
      <c r="MUA2" s="2"/>
      <c r="MUB2" s="2"/>
      <c r="MUC2" s="2"/>
      <c r="MUD2" s="2"/>
      <c r="MUE2" s="2"/>
      <c r="MUF2" s="2"/>
      <c r="MUG2" s="2"/>
      <c r="MUH2" s="2"/>
      <c r="MUI2" s="2"/>
      <c r="MUJ2" s="2"/>
      <c r="MUK2" s="2"/>
      <c r="MUL2" s="2"/>
      <c r="MUM2" s="2"/>
      <c r="MUN2" s="2"/>
      <c r="MUO2" s="2"/>
      <c r="MUP2" s="2"/>
      <c r="MUQ2" s="2"/>
      <c r="MUR2" s="2"/>
      <c r="MUS2" s="2"/>
      <c r="MUT2" s="2"/>
      <c r="MUU2" s="2"/>
      <c r="MUV2" s="2"/>
      <c r="MUW2" s="2"/>
      <c r="MUX2" s="2"/>
      <c r="MUY2" s="2"/>
      <c r="MUZ2" s="2"/>
      <c r="MVA2" s="2"/>
      <c r="MVB2" s="2"/>
      <c r="MVC2" s="2"/>
      <c r="MVD2" s="2"/>
      <c r="MVE2" s="2"/>
      <c r="MVF2" s="2"/>
      <c r="MVG2" s="2"/>
      <c r="MVH2" s="2"/>
      <c r="MVI2" s="2"/>
      <c r="MVJ2" s="2"/>
      <c r="MVK2" s="2"/>
      <c r="MVL2" s="2"/>
      <c r="MVM2" s="2"/>
      <c r="MVN2" s="2"/>
      <c r="MVO2" s="2"/>
      <c r="MVP2" s="2"/>
      <c r="MVQ2" s="2"/>
      <c r="MVR2" s="2"/>
      <c r="MVS2" s="2"/>
      <c r="MVT2" s="2"/>
      <c r="MVU2" s="2"/>
      <c r="MVV2" s="2"/>
      <c r="MVW2" s="2"/>
      <c r="MVX2" s="2"/>
      <c r="MVY2" s="2"/>
      <c r="MVZ2" s="2"/>
      <c r="MWA2" s="2"/>
      <c r="MWB2" s="2"/>
      <c r="MWC2" s="2"/>
      <c r="MWD2" s="2"/>
      <c r="MWE2" s="2"/>
      <c r="MWF2" s="2"/>
      <c r="MWG2" s="2"/>
      <c r="MWH2" s="2"/>
      <c r="MWI2" s="2"/>
      <c r="MWJ2" s="2"/>
      <c r="MWK2" s="2"/>
      <c r="MWL2" s="2"/>
      <c r="MWM2" s="2"/>
      <c r="MWN2" s="2"/>
      <c r="MWO2" s="2"/>
      <c r="MWP2" s="2"/>
      <c r="MWQ2" s="2"/>
      <c r="MWR2" s="2"/>
      <c r="MWS2" s="2"/>
      <c r="MWT2" s="2"/>
      <c r="MWU2" s="2"/>
      <c r="MWV2" s="2"/>
      <c r="MWW2" s="2"/>
      <c r="MWX2" s="2"/>
      <c r="MWY2" s="2"/>
      <c r="MWZ2" s="2"/>
      <c r="MXA2" s="2"/>
      <c r="MXB2" s="2"/>
      <c r="MXC2" s="2"/>
      <c r="MXD2" s="2"/>
      <c r="MXE2" s="2"/>
      <c r="MXF2" s="2"/>
      <c r="MXG2" s="2"/>
      <c r="MXH2" s="2"/>
      <c r="MXI2" s="2"/>
      <c r="MXJ2" s="2"/>
      <c r="MXK2" s="2"/>
      <c r="MXL2" s="2"/>
      <c r="MXM2" s="2"/>
      <c r="MXN2" s="2"/>
      <c r="MXO2" s="2"/>
      <c r="MXP2" s="2"/>
      <c r="MXQ2" s="2"/>
      <c r="MXR2" s="2"/>
      <c r="MXS2" s="2"/>
      <c r="MXT2" s="2"/>
      <c r="MXU2" s="2"/>
      <c r="MXV2" s="2"/>
      <c r="MXW2" s="2"/>
      <c r="MXX2" s="2"/>
      <c r="MXY2" s="2"/>
      <c r="MXZ2" s="2"/>
      <c r="MYA2" s="2"/>
      <c r="MYB2" s="2"/>
      <c r="MYC2" s="2"/>
      <c r="MYD2" s="2"/>
      <c r="MYE2" s="2"/>
      <c r="MYF2" s="2"/>
      <c r="MYG2" s="2"/>
      <c r="MYH2" s="2"/>
      <c r="MYI2" s="2"/>
      <c r="MYJ2" s="2"/>
      <c r="MYK2" s="2"/>
      <c r="MYL2" s="2"/>
      <c r="MYM2" s="2"/>
      <c r="MYN2" s="2"/>
      <c r="MYO2" s="2"/>
      <c r="MYP2" s="2"/>
      <c r="MYQ2" s="2"/>
      <c r="MYR2" s="2"/>
      <c r="MYS2" s="2"/>
      <c r="MYT2" s="2"/>
      <c r="MYU2" s="2"/>
      <c r="MYV2" s="2"/>
      <c r="MYW2" s="2"/>
      <c r="MYX2" s="2"/>
      <c r="MYY2" s="2"/>
      <c r="MYZ2" s="2"/>
      <c r="MZA2" s="2"/>
      <c r="MZB2" s="2"/>
      <c r="MZC2" s="2"/>
      <c r="MZD2" s="2"/>
      <c r="MZE2" s="2"/>
      <c r="MZF2" s="2"/>
      <c r="MZG2" s="2"/>
      <c r="MZH2" s="2"/>
      <c r="MZI2" s="2"/>
      <c r="MZJ2" s="2"/>
      <c r="MZK2" s="2"/>
      <c r="MZL2" s="2"/>
      <c r="MZM2" s="2"/>
      <c r="MZN2" s="2"/>
      <c r="MZO2" s="2"/>
      <c r="MZP2" s="2"/>
      <c r="MZQ2" s="2"/>
      <c r="MZR2" s="2"/>
      <c r="MZS2" s="2"/>
      <c r="MZT2" s="2"/>
      <c r="MZU2" s="2"/>
      <c r="MZV2" s="2"/>
      <c r="MZW2" s="2"/>
      <c r="MZX2" s="2"/>
      <c r="MZY2" s="2"/>
      <c r="MZZ2" s="2"/>
      <c r="NAA2" s="2"/>
      <c r="NAB2" s="2"/>
      <c r="NAC2" s="2"/>
      <c r="NAD2" s="2"/>
      <c r="NAE2" s="2"/>
      <c r="NAF2" s="2"/>
      <c r="NAG2" s="2"/>
      <c r="NAH2" s="2"/>
      <c r="NAI2" s="2"/>
      <c r="NAJ2" s="2"/>
      <c r="NAK2" s="2"/>
      <c r="NAL2" s="2"/>
      <c r="NAM2" s="2"/>
      <c r="NAN2" s="2"/>
      <c r="NAO2" s="2"/>
      <c r="NAP2" s="2"/>
      <c r="NAQ2" s="2"/>
      <c r="NAR2" s="2"/>
      <c r="NAS2" s="2"/>
      <c r="NAT2" s="2"/>
      <c r="NAU2" s="2"/>
      <c r="NAV2" s="2"/>
      <c r="NAW2" s="2"/>
      <c r="NAX2" s="2"/>
      <c r="NAY2" s="2"/>
      <c r="NAZ2" s="2"/>
      <c r="NBA2" s="2"/>
      <c r="NBB2" s="2"/>
      <c r="NBC2" s="2"/>
      <c r="NBD2" s="2"/>
      <c r="NBE2" s="2"/>
      <c r="NBF2" s="2"/>
      <c r="NBG2" s="2"/>
      <c r="NBH2" s="2"/>
      <c r="NBI2" s="2"/>
      <c r="NBJ2" s="2"/>
      <c r="NBK2" s="2"/>
      <c r="NBL2" s="2"/>
      <c r="NBM2" s="2"/>
      <c r="NBN2" s="2"/>
      <c r="NBO2" s="2"/>
      <c r="NBP2" s="2"/>
      <c r="NBQ2" s="2"/>
      <c r="NBR2" s="2"/>
      <c r="NBS2" s="2"/>
      <c r="NBT2" s="2"/>
      <c r="NBU2" s="2"/>
      <c r="NBV2" s="2"/>
      <c r="NBW2" s="2"/>
      <c r="NBX2" s="2"/>
      <c r="NBY2" s="2"/>
      <c r="NBZ2" s="2"/>
      <c r="NCA2" s="2"/>
      <c r="NCB2" s="2"/>
      <c r="NCC2" s="2"/>
      <c r="NCD2" s="2"/>
      <c r="NCE2" s="2"/>
      <c r="NCF2" s="2"/>
      <c r="NCG2" s="2"/>
      <c r="NCH2" s="2"/>
      <c r="NCI2" s="2"/>
      <c r="NCJ2" s="2"/>
      <c r="NCK2" s="2"/>
      <c r="NCL2" s="2"/>
      <c r="NCM2" s="2"/>
      <c r="NCN2" s="2"/>
      <c r="NCO2" s="2"/>
      <c r="NCP2" s="2"/>
      <c r="NCQ2" s="2"/>
      <c r="NCR2" s="2"/>
      <c r="NCS2" s="2"/>
      <c r="NCT2" s="2"/>
      <c r="NCU2" s="2"/>
      <c r="NCV2" s="2"/>
      <c r="NCW2" s="2"/>
      <c r="NCX2" s="2"/>
      <c r="NCY2" s="2"/>
      <c r="NCZ2" s="2"/>
      <c r="NDA2" s="2"/>
      <c r="NDB2" s="2"/>
      <c r="NDC2" s="2"/>
      <c r="NDD2" s="2"/>
      <c r="NDE2" s="2"/>
      <c r="NDF2" s="2"/>
      <c r="NDG2" s="2"/>
      <c r="NDH2" s="2"/>
      <c r="NDI2" s="2"/>
      <c r="NDJ2" s="2"/>
      <c r="NDK2" s="2"/>
      <c r="NDL2" s="2"/>
      <c r="NDM2" s="2"/>
      <c r="NDN2" s="2"/>
      <c r="NDO2" s="2"/>
      <c r="NDP2" s="2"/>
      <c r="NDQ2" s="2"/>
      <c r="NDR2" s="2"/>
      <c r="NDS2" s="2"/>
      <c r="NDT2" s="2"/>
      <c r="NDU2" s="2"/>
      <c r="NDV2" s="2"/>
      <c r="NDW2" s="2"/>
      <c r="NDX2" s="2"/>
      <c r="NDY2" s="2"/>
      <c r="NDZ2" s="2"/>
      <c r="NEA2" s="2"/>
      <c r="NEB2" s="2"/>
      <c r="NEC2" s="2"/>
      <c r="NED2" s="2"/>
      <c r="NEE2" s="2"/>
      <c r="NEF2" s="2"/>
      <c r="NEG2" s="2"/>
      <c r="NEH2" s="2"/>
      <c r="NEI2" s="2"/>
      <c r="NEJ2" s="2"/>
      <c r="NEK2" s="2"/>
      <c r="NEL2" s="2"/>
      <c r="NEM2" s="2"/>
      <c r="NEN2" s="2"/>
      <c r="NEO2" s="2"/>
      <c r="NEP2" s="2"/>
      <c r="NEQ2" s="2"/>
      <c r="NER2" s="2"/>
      <c r="NES2" s="2"/>
      <c r="NET2" s="2"/>
      <c r="NEU2" s="2"/>
      <c r="NEV2" s="2"/>
      <c r="NEW2" s="2"/>
      <c r="NEX2" s="2"/>
      <c r="NEY2" s="2"/>
      <c r="NEZ2" s="2"/>
      <c r="NFA2" s="2"/>
      <c r="NFB2" s="2"/>
      <c r="NFC2" s="2"/>
      <c r="NFD2" s="2"/>
      <c r="NFE2" s="2"/>
      <c r="NFF2" s="2"/>
      <c r="NFG2" s="2"/>
      <c r="NFH2" s="2"/>
      <c r="NFI2" s="2"/>
      <c r="NFJ2" s="2"/>
      <c r="NFK2" s="2"/>
      <c r="NFL2" s="2"/>
      <c r="NFM2" s="2"/>
      <c r="NFN2" s="2"/>
      <c r="NFO2" s="2"/>
      <c r="NFP2" s="2"/>
      <c r="NFQ2" s="2"/>
      <c r="NFR2" s="2"/>
      <c r="NFS2" s="2"/>
      <c r="NFT2" s="2"/>
      <c r="NFU2" s="2"/>
      <c r="NFV2" s="2"/>
      <c r="NFW2" s="2"/>
      <c r="NFX2" s="2"/>
      <c r="NFY2" s="2"/>
      <c r="NFZ2" s="2"/>
      <c r="NGA2" s="2"/>
      <c r="NGB2" s="2"/>
      <c r="NGC2" s="2"/>
      <c r="NGD2" s="2"/>
      <c r="NGE2" s="2"/>
      <c r="NGF2" s="2"/>
      <c r="NGG2" s="2"/>
      <c r="NGH2" s="2"/>
      <c r="NGI2" s="2"/>
      <c r="NGJ2" s="2"/>
      <c r="NGK2" s="2"/>
      <c r="NGL2" s="2"/>
      <c r="NGM2" s="2"/>
      <c r="NGN2" s="2"/>
      <c r="NGO2" s="2"/>
      <c r="NGP2" s="2"/>
      <c r="NGQ2" s="2"/>
      <c r="NGR2" s="2"/>
      <c r="NGS2" s="2"/>
      <c r="NGT2" s="2"/>
      <c r="NGU2" s="2"/>
      <c r="NGV2" s="2"/>
      <c r="NGW2" s="2"/>
      <c r="NGX2" s="2"/>
      <c r="NGY2" s="2"/>
      <c r="NGZ2" s="2"/>
      <c r="NHA2" s="2"/>
      <c r="NHB2" s="2"/>
      <c r="NHC2" s="2"/>
      <c r="NHD2" s="2"/>
      <c r="NHE2" s="2"/>
      <c r="NHF2" s="2"/>
      <c r="NHG2" s="2"/>
      <c r="NHH2" s="2"/>
      <c r="NHI2" s="2"/>
      <c r="NHJ2" s="2"/>
      <c r="NHK2" s="2"/>
      <c r="NHL2" s="2"/>
      <c r="NHM2" s="2"/>
      <c r="NHN2" s="2"/>
      <c r="NHO2" s="2"/>
      <c r="NHP2" s="2"/>
      <c r="NHQ2" s="2"/>
      <c r="NHR2" s="2"/>
      <c r="NHS2" s="2"/>
      <c r="NHT2" s="2"/>
      <c r="NHU2" s="2"/>
      <c r="NHV2" s="2"/>
      <c r="NHW2" s="2"/>
      <c r="NHX2" s="2"/>
      <c r="NHY2" s="2"/>
      <c r="NHZ2" s="2"/>
      <c r="NIA2" s="2"/>
      <c r="NIB2" s="2"/>
      <c r="NIC2" s="2"/>
      <c r="NID2" s="2"/>
      <c r="NIE2" s="2"/>
      <c r="NIF2" s="2"/>
      <c r="NIG2" s="2"/>
      <c r="NIH2" s="2"/>
      <c r="NII2" s="2"/>
      <c r="NIJ2" s="2"/>
      <c r="NIK2" s="2"/>
      <c r="NIL2" s="2"/>
      <c r="NIM2" s="2"/>
      <c r="NIN2" s="2"/>
      <c r="NIO2" s="2"/>
      <c r="NIP2" s="2"/>
      <c r="NIQ2" s="2"/>
      <c r="NIR2" s="2"/>
      <c r="NIS2" s="2"/>
      <c r="NIT2" s="2"/>
      <c r="NIU2" s="2"/>
      <c r="NIV2" s="2"/>
      <c r="NIW2" s="2"/>
      <c r="NIX2" s="2"/>
      <c r="NIY2" s="2"/>
      <c r="NIZ2" s="2"/>
      <c r="NJA2" s="2"/>
      <c r="NJB2" s="2"/>
      <c r="NJC2" s="2"/>
      <c r="NJD2" s="2"/>
      <c r="NJE2" s="2"/>
      <c r="NJF2" s="2"/>
      <c r="NJG2" s="2"/>
      <c r="NJH2" s="2"/>
      <c r="NJI2" s="2"/>
      <c r="NJJ2" s="2"/>
      <c r="NJK2" s="2"/>
      <c r="NJL2" s="2"/>
      <c r="NJM2" s="2"/>
      <c r="NJN2" s="2"/>
      <c r="NJO2" s="2"/>
      <c r="NJP2" s="2"/>
      <c r="NJQ2" s="2"/>
      <c r="NJR2" s="2"/>
      <c r="NJS2" s="2"/>
      <c r="NJT2" s="2"/>
      <c r="NJU2" s="2"/>
      <c r="NJV2" s="2"/>
      <c r="NJW2" s="2"/>
      <c r="NJX2" s="2"/>
      <c r="NJY2" s="2"/>
      <c r="NJZ2" s="2"/>
      <c r="NKA2" s="2"/>
      <c r="NKB2" s="2"/>
      <c r="NKC2" s="2"/>
      <c r="NKD2" s="2"/>
      <c r="NKE2" s="2"/>
      <c r="NKF2" s="2"/>
      <c r="NKG2" s="2"/>
      <c r="NKH2" s="2"/>
      <c r="NKI2" s="2"/>
      <c r="NKJ2" s="2"/>
      <c r="NKK2" s="2"/>
      <c r="NKL2" s="2"/>
      <c r="NKM2" s="2"/>
      <c r="NKN2" s="2"/>
      <c r="NKO2" s="2"/>
      <c r="NKP2" s="2"/>
      <c r="NKQ2" s="2"/>
      <c r="NKR2" s="2"/>
      <c r="NKS2" s="2"/>
      <c r="NKT2" s="2"/>
      <c r="NKU2" s="2"/>
      <c r="NKV2" s="2"/>
      <c r="NKW2" s="2"/>
      <c r="NKX2" s="2"/>
      <c r="NKY2" s="2"/>
      <c r="NKZ2" s="2"/>
      <c r="NLA2" s="2"/>
      <c r="NLB2" s="2"/>
      <c r="NLC2" s="2"/>
      <c r="NLD2" s="2"/>
      <c r="NLE2" s="2"/>
      <c r="NLF2" s="2"/>
      <c r="NLG2" s="2"/>
      <c r="NLH2" s="2"/>
      <c r="NLI2" s="2"/>
      <c r="NLJ2" s="2"/>
      <c r="NLK2" s="2"/>
      <c r="NLL2" s="2"/>
      <c r="NLM2" s="2"/>
      <c r="NLN2" s="2"/>
      <c r="NLO2" s="2"/>
      <c r="NLP2" s="2"/>
      <c r="NLQ2" s="2"/>
      <c r="NLR2" s="2"/>
      <c r="NLS2" s="2"/>
      <c r="NLT2" s="2"/>
      <c r="NLU2" s="2"/>
      <c r="NLV2" s="2"/>
      <c r="NLW2" s="2"/>
      <c r="NLX2" s="2"/>
      <c r="NLY2" s="2"/>
      <c r="NLZ2" s="2"/>
      <c r="NMA2" s="2"/>
      <c r="NMB2" s="2"/>
      <c r="NMC2" s="2"/>
      <c r="NMD2" s="2"/>
      <c r="NME2" s="2"/>
      <c r="NMF2" s="2"/>
      <c r="NMG2" s="2"/>
      <c r="NMH2" s="2"/>
      <c r="NMI2" s="2"/>
      <c r="NMJ2" s="2"/>
      <c r="NMK2" s="2"/>
      <c r="NML2" s="2"/>
      <c r="NMM2" s="2"/>
      <c r="NMN2" s="2"/>
      <c r="NMO2" s="2"/>
      <c r="NMP2" s="2"/>
      <c r="NMQ2" s="2"/>
      <c r="NMR2" s="2"/>
      <c r="NMS2" s="2"/>
      <c r="NMT2" s="2"/>
      <c r="NMU2" s="2"/>
      <c r="NMV2" s="2"/>
      <c r="NMW2" s="2"/>
      <c r="NMX2" s="2"/>
      <c r="NMY2" s="2"/>
      <c r="NMZ2" s="2"/>
      <c r="NNA2" s="2"/>
      <c r="NNB2" s="2"/>
      <c r="NNC2" s="2"/>
      <c r="NND2" s="2"/>
      <c r="NNE2" s="2"/>
      <c r="NNF2" s="2"/>
      <c r="NNG2" s="2"/>
      <c r="NNH2" s="2"/>
      <c r="NNI2" s="2"/>
      <c r="NNJ2" s="2"/>
      <c r="NNK2" s="2"/>
      <c r="NNL2" s="2"/>
      <c r="NNM2" s="2"/>
      <c r="NNN2" s="2"/>
      <c r="NNO2" s="2"/>
      <c r="NNP2" s="2"/>
      <c r="NNQ2" s="2"/>
      <c r="NNR2" s="2"/>
      <c r="NNS2" s="2"/>
      <c r="NNT2" s="2"/>
      <c r="NNU2" s="2"/>
      <c r="NNV2" s="2"/>
      <c r="NNW2" s="2"/>
      <c r="NNX2" s="2"/>
      <c r="NNY2" s="2"/>
      <c r="NNZ2" s="2"/>
      <c r="NOA2" s="2"/>
      <c r="NOB2" s="2"/>
      <c r="NOC2" s="2"/>
      <c r="NOD2" s="2"/>
      <c r="NOE2" s="2"/>
      <c r="NOF2" s="2"/>
      <c r="NOG2" s="2"/>
      <c r="NOH2" s="2"/>
      <c r="NOI2" s="2"/>
      <c r="NOJ2" s="2"/>
      <c r="NOK2" s="2"/>
      <c r="NOL2" s="2"/>
      <c r="NOM2" s="2"/>
      <c r="NON2" s="2"/>
      <c r="NOO2" s="2"/>
      <c r="NOP2" s="2"/>
      <c r="NOQ2" s="2"/>
      <c r="NOR2" s="2"/>
      <c r="NOS2" s="2"/>
      <c r="NOT2" s="2"/>
      <c r="NOU2" s="2"/>
      <c r="NOV2" s="2"/>
      <c r="NOW2" s="2"/>
      <c r="NOX2" s="2"/>
      <c r="NOY2" s="2"/>
      <c r="NOZ2" s="2"/>
      <c r="NPA2" s="2"/>
      <c r="NPB2" s="2"/>
      <c r="NPC2" s="2"/>
      <c r="NPD2" s="2"/>
      <c r="NPE2" s="2"/>
      <c r="NPF2" s="2"/>
      <c r="NPG2" s="2"/>
      <c r="NPH2" s="2"/>
      <c r="NPI2" s="2"/>
      <c r="NPJ2" s="2"/>
      <c r="NPK2" s="2"/>
      <c r="NPL2" s="2"/>
      <c r="NPM2" s="2"/>
      <c r="NPN2" s="2"/>
      <c r="NPO2" s="2"/>
      <c r="NPP2" s="2"/>
      <c r="NPQ2" s="2"/>
      <c r="NPR2" s="2"/>
      <c r="NPS2" s="2"/>
      <c r="NPT2" s="2"/>
      <c r="NPU2" s="2"/>
      <c r="NPV2" s="2"/>
      <c r="NPW2" s="2"/>
      <c r="NPX2" s="2"/>
      <c r="NPY2" s="2"/>
      <c r="NPZ2" s="2"/>
      <c r="NQA2" s="2"/>
      <c r="NQB2" s="2"/>
      <c r="NQC2" s="2"/>
      <c r="NQD2" s="2"/>
      <c r="NQE2" s="2"/>
      <c r="NQF2" s="2"/>
      <c r="NQG2" s="2"/>
      <c r="NQH2" s="2"/>
      <c r="NQI2" s="2"/>
      <c r="NQJ2" s="2"/>
      <c r="NQK2" s="2"/>
      <c r="NQL2" s="2"/>
      <c r="NQM2" s="2"/>
      <c r="NQN2" s="2"/>
      <c r="NQO2" s="2"/>
      <c r="NQP2" s="2"/>
      <c r="NQQ2" s="2"/>
      <c r="NQR2" s="2"/>
      <c r="NQS2" s="2"/>
      <c r="NQT2" s="2"/>
      <c r="NQU2" s="2"/>
      <c r="NQV2" s="2"/>
      <c r="NQW2" s="2"/>
      <c r="NQX2" s="2"/>
      <c r="NQY2" s="2"/>
      <c r="NQZ2" s="2"/>
      <c r="NRA2" s="2"/>
      <c r="NRB2" s="2"/>
      <c r="NRC2" s="2"/>
      <c r="NRD2" s="2"/>
      <c r="NRE2" s="2"/>
      <c r="NRF2" s="2"/>
      <c r="NRG2" s="2"/>
      <c r="NRH2" s="2"/>
      <c r="NRI2" s="2"/>
      <c r="NRJ2" s="2"/>
      <c r="NRK2" s="2"/>
      <c r="NRL2" s="2"/>
      <c r="NRM2" s="2"/>
      <c r="NRN2" s="2"/>
      <c r="NRO2" s="2"/>
      <c r="NRP2" s="2"/>
      <c r="NRQ2" s="2"/>
      <c r="NRR2" s="2"/>
      <c r="NRS2" s="2"/>
      <c r="NRT2" s="2"/>
      <c r="NRU2" s="2"/>
      <c r="NRV2" s="2"/>
      <c r="NRW2" s="2"/>
      <c r="NRX2" s="2"/>
      <c r="NRY2" s="2"/>
      <c r="NRZ2" s="2"/>
      <c r="NSA2" s="2"/>
      <c r="NSB2" s="2"/>
      <c r="NSC2" s="2"/>
      <c r="NSD2" s="2"/>
      <c r="NSE2" s="2"/>
      <c r="NSF2" s="2"/>
      <c r="NSG2" s="2"/>
      <c r="NSH2" s="2"/>
      <c r="NSI2" s="2"/>
      <c r="NSJ2" s="2"/>
      <c r="NSK2" s="2"/>
      <c r="NSL2" s="2"/>
      <c r="NSM2" s="2"/>
      <c r="NSN2" s="2"/>
      <c r="NSO2" s="2"/>
      <c r="NSP2" s="2"/>
      <c r="NSQ2" s="2"/>
      <c r="NSR2" s="2"/>
      <c r="NSS2" s="2"/>
      <c r="NST2" s="2"/>
      <c r="NSU2" s="2"/>
      <c r="NSV2" s="2"/>
      <c r="NSW2" s="2"/>
      <c r="NSX2" s="2"/>
      <c r="NSY2" s="2"/>
      <c r="NSZ2" s="2"/>
      <c r="NTA2" s="2"/>
      <c r="NTB2" s="2"/>
      <c r="NTC2" s="2"/>
      <c r="NTD2" s="2"/>
      <c r="NTE2" s="2"/>
      <c r="NTF2" s="2"/>
      <c r="NTG2" s="2"/>
      <c r="NTH2" s="2"/>
      <c r="NTI2" s="2"/>
      <c r="NTJ2" s="2"/>
      <c r="NTK2" s="2"/>
      <c r="NTL2" s="2"/>
      <c r="NTM2" s="2"/>
      <c r="NTN2" s="2"/>
      <c r="NTO2" s="2"/>
      <c r="NTP2" s="2"/>
      <c r="NTQ2" s="2"/>
      <c r="NTR2" s="2"/>
      <c r="NTS2" s="2"/>
      <c r="NTT2" s="2"/>
      <c r="NTU2" s="2"/>
      <c r="NTV2" s="2"/>
      <c r="NTW2" s="2"/>
      <c r="NTX2" s="2"/>
      <c r="NTY2" s="2"/>
      <c r="NTZ2" s="2"/>
      <c r="NUA2" s="2"/>
      <c r="NUB2" s="2"/>
      <c r="NUC2" s="2"/>
      <c r="NUD2" s="2"/>
      <c r="NUE2" s="2"/>
      <c r="NUF2" s="2"/>
      <c r="NUG2" s="2"/>
      <c r="NUH2" s="2"/>
      <c r="NUI2" s="2"/>
      <c r="NUJ2" s="2"/>
      <c r="NUK2" s="2"/>
      <c r="NUL2" s="2"/>
      <c r="NUM2" s="2"/>
      <c r="NUN2" s="2"/>
      <c r="NUO2" s="2"/>
      <c r="NUP2" s="2"/>
      <c r="NUQ2" s="2"/>
      <c r="NUR2" s="2"/>
      <c r="NUS2" s="2"/>
      <c r="NUT2" s="2"/>
      <c r="NUU2" s="2"/>
      <c r="NUV2" s="2"/>
      <c r="NUW2" s="2"/>
      <c r="NUX2" s="2"/>
      <c r="NUY2" s="2"/>
      <c r="NUZ2" s="2"/>
      <c r="NVA2" s="2"/>
      <c r="NVB2" s="2"/>
      <c r="NVC2" s="2"/>
      <c r="NVD2" s="2"/>
      <c r="NVE2" s="2"/>
      <c r="NVF2" s="2"/>
      <c r="NVG2" s="2"/>
      <c r="NVH2" s="2"/>
      <c r="NVI2" s="2"/>
      <c r="NVJ2" s="2"/>
      <c r="NVK2" s="2"/>
      <c r="NVL2" s="2"/>
      <c r="NVM2" s="2"/>
      <c r="NVN2" s="2"/>
      <c r="NVO2" s="2"/>
      <c r="NVP2" s="2"/>
      <c r="NVQ2" s="2"/>
      <c r="NVR2" s="2"/>
      <c r="NVS2" s="2"/>
      <c r="NVT2" s="2"/>
      <c r="NVU2" s="2"/>
      <c r="NVV2" s="2"/>
      <c r="NVW2" s="2"/>
      <c r="NVX2" s="2"/>
      <c r="NVY2" s="2"/>
      <c r="NVZ2" s="2"/>
      <c r="NWA2" s="2"/>
      <c r="NWB2" s="2"/>
      <c r="NWC2" s="2"/>
      <c r="NWD2" s="2"/>
      <c r="NWE2" s="2"/>
      <c r="NWF2" s="2"/>
      <c r="NWG2" s="2"/>
      <c r="NWH2" s="2"/>
      <c r="NWI2" s="2"/>
      <c r="NWJ2" s="2"/>
      <c r="NWK2" s="2"/>
      <c r="NWL2" s="2"/>
      <c r="NWM2" s="2"/>
      <c r="NWN2" s="2"/>
      <c r="NWO2" s="2"/>
      <c r="NWP2" s="2"/>
      <c r="NWQ2" s="2"/>
      <c r="NWR2" s="2"/>
      <c r="NWS2" s="2"/>
      <c r="NWT2" s="2"/>
      <c r="NWU2" s="2"/>
      <c r="NWV2" s="2"/>
      <c r="NWW2" s="2"/>
      <c r="NWX2" s="2"/>
      <c r="NWY2" s="2"/>
      <c r="NWZ2" s="2"/>
      <c r="NXA2" s="2"/>
      <c r="NXB2" s="2"/>
      <c r="NXC2" s="2"/>
      <c r="NXD2" s="2"/>
      <c r="NXE2" s="2"/>
      <c r="NXF2" s="2"/>
      <c r="NXG2" s="2"/>
      <c r="NXH2" s="2"/>
      <c r="NXI2" s="2"/>
      <c r="NXJ2" s="2"/>
      <c r="NXK2" s="2"/>
      <c r="NXL2" s="2"/>
      <c r="NXM2" s="2"/>
      <c r="NXN2" s="2"/>
      <c r="NXO2" s="2"/>
      <c r="NXP2" s="2"/>
      <c r="NXQ2" s="2"/>
      <c r="NXR2" s="2"/>
      <c r="NXS2" s="2"/>
      <c r="NXT2" s="2"/>
      <c r="NXU2" s="2"/>
      <c r="NXV2" s="2"/>
      <c r="NXW2" s="2"/>
      <c r="NXX2" s="2"/>
      <c r="NXY2" s="2"/>
      <c r="NXZ2" s="2"/>
      <c r="NYA2" s="2"/>
      <c r="NYB2" s="2"/>
      <c r="NYC2" s="2"/>
      <c r="NYD2" s="2"/>
      <c r="NYE2" s="2"/>
      <c r="NYF2" s="2"/>
      <c r="NYG2" s="2"/>
      <c r="NYH2" s="2"/>
      <c r="NYI2" s="2"/>
      <c r="NYJ2" s="2"/>
      <c r="NYK2" s="2"/>
      <c r="NYL2" s="2"/>
      <c r="NYM2" s="2"/>
      <c r="NYN2" s="2"/>
      <c r="NYO2" s="2"/>
      <c r="NYP2" s="2"/>
      <c r="NYQ2" s="2"/>
      <c r="NYR2" s="2"/>
      <c r="NYS2" s="2"/>
      <c r="NYT2" s="2"/>
      <c r="NYU2" s="2"/>
      <c r="NYV2" s="2"/>
      <c r="NYW2" s="2"/>
      <c r="NYX2" s="2"/>
      <c r="NYY2" s="2"/>
      <c r="NYZ2" s="2"/>
      <c r="NZA2" s="2"/>
      <c r="NZB2" s="2"/>
      <c r="NZC2" s="2"/>
      <c r="NZD2" s="2"/>
      <c r="NZE2" s="2"/>
      <c r="NZF2" s="2"/>
      <c r="NZG2" s="2"/>
      <c r="NZH2" s="2"/>
      <c r="NZI2" s="2"/>
      <c r="NZJ2" s="2"/>
      <c r="NZK2" s="2"/>
      <c r="NZL2" s="2"/>
      <c r="NZM2" s="2"/>
      <c r="NZN2" s="2"/>
      <c r="NZO2" s="2"/>
      <c r="NZP2" s="2"/>
      <c r="NZQ2" s="2"/>
      <c r="NZR2" s="2"/>
      <c r="NZS2" s="2"/>
      <c r="NZT2" s="2"/>
      <c r="NZU2" s="2"/>
      <c r="NZV2" s="2"/>
      <c r="NZW2" s="2"/>
      <c r="NZX2" s="2"/>
      <c r="NZY2" s="2"/>
      <c r="NZZ2" s="2"/>
      <c r="OAA2" s="2"/>
      <c r="OAB2" s="2"/>
      <c r="OAC2" s="2"/>
      <c r="OAD2" s="2"/>
      <c r="OAE2" s="2"/>
      <c r="OAF2" s="2"/>
      <c r="OAG2" s="2"/>
      <c r="OAH2" s="2"/>
      <c r="OAI2" s="2"/>
      <c r="OAJ2" s="2"/>
      <c r="OAK2" s="2"/>
      <c r="OAL2" s="2"/>
      <c r="OAM2" s="2"/>
      <c r="OAN2" s="2"/>
      <c r="OAO2" s="2"/>
      <c r="OAP2" s="2"/>
      <c r="OAQ2" s="2"/>
      <c r="OAR2" s="2"/>
      <c r="OAS2" s="2"/>
      <c r="OAT2" s="2"/>
      <c r="OAU2" s="2"/>
      <c r="OAV2" s="2"/>
      <c r="OAW2" s="2"/>
      <c r="OAX2" s="2"/>
      <c r="OAY2" s="2"/>
      <c r="OAZ2" s="2"/>
      <c r="OBA2" s="2"/>
      <c r="OBB2" s="2"/>
      <c r="OBC2" s="2"/>
      <c r="OBD2" s="2"/>
      <c r="OBE2" s="2"/>
      <c r="OBF2" s="2"/>
      <c r="OBG2" s="2"/>
      <c r="OBH2" s="2"/>
      <c r="OBI2" s="2"/>
      <c r="OBJ2" s="2"/>
      <c r="OBK2" s="2"/>
      <c r="OBL2" s="2"/>
      <c r="OBM2" s="2"/>
      <c r="OBN2" s="2"/>
      <c r="OBO2" s="2"/>
      <c r="OBP2" s="2"/>
      <c r="OBQ2" s="2"/>
      <c r="OBR2" s="2"/>
      <c r="OBS2" s="2"/>
      <c r="OBT2" s="2"/>
      <c r="OBU2" s="2"/>
      <c r="OBV2" s="2"/>
      <c r="OBW2" s="2"/>
      <c r="OBX2" s="2"/>
      <c r="OBY2" s="2"/>
      <c r="OBZ2" s="2"/>
      <c r="OCA2" s="2"/>
      <c r="OCB2" s="2"/>
      <c r="OCC2" s="2"/>
      <c r="OCD2" s="2"/>
      <c r="OCE2" s="2"/>
      <c r="OCF2" s="2"/>
      <c r="OCG2" s="2"/>
      <c r="OCH2" s="2"/>
      <c r="OCI2" s="2"/>
      <c r="OCJ2" s="2"/>
      <c r="OCK2" s="2"/>
      <c r="OCL2" s="2"/>
      <c r="OCM2" s="2"/>
      <c r="OCN2" s="2"/>
      <c r="OCO2" s="2"/>
      <c r="OCP2" s="2"/>
      <c r="OCQ2" s="2"/>
      <c r="OCR2" s="2"/>
      <c r="OCS2" s="2"/>
      <c r="OCT2" s="2"/>
      <c r="OCU2" s="2"/>
      <c r="OCV2" s="2"/>
      <c r="OCW2" s="2"/>
      <c r="OCX2" s="2"/>
      <c r="OCY2" s="2"/>
      <c r="OCZ2" s="2"/>
      <c r="ODA2" s="2"/>
      <c r="ODB2" s="2"/>
      <c r="ODC2" s="2"/>
      <c r="ODD2" s="2"/>
      <c r="ODE2" s="2"/>
      <c r="ODF2" s="2"/>
      <c r="ODG2" s="2"/>
      <c r="ODH2" s="2"/>
      <c r="ODI2" s="2"/>
      <c r="ODJ2" s="2"/>
      <c r="ODK2" s="2"/>
      <c r="ODL2" s="2"/>
      <c r="ODM2" s="2"/>
      <c r="ODN2" s="2"/>
      <c r="ODO2" s="2"/>
      <c r="ODP2" s="2"/>
      <c r="ODQ2" s="2"/>
      <c r="ODR2" s="2"/>
      <c r="ODS2" s="2"/>
      <c r="ODT2" s="2"/>
      <c r="ODU2" s="2"/>
      <c r="ODV2" s="2"/>
      <c r="ODW2" s="2"/>
      <c r="ODX2" s="2"/>
      <c r="ODY2" s="2"/>
      <c r="ODZ2" s="2"/>
      <c r="OEA2" s="2"/>
      <c r="OEB2" s="2"/>
      <c r="OEC2" s="2"/>
      <c r="OED2" s="2"/>
      <c r="OEE2" s="2"/>
      <c r="OEF2" s="2"/>
      <c r="OEG2" s="2"/>
      <c r="OEH2" s="2"/>
      <c r="OEI2" s="2"/>
      <c r="OEJ2" s="2"/>
      <c r="OEK2" s="2"/>
      <c r="OEL2" s="2"/>
      <c r="OEM2" s="2"/>
      <c r="OEN2" s="2"/>
      <c r="OEO2" s="2"/>
      <c r="OEP2" s="2"/>
      <c r="OEQ2" s="2"/>
      <c r="OER2" s="2"/>
      <c r="OES2" s="2"/>
      <c r="OET2" s="2"/>
      <c r="OEU2" s="2"/>
      <c r="OEV2" s="2"/>
      <c r="OEW2" s="2"/>
      <c r="OEX2" s="2"/>
      <c r="OEY2" s="2"/>
      <c r="OEZ2" s="2"/>
      <c r="OFA2" s="2"/>
      <c r="OFB2" s="2"/>
      <c r="OFC2" s="2"/>
      <c r="OFD2" s="2"/>
      <c r="OFE2" s="2"/>
      <c r="OFF2" s="2"/>
      <c r="OFG2" s="2"/>
      <c r="OFH2" s="2"/>
      <c r="OFI2" s="2"/>
      <c r="OFJ2" s="2"/>
      <c r="OFK2" s="2"/>
      <c r="OFL2" s="2"/>
      <c r="OFM2" s="2"/>
      <c r="OFN2" s="2"/>
      <c r="OFO2" s="2"/>
      <c r="OFP2" s="2"/>
      <c r="OFQ2" s="2"/>
      <c r="OFR2" s="2"/>
      <c r="OFS2" s="2"/>
      <c r="OFT2" s="2"/>
      <c r="OFU2" s="2"/>
      <c r="OFV2" s="2"/>
      <c r="OFW2" s="2"/>
      <c r="OFX2" s="2"/>
      <c r="OFY2" s="2"/>
      <c r="OFZ2" s="2"/>
      <c r="OGA2" s="2"/>
      <c r="OGB2" s="2"/>
      <c r="OGC2" s="2"/>
      <c r="OGD2" s="2"/>
      <c r="OGE2" s="2"/>
      <c r="OGF2" s="2"/>
      <c r="OGG2" s="2"/>
      <c r="OGH2" s="2"/>
      <c r="OGI2" s="2"/>
      <c r="OGJ2" s="2"/>
      <c r="OGK2" s="2"/>
      <c r="OGL2" s="2"/>
      <c r="OGM2" s="2"/>
      <c r="OGN2" s="2"/>
      <c r="OGO2" s="2"/>
      <c r="OGP2" s="2"/>
      <c r="OGQ2" s="2"/>
      <c r="OGR2" s="2"/>
      <c r="OGS2" s="2"/>
      <c r="OGT2" s="2"/>
      <c r="OGU2" s="2"/>
      <c r="OGV2" s="2"/>
      <c r="OGW2" s="2"/>
      <c r="OGX2" s="2"/>
      <c r="OGY2" s="2"/>
      <c r="OGZ2" s="2"/>
      <c r="OHA2" s="2"/>
      <c r="OHB2" s="2"/>
      <c r="OHC2" s="2"/>
      <c r="OHD2" s="2"/>
      <c r="OHE2" s="2"/>
      <c r="OHF2" s="2"/>
      <c r="OHG2" s="2"/>
      <c r="OHH2" s="2"/>
      <c r="OHI2" s="2"/>
      <c r="OHJ2" s="2"/>
      <c r="OHK2" s="2"/>
      <c r="OHL2" s="2"/>
      <c r="OHM2" s="2"/>
      <c r="OHN2" s="2"/>
      <c r="OHO2" s="2"/>
      <c r="OHP2" s="2"/>
      <c r="OHQ2" s="2"/>
      <c r="OHR2" s="2"/>
      <c r="OHS2" s="2"/>
      <c r="OHT2" s="2"/>
      <c r="OHU2" s="2"/>
      <c r="OHV2" s="2"/>
      <c r="OHW2" s="2"/>
      <c r="OHX2" s="2"/>
      <c r="OHY2" s="2"/>
      <c r="OHZ2" s="2"/>
      <c r="OIA2" s="2"/>
      <c r="OIB2" s="2"/>
      <c r="OIC2" s="2"/>
      <c r="OID2" s="2"/>
      <c r="OIE2" s="2"/>
      <c r="OIF2" s="2"/>
      <c r="OIG2" s="2"/>
      <c r="OIH2" s="2"/>
      <c r="OII2" s="2"/>
      <c r="OIJ2" s="2"/>
      <c r="OIK2" s="2"/>
      <c r="OIL2" s="2"/>
      <c r="OIM2" s="2"/>
      <c r="OIN2" s="2"/>
      <c r="OIO2" s="2"/>
      <c r="OIP2" s="2"/>
      <c r="OIQ2" s="2"/>
      <c r="OIR2" s="2"/>
      <c r="OIS2" s="2"/>
      <c r="OIT2" s="2"/>
      <c r="OIU2" s="2"/>
      <c r="OIV2" s="2"/>
      <c r="OIW2" s="2"/>
      <c r="OIX2" s="2"/>
      <c r="OIY2" s="2"/>
      <c r="OIZ2" s="2"/>
      <c r="OJA2" s="2"/>
      <c r="OJB2" s="2"/>
      <c r="OJC2" s="2"/>
      <c r="OJD2" s="2"/>
      <c r="OJE2" s="2"/>
      <c r="OJF2" s="2"/>
      <c r="OJG2" s="2"/>
      <c r="OJH2" s="2"/>
      <c r="OJI2" s="2"/>
      <c r="OJJ2" s="2"/>
      <c r="OJK2" s="2"/>
      <c r="OJL2" s="2"/>
      <c r="OJM2" s="2"/>
      <c r="OJN2" s="2"/>
      <c r="OJO2" s="2"/>
      <c r="OJP2" s="2"/>
      <c r="OJQ2" s="2"/>
      <c r="OJR2" s="2"/>
      <c r="OJS2" s="2"/>
      <c r="OJT2" s="2"/>
      <c r="OJU2" s="2"/>
      <c r="OJV2" s="2"/>
      <c r="OJW2" s="2"/>
      <c r="OJX2" s="2"/>
      <c r="OJY2" s="2"/>
      <c r="OJZ2" s="2"/>
      <c r="OKA2" s="2"/>
      <c r="OKB2" s="2"/>
      <c r="OKC2" s="2"/>
      <c r="OKD2" s="2"/>
      <c r="OKE2" s="2"/>
      <c r="OKF2" s="2"/>
      <c r="OKG2" s="2"/>
      <c r="OKH2" s="2"/>
      <c r="OKI2" s="2"/>
      <c r="OKJ2" s="2"/>
      <c r="OKK2" s="2"/>
      <c r="OKL2" s="2"/>
      <c r="OKM2" s="2"/>
      <c r="OKN2" s="2"/>
      <c r="OKO2" s="2"/>
      <c r="OKP2" s="2"/>
      <c r="OKQ2" s="2"/>
      <c r="OKR2" s="2"/>
      <c r="OKS2" s="2"/>
      <c r="OKT2" s="2"/>
      <c r="OKU2" s="2"/>
      <c r="OKV2" s="2"/>
      <c r="OKW2" s="2"/>
      <c r="OKX2" s="2"/>
      <c r="OKY2" s="2"/>
      <c r="OKZ2" s="2"/>
      <c r="OLA2" s="2"/>
      <c r="OLB2" s="2"/>
      <c r="OLC2" s="2"/>
      <c r="OLD2" s="2"/>
      <c r="OLE2" s="2"/>
      <c r="OLF2" s="2"/>
      <c r="OLG2" s="2"/>
      <c r="OLH2" s="2"/>
      <c r="OLI2" s="2"/>
      <c r="OLJ2" s="2"/>
      <c r="OLK2" s="2"/>
      <c r="OLL2" s="2"/>
      <c r="OLM2" s="2"/>
      <c r="OLN2" s="2"/>
      <c r="OLO2" s="2"/>
      <c r="OLP2" s="2"/>
      <c r="OLQ2" s="2"/>
      <c r="OLR2" s="2"/>
      <c r="OLS2" s="2"/>
      <c r="OLT2" s="2"/>
      <c r="OLU2" s="2"/>
      <c r="OLV2" s="2"/>
      <c r="OLW2" s="2"/>
      <c r="OLX2" s="2"/>
      <c r="OLY2" s="2"/>
      <c r="OLZ2" s="2"/>
      <c r="OMA2" s="2"/>
      <c r="OMB2" s="2"/>
      <c r="OMC2" s="2"/>
      <c r="OMD2" s="2"/>
      <c r="OME2" s="2"/>
      <c r="OMF2" s="2"/>
      <c r="OMG2" s="2"/>
      <c r="OMH2" s="2"/>
      <c r="OMI2" s="2"/>
      <c r="OMJ2" s="2"/>
      <c r="OMK2" s="2"/>
      <c r="OML2" s="2"/>
      <c r="OMM2" s="2"/>
      <c r="OMN2" s="2"/>
      <c r="OMO2" s="2"/>
      <c r="OMP2" s="2"/>
      <c r="OMQ2" s="2"/>
      <c r="OMR2" s="2"/>
      <c r="OMS2" s="2"/>
      <c r="OMT2" s="2"/>
      <c r="OMU2" s="2"/>
      <c r="OMV2" s="2"/>
      <c r="OMW2" s="2"/>
      <c r="OMX2" s="2"/>
      <c r="OMY2" s="2"/>
      <c r="OMZ2" s="2"/>
      <c r="ONA2" s="2"/>
      <c r="ONB2" s="2"/>
      <c r="ONC2" s="2"/>
      <c r="OND2" s="2"/>
      <c r="ONE2" s="2"/>
      <c r="ONF2" s="2"/>
      <c r="ONG2" s="2"/>
      <c r="ONH2" s="2"/>
      <c r="ONI2" s="2"/>
      <c r="ONJ2" s="2"/>
      <c r="ONK2" s="2"/>
      <c r="ONL2" s="2"/>
      <c r="ONM2" s="2"/>
      <c r="ONN2" s="2"/>
      <c r="ONO2" s="2"/>
      <c r="ONP2" s="2"/>
      <c r="ONQ2" s="2"/>
      <c r="ONR2" s="2"/>
      <c r="ONS2" s="2"/>
      <c r="ONT2" s="2"/>
      <c r="ONU2" s="2"/>
      <c r="ONV2" s="2"/>
      <c r="ONW2" s="2"/>
      <c r="ONX2" s="2"/>
      <c r="ONY2" s="2"/>
      <c r="ONZ2" s="2"/>
      <c r="OOA2" s="2"/>
      <c r="OOB2" s="2"/>
      <c r="OOC2" s="2"/>
      <c r="OOD2" s="2"/>
      <c r="OOE2" s="2"/>
      <c r="OOF2" s="2"/>
      <c r="OOG2" s="2"/>
      <c r="OOH2" s="2"/>
      <c r="OOI2" s="2"/>
      <c r="OOJ2" s="2"/>
      <c r="OOK2" s="2"/>
      <c r="OOL2" s="2"/>
      <c r="OOM2" s="2"/>
      <c r="OON2" s="2"/>
      <c r="OOO2" s="2"/>
      <c r="OOP2" s="2"/>
      <c r="OOQ2" s="2"/>
      <c r="OOR2" s="2"/>
      <c r="OOS2" s="2"/>
      <c r="OOT2" s="2"/>
      <c r="OOU2" s="2"/>
      <c r="OOV2" s="2"/>
      <c r="OOW2" s="2"/>
      <c r="OOX2" s="2"/>
      <c r="OOY2" s="2"/>
      <c r="OOZ2" s="2"/>
      <c r="OPA2" s="2"/>
      <c r="OPB2" s="2"/>
      <c r="OPC2" s="2"/>
      <c r="OPD2" s="2"/>
      <c r="OPE2" s="2"/>
      <c r="OPF2" s="2"/>
      <c r="OPG2" s="2"/>
      <c r="OPH2" s="2"/>
      <c r="OPI2" s="2"/>
      <c r="OPJ2" s="2"/>
      <c r="OPK2" s="2"/>
      <c r="OPL2" s="2"/>
      <c r="OPM2" s="2"/>
      <c r="OPN2" s="2"/>
      <c r="OPO2" s="2"/>
      <c r="OPP2" s="2"/>
      <c r="OPQ2" s="2"/>
      <c r="OPR2" s="2"/>
      <c r="OPS2" s="2"/>
      <c r="OPT2" s="2"/>
      <c r="OPU2" s="2"/>
      <c r="OPV2" s="2"/>
      <c r="OPW2" s="2"/>
      <c r="OPX2" s="2"/>
      <c r="OPY2" s="2"/>
      <c r="OPZ2" s="2"/>
      <c r="OQA2" s="2"/>
      <c r="OQB2" s="2"/>
      <c r="OQC2" s="2"/>
      <c r="OQD2" s="2"/>
      <c r="OQE2" s="2"/>
      <c r="OQF2" s="2"/>
      <c r="OQG2" s="2"/>
      <c r="OQH2" s="2"/>
      <c r="OQI2" s="2"/>
      <c r="OQJ2" s="2"/>
      <c r="OQK2" s="2"/>
      <c r="OQL2" s="2"/>
      <c r="OQM2" s="2"/>
      <c r="OQN2" s="2"/>
      <c r="OQO2" s="2"/>
      <c r="OQP2" s="2"/>
      <c r="OQQ2" s="2"/>
      <c r="OQR2" s="2"/>
      <c r="OQS2" s="2"/>
      <c r="OQT2" s="2"/>
      <c r="OQU2" s="2"/>
      <c r="OQV2" s="2"/>
      <c r="OQW2" s="2"/>
      <c r="OQX2" s="2"/>
      <c r="OQY2" s="2"/>
      <c r="OQZ2" s="2"/>
      <c r="ORA2" s="2"/>
      <c r="ORB2" s="2"/>
      <c r="ORC2" s="2"/>
      <c r="ORD2" s="2"/>
      <c r="ORE2" s="2"/>
      <c r="ORF2" s="2"/>
      <c r="ORG2" s="2"/>
      <c r="ORH2" s="2"/>
      <c r="ORI2" s="2"/>
      <c r="ORJ2" s="2"/>
      <c r="ORK2" s="2"/>
      <c r="ORL2" s="2"/>
      <c r="ORM2" s="2"/>
      <c r="ORN2" s="2"/>
      <c r="ORO2" s="2"/>
      <c r="ORP2" s="2"/>
      <c r="ORQ2" s="2"/>
      <c r="ORR2" s="2"/>
      <c r="ORS2" s="2"/>
      <c r="ORT2" s="2"/>
      <c r="ORU2" s="2"/>
      <c r="ORV2" s="2"/>
      <c r="ORW2" s="2"/>
      <c r="ORX2" s="2"/>
      <c r="ORY2" s="2"/>
      <c r="ORZ2" s="2"/>
      <c r="OSA2" s="2"/>
      <c r="OSB2" s="2"/>
      <c r="OSC2" s="2"/>
      <c r="OSD2" s="2"/>
      <c r="OSE2" s="2"/>
      <c r="OSF2" s="2"/>
      <c r="OSG2" s="2"/>
      <c r="OSH2" s="2"/>
      <c r="OSI2" s="2"/>
      <c r="OSJ2" s="2"/>
      <c r="OSK2" s="2"/>
      <c r="OSL2" s="2"/>
      <c r="OSM2" s="2"/>
      <c r="OSN2" s="2"/>
      <c r="OSO2" s="2"/>
      <c r="OSP2" s="2"/>
      <c r="OSQ2" s="2"/>
      <c r="OSR2" s="2"/>
      <c r="OSS2" s="2"/>
      <c r="OST2" s="2"/>
      <c r="OSU2" s="2"/>
      <c r="OSV2" s="2"/>
      <c r="OSW2" s="2"/>
      <c r="OSX2" s="2"/>
      <c r="OSY2" s="2"/>
      <c r="OSZ2" s="2"/>
      <c r="OTA2" s="2"/>
      <c r="OTB2" s="2"/>
      <c r="OTC2" s="2"/>
      <c r="OTD2" s="2"/>
      <c r="OTE2" s="2"/>
      <c r="OTF2" s="2"/>
      <c r="OTG2" s="2"/>
      <c r="OTH2" s="2"/>
      <c r="OTI2" s="2"/>
      <c r="OTJ2" s="2"/>
      <c r="OTK2" s="2"/>
      <c r="OTL2" s="2"/>
      <c r="OTM2" s="2"/>
      <c r="OTN2" s="2"/>
      <c r="OTO2" s="2"/>
      <c r="OTP2" s="2"/>
      <c r="OTQ2" s="2"/>
      <c r="OTR2" s="2"/>
      <c r="OTS2" s="2"/>
      <c r="OTT2" s="2"/>
      <c r="OTU2" s="2"/>
      <c r="OTV2" s="2"/>
      <c r="OTW2" s="2"/>
      <c r="OTX2" s="2"/>
      <c r="OTY2" s="2"/>
      <c r="OTZ2" s="2"/>
      <c r="OUA2" s="2"/>
      <c r="OUB2" s="2"/>
      <c r="OUC2" s="2"/>
      <c r="OUD2" s="2"/>
      <c r="OUE2" s="2"/>
      <c r="OUF2" s="2"/>
      <c r="OUG2" s="2"/>
      <c r="OUH2" s="2"/>
      <c r="OUI2" s="2"/>
      <c r="OUJ2" s="2"/>
      <c r="OUK2" s="2"/>
      <c r="OUL2" s="2"/>
      <c r="OUM2" s="2"/>
      <c r="OUN2" s="2"/>
      <c r="OUO2" s="2"/>
      <c r="OUP2" s="2"/>
      <c r="OUQ2" s="2"/>
      <c r="OUR2" s="2"/>
      <c r="OUS2" s="2"/>
      <c r="OUT2" s="2"/>
      <c r="OUU2" s="2"/>
      <c r="OUV2" s="2"/>
      <c r="OUW2" s="2"/>
      <c r="OUX2" s="2"/>
      <c r="OUY2" s="2"/>
      <c r="OUZ2" s="2"/>
      <c r="OVA2" s="2"/>
      <c r="OVB2" s="2"/>
      <c r="OVC2" s="2"/>
      <c r="OVD2" s="2"/>
      <c r="OVE2" s="2"/>
      <c r="OVF2" s="2"/>
      <c r="OVG2" s="2"/>
      <c r="OVH2" s="2"/>
      <c r="OVI2" s="2"/>
      <c r="OVJ2" s="2"/>
      <c r="OVK2" s="2"/>
      <c r="OVL2" s="2"/>
      <c r="OVM2" s="2"/>
      <c r="OVN2" s="2"/>
      <c r="OVO2" s="2"/>
      <c r="OVP2" s="2"/>
      <c r="OVQ2" s="2"/>
      <c r="OVR2" s="2"/>
      <c r="OVS2" s="2"/>
      <c r="OVT2" s="2"/>
      <c r="OVU2" s="2"/>
      <c r="OVV2" s="2"/>
      <c r="OVW2" s="2"/>
      <c r="OVX2" s="2"/>
      <c r="OVY2" s="2"/>
      <c r="OVZ2" s="2"/>
      <c r="OWA2" s="2"/>
      <c r="OWB2" s="2"/>
      <c r="OWC2" s="2"/>
      <c r="OWD2" s="2"/>
      <c r="OWE2" s="2"/>
      <c r="OWF2" s="2"/>
      <c r="OWG2" s="2"/>
      <c r="OWH2" s="2"/>
      <c r="OWI2" s="2"/>
      <c r="OWJ2" s="2"/>
      <c r="OWK2" s="2"/>
      <c r="OWL2" s="2"/>
      <c r="OWM2" s="2"/>
      <c r="OWN2" s="2"/>
      <c r="OWO2" s="2"/>
      <c r="OWP2" s="2"/>
      <c r="OWQ2" s="2"/>
      <c r="OWR2" s="2"/>
      <c r="OWS2" s="2"/>
      <c r="OWT2" s="2"/>
      <c r="OWU2" s="2"/>
      <c r="OWV2" s="2"/>
      <c r="OWW2" s="2"/>
      <c r="OWX2" s="2"/>
      <c r="OWY2" s="2"/>
      <c r="OWZ2" s="2"/>
      <c r="OXA2" s="2"/>
      <c r="OXB2" s="2"/>
      <c r="OXC2" s="2"/>
      <c r="OXD2" s="2"/>
      <c r="OXE2" s="2"/>
      <c r="OXF2" s="2"/>
      <c r="OXG2" s="2"/>
      <c r="OXH2" s="2"/>
      <c r="OXI2" s="2"/>
      <c r="OXJ2" s="2"/>
      <c r="OXK2" s="2"/>
      <c r="OXL2" s="2"/>
      <c r="OXM2" s="2"/>
      <c r="OXN2" s="2"/>
      <c r="OXO2" s="2"/>
      <c r="OXP2" s="2"/>
      <c r="OXQ2" s="2"/>
      <c r="OXR2" s="2"/>
      <c r="OXS2" s="2"/>
      <c r="OXT2" s="2"/>
      <c r="OXU2" s="2"/>
      <c r="OXV2" s="2"/>
      <c r="OXW2" s="2"/>
      <c r="OXX2" s="2"/>
      <c r="OXY2" s="2"/>
      <c r="OXZ2" s="2"/>
      <c r="OYA2" s="2"/>
      <c r="OYB2" s="2"/>
      <c r="OYC2" s="2"/>
      <c r="OYD2" s="2"/>
      <c r="OYE2" s="2"/>
      <c r="OYF2" s="2"/>
      <c r="OYG2" s="2"/>
      <c r="OYH2" s="2"/>
      <c r="OYI2" s="2"/>
      <c r="OYJ2" s="2"/>
      <c r="OYK2" s="2"/>
      <c r="OYL2" s="2"/>
      <c r="OYM2" s="2"/>
      <c r="OYN2" s="2"/>
      <c r="OYO2" s="2"/>
      <c r="OYP2" s="2"/>
      <c r="OYQ2" s="2"/>
      <c r="OYR2" s="2"/>
      <c r="OYS2" s="2"/>
      <c r="OYT2" s="2"/>
      <c r="OYU2" s="2"/>
      <c r="OYV2" s="2"/>
      <c r="OYW2" s="2"/>
      <c r="OYX2" s="2"/>
      <c r="OYY2" s="2"/>
      <c r="OYZ2" s="2"/>
      <c r="OZA2" s="2"/>
      <c r="OZB2" s="2"/>
      <c r="OZC2" s="2"/>
      <c r="OZD2" s="2"/>
      <c r="OZE2" s="2"/>
      <c r="OZF2" s="2"/>
      <c r="OZG2" s="2"/>
      <c r="OZH2" s="2"/>
      <c r="OZI2" s="2"/>
      <c r="OZJ2" s="2"/>
      <c r="OZK2" s="2"/>
      <c r="OZL2" s="2"/>
      <c r="OZM2" s="2"/>
      <c r="OZN2" s="2"/>
      <c r="OZO2" s="2"/>
      <c r="OZP2" s="2"/>
      <c r="OZQ2" s="2"/>
      <c r="OZR2" s="2"/>
      <c r="OZS2" s="2"/>
      <c r="OZT2" s="2"/>
      <c r="OZU2" s="2"/>
      <c r="OZV2" s="2"/>
      <c r="OZW2" s="2"/>
      <c r="OZX2" s="2"/>
      <c r="OZY2" s="2"/>
      <c r="OZZ2" s="2"/>
      <c r="PAA2" s="2"/>
      <c r="PAB2" s="2"/>
      <c r="PAC2" s="2"/>
      <c r="PAD2" s="2"/>
      <c r="PAE2" s="2"/>
      <c r="PAF2" s="2"/>
      <c r="PAG2" s="2"/>
      <c r="PAH2" s="2"/>
      <c r="PAI2" s="2"/>
      <c r="PAJ2" s="2"/>
      <c r="PAK2" s="2"/>
      <c r="PAL2" s="2"/>
      <c r="PAM2" s="2"/>
      <c r="PAN2" s="2"/>
      <c r="PAO2" s="2"/>
      <c r="PAP2" s="2"/>
      <c r="PAQ2" s="2"/>
      <c r="PAR2" s="2"/>
      <c r="PAS2" s="2"/>
      <c r="PAT2" s="2"/>
      <c r="PAU2" s="2"/>
      <c r="PAV2" s="2"/>
      <c r="PAW2" s="2"/>
      <c r="PAX2" s="2"/>
      <c r="PAY2" s="2"/>
      <c r="PAZ2" s="2"/>
      <c r="PBA2" s="2"/>
      <c r="PBB2" s="2"/>
      <c r="PBC2" s="2"/>
      <c r="PBD2" s="2"/>
      <c r="PBE2" s="2"/>
      <c r="PBF2" s="2"/>
      <c r="PBG2" s="2"/>
      <c r="PBH2" s="2"/>
      <c r="PBI2" s="2"/>
      <c r="PBJ2" s="2"/>
      <c r="PBK2" s="2"/>
      <c r="PBL2" s="2"/>
      <c r="PBM2" s="2"/>
      <c r="PBN2" s="2"/>
      <c r="PBO2" s="2"/>
      <c r="PBP2" s="2"/>
      <c r="PBQ2" s="2"/>
      <c r="PBR2" s="2"/>
      <c r="PBS2" s="2"/>
      <c r="PBT2" s="2"/>
      <c r="PBU2" s="2"/>
      <c r="PBV2" s="2"/>
      <c r="PBW2" s="2"/>
      <c r="PBX2" s="2"/>
      <c r="PBY2" s="2"/>
      <c r="PBZ2" s="2"/>
      <c r="PCA2" s="2"/>
      <c r="PCB2" s="2"/>
      <c r="PCC2" s="2"/>
      <c r="PCD2" s="2"/>
      <c r="PCE2" s="2"/>
      <c r="PCF2" s="2"/>
      <c r="PCG2" s="2"/>
      <c r="PCH2" s="2"/>
      <c r="PCI2" s="2"/>
      <c r="PCJ2" s="2"/>
      <c r="PCK2" s="2"/>
      <c r="PCL2" s="2"/>
      <c r="PCM2" s="2"/>
      <c r="PCN2" s="2"/>
      <c r="PCO2" s="2"/>
      <c r="PCP2" s="2"/>
      <c r="PCQ2" s="2"/>
      <c r="PCR2" s="2"/>
      <c r="PCS2" s="2"/>
      <c r="PCT2" s="2"/>
      <c r="PCU2" s="2"/>
      <c r="PCV2" s="2"/>
      <c r="PCW2" s="2"/>
      <c r="PCX2" s="2"/>
      <c r="PCY2" s="2"/>
      <c r="PCZ2" s="2"/>
      <c r="PDA2" s="2"/>
      <c r="PDB2" s="2"/>
      <c r="PDC2" s="2"/>
      <c r="PDD2" s="2"/>
      <c r="PDE2" s="2"/>
      <c r="PDF2" s="2"/>
      <c r="PDG2" s="2"/>
      <c r="PDH2" s="2"/>
      <c r="PDI2" s="2"/>
      <c r="PDJ2" s="2"/>
      <c r="PDK2" s="2"/>
      <c r="PDL2" s="2"/>
      <c r="PDM2" s="2"/>
      <c r="PDN2" s="2"/>
      <c r="PDO2" s="2"/>
      <c r="PDP2" s="2"/>
      <c r="PDQ2" s="2"/>
      <c r="PDR2" s="2"/>
      <c r="PDS2" s="2"/>
      <c r="PDT2" s="2"/>
      <c r="PDU2" s="2"/>
      <c r="PDV2" s="2"/>
      <c r="PDW2" s="2"/>
      <c r="PDX2" s="2"/>
      <c r="PDY2" s="2"/>
      <c r="PDZ2" s="2"/>
      <c r="PEA2" s="2"/>
      <c r="PEB2" s="2"/>
      <c r="PEC2" s="2"/>
      <c r="PED2" s="2"/>
      <c r="PEE2" s="2"/>
      <c r="PEF2" s="2"/>
      <c r="PEG2" s="2"/>
      <c r="PEH2" s="2"/>
      <c r="PEI2" s="2"/>
      <c r="PEJ2" s="2"/>
      <c r="PEK2" s="2"/>
      <c r="PEL2" s="2"/>
      <c r="PEM2" s="2"/>
      <c r="PEN2" s="2"/>
      <c r="PEO2" s="2"/>
      <c r="PEP2" s="2"/>
      <c r="PEQ2" s="2"/>
      <c r="PER2" s="2"/>
      <c r="PES2" s="2"/>
      <c r="PET2" s="2"/>
      <c r="PEU2" s="2"/>
      <c r="PEV2" s="2"/>
      <c r="PEW2" s="2"/>
      <c r="PEX2" s="2"/>
      <c r="PEY2" s="2"/>
      <c r="PEZ2" s="2"/>
      <c r="PFA2" s="2"/>
      <c r="PFB2" s="2"/>
      <c r="PFC2" s="2"/>
      <c r="PFD2" s="2"/>
      <c r="PFE2" s="2"/>
      <c r="PFF2" s="2"/>
      <c r="PFG2" s="2"/>
      <c r="PFH2" s="2"/>
      <c r="PFI2" s="2"/>
      <c r="PFJ2" s="2"/>
      <c r="PFK2" s="2"/>
      <c r="PFL2" s="2"/>
      <c r="PFM2" s="2"/>
      <c r="PFN2" s="2"/>
      <c r="PFO2" s="2"/>
      <c r="PFP2" s="2"/>
      <c r="PFQ2" s="2"/>
      <c r="PFR2" s="2"/>
      <c r="PFS2" s="2"/>
      <c r="PFT2" s="2"/>
      <c r="PFU2" s="2"/>
      <c r="PFV2" s="2"/>
      <c r="PFW2" s="2"/>
      <c r="PFX2" s="2"/>
      <c r="PFY2" s="2"/>
      <c r="PFZ2" s="2"/>
      <c r="PGA2" s="2"/>
      <c r="PGB2" s="2"/>
      <c r="PGC2" s="2"/>
      <c r="PGD2" s="2"/>
      <c r="PGE2" s="2"/>
      <c r="PGF2" s="2"/>
      <c r="PGG2" s="2"/>
      <c r="PGH2" s="2"/>
      <c r="PGI2" s="2"/>
      <c r="PGJ2" s="2"/>
      <c r="PGK2" s="2"/>
      <c r="PGL2" s="2"/>
      <c r="PGM2" s="2"/>
      <c r="PGN2" s="2"/>
      <c r="PGO2" s="2"/>
      <c r="PGP2" s="2"/>
      <c r="PGQ2" s="2"/>
      <c r="PGR2" s="2"/>
      <c r="PGS2" s="2"/>
      <c r="PGT2" s="2"/>
      <c r="PGU2" s="2"/>
      <c r="PGV2" s="2"/>
      <c r="PGW2" s="2"/>
      <c r="PGX2" s="2"/>
      <c r="PGY2" s="2"/>
      <c r="PGZ2" s="2"/>
      <c r="PHA2" s="2"/>
      <c r="PHB2" s="2"/>
      <c r="PHC2" s="2"/>
      <c r="PHD2" s="2"/>
      <c r="PHE2" s="2"/>
      <c r="PHF2" s="2"/>
      <c r="PHG2" s="2"/>
      <c r="PHH2" s="2"/>
      <c r="PHI2" s="2"/>
      <c r="PHJ2" s="2"/>
      <c r="PHK2" s="2"/>
      <c r="PHL2" s="2"/>
      <c r="PHM2" s="2"/>
      <c r="PHN2" s="2"/>
      <c r="PHO2" s="2"/>
      <c r="PHP2" s="2"/>
      <c r="PHQ2" s="2"/>
      <c r="PHR2" s="2"/>
      <c r="PHS2" s="2"/>
      <c r="PHT2" s="2"/>
      <c r="PHU2" s="2"/>
      <c r="PHV2" s="2"/>
      <c r="PHW2" s="2"/>
      <c r="PHX2" s="2"/>
      <c r="PHY2" s="2"/>
      <c r="PHZ2" s="2"/>
      <c r="PIA2" s="2"/>
      <c r="PIB2" s="2"/>
      <c r="PIC2" s="2"/>
      <c r="PID2" s="2"/>
      <c r="PIE2" s="2"/>
      <c r="PIF2" s="2"/>
      <c r="PIG2" s="2"/>
      <c r="PIH2" s="2"/>
      <c r="PII2" s="2"/>
      <c r="PIJ2" s="2"/>
      <c r="PIK2" s="2"/>
      <c r="PIL2" s="2"/>
      <c r="PIM2" s="2"/>
      <c r="PIN2" s="2"/>
      <c r="PIO2" s="2"/>
      <c r="PIP2" s="2"/>
      <c r="PIQ2" s="2"/>
      <c r="PIR2" s="2"/>
      <c r="PIS2" s="2"/>
      <c r="PIT2" s="2"/>
      <c r="PIU2" s="2"/>
      <c r="PIV2" s="2"/>
      <c r="PIW2" s="2"/>
      <c r="PIX2" s="2"/>
      <c r="PIY2" s="2"/>
      <c r="PIZ2" s="2"/>
      <c r="PJA2" s="2"/>
      <c r="PJB2" s="2"/>
      <c r="PJC2" s="2"/>
      <c r="PJD2" s="2"/>
      <c r="PJE2" s="2"/>
      <c r="PJF2" s="2"/>
      <c r="PJG2" s="2"/>
      <c r="PJH2" s="2"/>
      <c r="PJI2" s="2"/>
      <c r="PJJ2" s="2"/>
      <c r="PJK2" s="2"/>
      <c r="PJL2" s="2"/>
      <c r="PJM2" s="2"/>
      <c r="PJN2" s="2"/>
      <c r="PJO2" s="2"/>
      <c r="PJP2" s="2"/>
      <c r="PJQ2" s="2"/>
      <c r="PJR2" s="2"/>
      <c r="PJS2" s="2"/>
      <c r="PJT2" s="2"/>
      <c r="PJU2" s="2"/>
      <c r="PJV2" s="2"/>
      <c r="PJW2" s="2"/>
      <c r="PJX2" s="2"/>
      <c r="PJY2" s="2"/>
      <c r="PJZ2" s="2"/>
      <c r="PKA2" s="2"/>
      <c r="PKB2" s="2"/>
      <c r="PKC2" s="2"/>
      <c r="PKD2" s="2"/>
      <c r="PKE2" s="2"/>
      <c r="PKF2" s="2"/>
      <c r="PKG2" s="2"/>
      <c r="PKH2" s="2"/>
      <c r="PKI2" s="2"/>
      <c r="PKJ2" s="2"/>
      <c r="PKK2" s="2"/>
      <c r="PKL2" s="2"/>
      <c r="PKM2" s="2"/>
      <c r="PKN2" s="2"/>
      <c r="PKO2" s="2"/>
      <c r="PKP2" s="2"/>
      <c r="PKQ2" s="2"/>
      <c r="PKR2" s="2"/>
      <c r="PKS2" s="2"/>
      <c r="PKT2" s="2"/>
      <c r="PKU2" s="2"/>
      <c r="PKV2" s="2"/>
      <c r="PKW2" s="2"/>
      <c r="PKX2" s="2"/>
      <c r="PKY2" s="2"/>
      <c r="PKZ2" s="2"/>
      <c r="PLA2" s="2"/>
      <c r="PLB2" s="2"/>
      <c r="PLC2" s="2"/>
      <c r="PLD2" s="2"/>
      <c r="PLE2" s="2"/>
      <c r="PLF2" s="2"/>
      <c r="PLG2" s="2"/>
      <c r="PLH2" s="2"/>
      <c r="PLI2" s="2"/>
      <c r="PLJ2" s="2"/>
      <c r="PLK2" s="2"/>
      <c r="PLL2" s="2"/>
      <c r="PLM2" s="2"/>
      <c r="PLN2" s="2"/>
      <c r="PLO2" s="2"/>
      <c r="PLP2" s="2"/>
      <c r="PLQ2" s="2"/>
      <c r="PLR2" s="2"/>
      <c r="PLS2" s="2"/>
      <c r="PLT2" s="2"/>
      <c r="PLU2" s="2"/>
      <c r="PLV2" s="2"/>
      <c r="PLW2" s="2"/>
      <c r="PLX2" s="2"/>
      <c r="PLY2" s="2"/>
      <c r="PLZ2" s="2"/>
      <c r="PMA2" s="2"/>
      <c r="PMB2" s="2"/>
      <c r="PMC2" s="2"/>
      <c r="PMD2" s="2"/>
      <c r="PME2" s="2"/>
      <c r="PMF2" s="2"/>
      <c r="PMG2" s="2"/>
      <c r="PMH2" s="2"/>
      <c r="PMI2" s="2"/>
      <c r="PMJ2" s="2"/>
      <c r="PMK2" s="2"/>
      <c r="PML2" s="2"/>
      <c r="PMM2" s="2"/>
      <c r="PMN2" s="2"/>
      <c r="PMO2" s="2"/>
      <c r="PMP2" s="2"/>
      <c r="PMQ2" s="2"/>
      <c r="PMR2" s="2"/>
      <c r="PMS2" s="2"/>
      <c r="PMT2" s="2"/>
      <c r="PMU2" s="2"/>
      <c r="PMV2" s="2"/>
      <c r="PMW2" s="2"/>
      <c r="PMX2" s="2"/>
      <c r="PMY2" s="2"/>
      <c r="PMZ2" s="2"/>
      <c r="PNA2" s="2"/>
      <c r="PNB2" s="2"/>
      <c r="PNC2" s="2"/>
      <c r="PND2" s="2"/>
      <c r="PNE2" s="2"/>
      <c r="PNF2" s="2"/>
      <c r="PNG2" s="2"/>
      <c r="PNH2" s="2"/>
      <c r="PNI2" s="2"/>
      <c r="PNJ2" s="2"/>
      <c r="PNK2" s="2"/>
      <c r="PNL2" s="2"/>
      <c r="PNM2" s="2"/>
      <c r="PNN2" s="2"/>
      <c r="PNO2" s="2"/>
      <c r="PNP2" s="2"/>
      <c r="PNQ2" s="2"/>
      <c r="PNR2" s="2"/>
      <c r="PNS2" s="2"/>
      <c r="PNT2" s="2"/>
      <c r="PNU2" s="2"/>
      <c r="PNV2" s="2"/>
      <c r="PNW2" s="2"/>
      <c r="PNX2" s="2"/>
      <c r="PNY2" s="2"/>
      <c r="PNZ2" s="2"/>
      <c r="POA2" s="2"/>
      <c r="POB2" s="2"/>
      <c r="POC2" s="2"/>
      <c r="POD2" s="2"/>
      <c r="POE2" s="2"/>
      <c r="POF2" s="2"/>
      <c r="POG2" s="2"/>
      <c r="POH2" s="2"/>
      <c r="POI2" s="2"/>
      <c r="POJ2" s="2"/>
      <c r="POK2" s="2"/>
      <c r="POL2" s="2"/>
      <c r="POM2" s="2"/>
      <c r="PON2" s="2"/>
      <c r="POO2" s="2"/>
      <c r="POP2" s="2"/>
      <c r="POQ2" s="2"/>
      <c r="POR2" s="2"/>
      <c r="POS2" s="2"/>
      <c r="POT2" s="2"/>
      <c r="POU2" s="2"/>
      <c r="POV2" s="2"/>
      <c r="POW2" s="2"/>
      <c r="POX2" s="2"/>
      <c r="POY2" s="2"/>
      <c r="POZ2" s="2"/>
      <c r="PPA2" s="2"/>
      <c r="PPB2" s="2"/>
      <c r="PPC2" s="2"/>
      <c r="PPD2" s="2"/>
      <c r="PPE2" s="2"/>
      <c r="PPF2" s="2"/>
      <c r="PPG2" s="2"/>
      <c r="PPH2" s="2"/>
      <c r="PPI2" s="2"/>
      <c r="PPJ2" s="2"/>
      <c r="PPK2" s="2"/>
      <c r="PPL2" s="2"/>
      <c r="PPM2" s="2"/>
      <c r="PPN2" s="2"/>
      <c r="PPO2" s="2"/>
      <c r="PPP2" s="2"/>
      <c r="PPQ2" s="2"/>
      <c r="PPR2" s="2"/>
      <c r="PPS2" s="2"/>
      <c r="PPT2" s="2"/>
      <c r="PPU2" s="2"/>
      <c r="PPV2" s="2"/>
      <c r="PPW2" s="2"/>
      <c r="PPX2" s="2"/>
      <c r="PPY2" s="2"/>
      <c r="PPZ2" s="2"/>
      <c r="PQA2" s="2"/>
      <c r="PQB2" s="2"/>
      <c r="PQC2" s="2"/>
      <c r="PQD2" s="2"/>
      <c r="PQE2" s="2"/>
      <c r="PQF2" s="2"/>
      <c r="PQG2" s="2"/>
      <c r="PQH2" s="2"/>
      <c r="PQI2" s="2"/>
      <c r="PQJ2" s="2"/>
      <c r="PQK2" s="2"/>
      <c r="PQL2" s="2"/>
      <c r="PQM2" s="2"/>
      <c r="PQN2" s="2"/>
      <c r="PQO2" s="2"/>
      <c r="PQP2" s="2"/>
      <c r="PQQ2" s="2"/>
      <c r="PQR2" s="2"/>
      <c r="PQS2" s="2"/>
      <c r="PQT2" s="2"/>
      <c r="PQU2" s="2"/>
      <c r="PQV2" s="2"/>
      <c r="PQW2" s="2"/>
      <c r="PQX2" s="2"/>
      <c r="PQY2" s="2"/>
      <c r="PQZ2" s="2"/>
      <c r="PRA2" s="2"/>
      <c r="PRB2" s="2"/>
      <c r="PRC2" s="2"/>
      <c r="PRD2" s="2"/>
      <c r="PRE2" s="2"/>
      <c r="PRF2" s="2"/>
      <c r="PRG2" s="2"/>
      <c r="PRH2" s="2"/>
      <c r="PRI2" s="2"/>
      <c r="PRJ2" s="2"/>
      <c r="PRK2" s="2"/>
      <c r="PRL2" s="2"/>
      <c r="PRM2" s="2"/>
      <c r="PRN2" s="2"/>
      <c r="PRO2" s="2"/>
      <c r="PRP2" s="2"/>
      <c r="PRQ2" s="2"/>
      <c r="PRR2" s="2"/>
      <c r="PRS2" s="2"/>
      <c r="PRT2" s="2"/>
      <c r="PRU2" s="2"/>
      <c r="PRV2" s="2"/>
      <c r="PRW2" s="2"/>
      <c r="PRX2" s="2"/>
      <c r="PRY2" s="2"/>
      <c r="PRZ2" s="2"/>
      <c r="PSA2" s="2"/>
      <c r="PSB2" s="2"/>
      <c r="PSC2" s="2"/>
      <c r="PSD2" s="2"/>
      <c r="PSE2" s="2"/>
      <c r="PSF2" s="2"/>
      <c r="PSG2" s="2"/>
      <c r="PSH2" s="2"/>
      <c r="PSI2" s="2"/>
      <c r="PSJ2" s="2"/>
      <c r="PSK2" s="2"/>
      <c r="PSL2" s="2"/>
      <c r="PSM2" s="2"/>
      <c r="PSN2" s="2"/>
      <c r="PSO2" s="2"/>
      <c r="PSP2" s="2"/>
      <c r="PSQ2" s="2"/>
      <c r="PSR2" s="2"/>
      <c r="PSS2" s="2"/>
      <c r="PST2" s="2"/>
      <c r="PSU2" s="2"/>
      <c r="PSV2" s="2"/>
      <c r="PSW2" s="2"/>
      <c r="PSX2" s="2"/>
      <c r="PSY2" s="2"/>
      <c r="PSZ2" s="2"/>
      <c r="PTA2" s="2"/>
      <c r="PTB2" s="2"/>
      <c r="PTC2" s="2"/>
      <c r="PTD2" s="2"/>
      <c r="PTE2" s="2"/>
      <c r="PTF2" s="2"/>
      <c r="PTG2" s="2"/>
      <c r="PTH2" s="2"/>
      <c r="PTI2" s="2"/>
      <c r="PTJ2" s="2"/>
      <c r="PTK2" s="2"/>
      <c r="PTL2" s="2"/>
      <c r="PTM2" s="2"/>
      <c r="PTN2" s="2"/>
      <c r="PTO2" s="2"/>
      <c r="PTP2" s="2"/>
      <c r="PTQ2" s="2"/>
      <c r="PTR2" s="2"/>
      <c r="PTS2" s="2"/>
      <c r="PTT2" s="2"/>
      <c r="PTU2" s="2"/>
      <c r="PTV2" s="2"/>
      <c r="PTW2" s="2"/>
      <c r="PTX2" s="2"/>
      <c r="PTY2" s="2"/>
      <c r="PTZ2" s="2"/>
      <c r="PUA2" s="2"/>
      <c r="PUB2" s="2"/>
      <c r="PUC2" s="2"/>
      <c r="PUD2" s="2"/>
      <c r="PUE2" s="2"/>
      <c r="PUF2" s="2"/>
      <c r="PUG2" s="2"/>
      <c r="PUH2" s="2"/>
      <c r="PUI2" s="2"/>
      <c r="PUJ2" s="2"/>
      <c r="PUK2" s="2"/>
      <c r="PUL2" s="2"/>
      <c r="PUM2" s="2"/>
      <c r="PUN2" s="2"/>
      <c r="PUO2" s="2"/>
      <c r="PUP2" s="2"/>
      <c r="PUQ2" s="2"/>
      <c r="PUR2" s="2"/>
      <c r="PUS2" s="2"/>
      <c r="PUT2" s="2"/>
      <c r="PUU2" s="2"/>
      <c r="PUV2" s="2"/>
      <c r="PUW2" s="2"/>
      <c r="PUX2" s="2"/>
      <c r="PUY2" s="2"/>
      <c r="PUZ2" s="2"/>
      <c r="PVA2" s="2"/>
      <c r="PVB2" s="2"/>
      <c r="PVC2" s="2"/>
      <c r="PVD2" s="2"/>
      <c r="PVE2" s="2"/>
      <c r="PVF2" s="2"/>
      <c r="PVG2" s="2"/>
      <c r="PVH2" s="2"/>
      <c r="PVI2" s="2"/>
      <c r="PVJ2" s="2"/>
      <c r="PVK2" s="2"/>
      <c r="PVL2" s="2"/>
      <c r="PVM2" s="2"/>
      <c r="PVN2" s="2"/>
      <c r="PVO2" s="2"/>
      <c r="PVP2" s="2"/>
      <c r="PVQ2" s="2"/>
      <c r="PVR2" s="2"/>
      <c r="PVS2" s="2"/>
      <c r="PVT2" s="2"/>
      <c r="PVU2" s="2"/>
      <c r="PVV2" s="2"/>
      <c r="PVW2" s="2"/>
      <c r="PVX2" s="2"/>
      <c r="PVY2" s="2"/>
      <c r="PVZ2" s="2"/>
      <c r="PWA2" s="2"/>
      <c r="PWB2" s="2"/>
      <c r="PWC2" s="2"/>
      <c r="PWD2" s="2"/>
      <c r="PWE2" s="2"/>
      <c r="PWF2" s="2"/>
      <c r="PWG2" s="2"/>
      <c r="PWH2" s="2"/>
      <c r="PWI2" s="2"/>
      <c r="PWJ2" s="2"/>
      <c r="PWK2" s="2"/>
      <c r="PWL2" s="2"/>
      <c r="PWM2" s="2"/>
      <c r="PWN2" s="2"/>
      <c r="PWO2" s="2"/>
      <c r="PWP2" s="2"/>
      <c r="PWQ2" s="2"/>
      <c r="PWR2" s="2"/>
      <c r="PWS2" s="2"/>
      <c r="PWT2" s="2"/>
      <c r="PWU2" s="2"/>
      <c r="PWV2" s="2"/>
      <c r="PWW2" s="2"/>
      <c r="PWX2" s="2"/>
      <c r="PWY2" s="2"/>
      <c r="PWZ2" s="2"/>
      <c r="PXA2" s="2"/>
      <c r="PXB2" s="2"/>
      <c r="PXC2" s="2"/>
      <c r="PXD2" s="2"/>
      <c r="PXE2" s="2"/>
      <c r="PXF2" s="2"/>
      <c r="PXG2" s="2"/>
      <c r="PXH2" s="2"/>
      <c r="PXI2" s="2"/>
      <c r="PXJ2" s="2"/>
      <c r="PXK2" s="2"/>
      <c r="PXL2" s="2"/>
      <c r="PXM2" s="2"/>
      <c r="PXN2" s="2"/>
      <c r="PXO2" s="2"/>
      <c r="PXP2" s="2"/>
      <c r="PXQ2" s="2"/>
      <c r="PXR2" s="2"/>
      <c r="PXS2" s="2"/>
      <c r="PXT2" s="2"/>
      <c r="PXU2" s="2"/>
      <c r="PXV2" s="2"/>
      <c r="PXW2" s="2"/>
      <c r="PXX2" s="2"/>
      <c r="PXY2" s="2"/>
      <c r="PXZ2" s="2"/>
      <c r="PYA2" s="2"/>
      <c r="PYB2" s="2"/>
      <c r="PYC2" s="2"/>
      <c r="PYD2" s="2"/>
      <c r="PYE2" s="2"/>
      <c r="PYF2" s="2"/>
      <c r="PYG2" s="2"/>
      <c r="PYH2" s="2"/>
      <c r="PYI2" s="2"/>
      <c r="PYJ2" s="2"/>
      <c r="PYK2" s="2"/>
      <c r="PYL2" s="2"/>
      <c r="PYM2" s="2"/>
      <c r="PYN2" s="2"/>
      <c r="PYO2" s="2"/>
      <c r="PYP2" s="2"/>
      <c r="PYQ2" s="2"/>
      <c r="PYR2" s="2"/>
      <c r="PYS2" s="2"/>
      <c r="PYT2" s="2"/>
      <c r="PYU2" s="2"/>
      <c r="PYV2" s="2"/>
      <c r="PYW2" s="2"/>
      <c r="PYX2" s="2"/>
      <c r="PYY2" s="2"/>
      <c r="PYZ2" s="2"/>
      <c r="PZA2" s="2"/>
      <c r="PZB2" s="2"/>
      <c r="PZC2" s="2"/>
      <c r="PZD2" s="2"/>
      <c r="PZE2" s="2"/>
      <c r="PZF2" s="2"/>
      <c r="PZG2" s="2"/>
      <c r="PZH2" s="2"/>
      <c r="PZI2" s="2"/>
      <c r="PZJ2" s="2"/>
      <c r="PZK2" s="2"/>
      <c r="PZL2" s="2"/>
      <c r="PZM2" s="2"/>
      <c r="PZN2" s="2"/>
      <c r="PZO2" s="2"/>
      <c r="PZP2" s="2"/>
      <c r="PZQ2" s="2"/>
      <c r="PZR2" s="2"/>
      <c r="PZS2" s="2"/>
      <c r="PZT2" s="2"/>
      <c r="PZU2" s="2"/>
      <c r="PZV2" s="2"/>
      <c r="PZW2" s="2"/>
      <c r="PZX2" s="2"/>
      <c r="PZY2" s="2"/>
      <c r="PZZ2" s="2"/>
      <c r="QAA2" s="2"/>
      <c r="QAB2" s="2"/>
      <c r="QAC2" s="2"/>
      <c r="QAD2" s="2"/>
      <c r="QAE2" s="2"/>
      <c r="QAF2" s="2"/>
      <c r="QAG2" s="2"/>
      <c r="QAH2" s="2"/>
      <c r="QAI2" s="2"/>
      <c r="QAJ2" s="2"/>
      <c r="QAK2" s="2"/>
      <c r="QAL2" s="2"/>
      <c r="QAM2" s="2"/>
      <c r="QAN2" s="2"/>
      <c r="QAO2" s="2"/>
      <c r="QAP2" s="2"/>
      <c r="QAQ2" s="2"/>
      <c r="QAR2" s="2"/>
      <c r="QAS2" s="2"/>
      <c r="QAT2" s="2"/>
      <c r="QAU2" s="2"/>
      <c r="QAV2" s="2"/>
      <c r="QAW2" s="2"/>
      <c r="QAX2" s="2"/>
      <c r="QAY2" s="2"/>
      <c r="QAZ2" s="2"/>
      <c r="QBA2" s="2"/>
      <c r="QBB2" s="2"/>
      <c r="QBC2" s="2"/>
      <c r="QBD2" s="2"/>
      <c r="QBE2" s="2"/>
      <c r="QBF2" s="2"/>
      <c r="QBG2" s="2"/>
      <c r="QBH2" s="2"/>
      <c r="QBI2" s="2"/>
      <c r="QBJ2" s="2"/>
      <c r="QBK2" s="2"/>
      <c r="QBL2" s="2"/>
      <c r="QBM2" s="2"/>
      <c r="QBN2" s="2"/>
      <c r="QBO2" s="2"/>
      <c r="QBP2" s="2"/>
      <c r="QBQ2" s="2"/>
      <c r="QBR2" s="2"/>
      <c r="QBS2" s="2"/>
      <c r="QBT2" s="2"/>
      <c r="QBU2" s="2"/>
      <c r="QBV2" s="2"/>
      <c r="QBW2" s="2"/>
      <c r="QBX2" s="2"/>
      <c r="QBY2" s="2"/>
      <c r="QBZ2" s="2"/>
      <c r="QCA2" s="2"/>
      <c r="QCB2" s="2"/>
      <c r="QCC2" s="2"/>
      <c r="QCD2" s="2"/>
      <c r="QCE2" s="2"/>
      <c r="QCF2" s="2"/>
      <c r="QCG2" s="2"/>
      <c r="QCH2" s="2"/>
      <c r="QCI2" s="2"/>
      <c r="QCJ2" s="2"/>
      <c r="QCK2" s="2"/>
      <c r="QCL2" s="2"/>
      <c r="QCM2" s="2"/>
      <c r="QCN2" s="2"/>
      <c r="QCO2" s="2"/>
      <c r="QCP2" s="2"/>
      <c r="QCQ2" s="2"/>
      <c r="QCR2" s="2"/>
      <c r="QCS2" s="2"/>
      <c r="QCT2" s="2"/>
      <c r="QCU2" s="2"/>
      <c r="QCV2" s="2"/>
      <c r="QCW2" s="2"/>
      <c r="QCX2" s="2"/>
      <c r="QCY2" s="2"/>
      <c r="QCZ2" s="2"/>
      <c r="QDA2" s="2"/>
      <c r="QDB2" s="2"/>
      <c r="QDC2" s="2"/>
      <c r="QDD2" s="2"/>
      <c r="QDE2" s="2"/>
      <c r="QDF2" s="2"/>
      <c r="QDG2" s="2"/>
      <c r="QDH2" s="2"/>
      <c r="QDI2" s="2"/>
      <c r="QDJ2" s="2"/>
      <c r="QDK2" s="2"/>
      <c r="QDL2" s="2"/>
      <c r="QDM2" s="2"/>
      <c r="QDN2" s="2"/>
      <c r="QDO2" s="2"/>
      <c r="QDP2" s="2"/>
      <c r="QDQ2" s="2"/>
      <c r="QDR2" s="2"/>
      <c r="QDS2" s="2"/>
      <c r="QDT2" s="2"/>
      <c r="QDU2" s="2"/>
      <c r="QDV2" s="2"/>
      <c r="QDW2" s="2"/>
      <c r="QDX2" s="2"/>
      <c r="QDY2" s="2"/>
      <c r="QDZ2" s="2"/>
      <c r="QEA2" s="2"/>
      <c r="QEB2" s="2"/>
      <c r="QEC2" s="2"/>
      <c r="QED2" s="2"/>
      <c r="QEE2" s="2"/>
      <c r="QEF2" s="2"/>
      <c r="QEG2" s="2"/>
      <c r="QEH2" s="2"/>
      <c r="QEI2" s="2"/>
      <c r="QEJ2" s="2"/>
      <c r="QEK2" s="2"/>
      <c r="QEL2" s="2"/>
      <c r="QEM2" s="2"/>
      <c r="QEN2" s="2"/>
      <c r="QEO2" s="2"/>
      <c r="QEP2" s="2"/>
      <c r="QEQ2" s="2"/>
      <c r="QER2" s="2"/>
      <c r="QES2" s="2"/>
      <c r="QET2" s="2"/>
      <c r="QEU2" s="2"/>
      <c r="QEV2" s="2"/>
      <c r="QEW2" s="2"/>
      <c r="QEX2" s="2"/>
      <c r="QEY2" s="2"/>
      <c r="QEZ2" s="2"/>
      <c r="QFA2" s="2"/>
      <c r="QFB2" s="2"/>
      <c r="QFC2" s="2"/>
      <c r="QFD2" s="2"/>
      <c r="QFE2" s="2"/>
      <c r="QFF2" s="2"/>
      <c r="QFG2" s="2"/>
      <c r="QFH2" s="2"/>
      <c r="QFI2" s="2"/>
      <c r="QFJ2" s="2"/>
      <c r="QFK2" s="2"/>
      <c r="QFL2" s="2"/>
      <c r="QFM2" s="2"/>
      <c r="QFN2" s="2"/>
      <c r="QFO2" s="2"/>
      <c r="QFP2" s="2"/>
      <c r="QFQ2" s="2"/>
      <c r="QFR2" s="2"/>
      <c r="QFS2" s="2"/>
      <c r="QFT2" s="2"/>
      <c r="QFU2" s="2"/>
      <c r="QFV2" s="2"/>
      <c r="QFW2" s="2"/>
      <c r="QFX2" s="2"/>
      <c r="QFY2" s="2"/>
      <c r="QFZ2" s="2"/>
      <c r="QGA2" s="2"/>
      <c r="QGB2" s="2"/>
      <c r="QGC2" s="2"/>
      <c r="QGD2" s="2"/>
      <c r="QGE2" s="2"/>
      <c r="QGF2" s="2"/>
      <c r="QGG2" s="2"/>
      <c r="QGH2" s="2"/>
      <c r="QGI2" s="2"/>
      <c r="QGJ2" s="2"/>
      <c r="QGK2" s="2"/>
      <c r="QGL2" s="2"/>
      <c r="QGM2" s="2"/>
      <c r="QGN2" s="2"/>
      <c r="QGO2" s="2"/>
      <c r="QGP2" s="2"/>
      <c r="QGQ2" s="2"/>
      <c r="QGR2" s="2"/>
      <c r="QGS2" s="2"/>
      <c r="QGT2" s="2"/>
      <c r="QGU2" s="2"/>
      <c r="QGV2" s="2"/>
      <c r="QGW2" s="2"/>
      <c r="QGX2" s="2"/>
      <c r="QGY2" s="2"/>
      <c r="QGZ2" s="2"/>
      <c r="QHA2" s="2"/>
      <c r="QHB2" s="2"/>
      <c r="QHC2" s="2"/>
      <c r="QHD2" s="2"/>
      <c r="QHE2" s="2"/>
      <c r="QHF2" s="2"/>
      <c r="QHG2" s="2"/>
      <c r="QHH2" s="2"/>
      <c r="QHI2" s="2"/>
      <c r="QHJ2" s="2"/>
      <c r="QHK2" s="2"/>
      <c r="QHL2" s="2"/>
      <c r="QHM2" s="2"/>
      <c r="QHN2" s="2"/>
      <c r="QHO2" s="2"/>
      <c r="QHP2" s="2"/>
      <c r="QHQ2" s="2"/>
      <c r="QHR2" s="2"/>
      <c r="QHS2" s="2"/>
      <c r="QHT2" s="2"/>
      <c r="QHU2" s="2"/>
      <c r="QHV2" s="2"/>
      <c r="QHW2" s="2"/>
      <c r="QHX2" s="2"/>
      <c r="QHY2" s="2"/>
      <c r="QHZ2" s="2"/>
      <c r="QIA2" s="2"/>
      <c r="QIB2" s="2"/>
      <c r="QIC2" s="2"/>
      <c r="QID2" s="2"/>
      <c r="QIE2" s="2"/>
      <c r="QIF2" s="2"/>
      <c r="QIG2" s="2"/>
      <c r="QIH2" s="2"/>
      <c r="QII2" s="2"/>
      <c r="QIJ2" s="2"/>
      <c r="QIK2" s="2"/>
      <c r="QIL2" s="2"/>
      <c r="QIM2" s="2"/>
      <c r="QIN2" s="2"/>
      <c r="QIO2" s="2"/>
      <c r="QIP2" s="2"/>
      <c r="QIQ2" s="2"/>
      <c r="QIR2" s="2"/>
      <c r="QIS2" s="2"/>
      <c r="QIT2" s="2"/>
      <c r="QIU2" s="2"/>
      <c r="QIV2" s="2"/>
      <c r="QIW2" s="2"/>
      <c r="QIX2" s="2"/>
      <c r="QIY2" s="2"/>
      <c r="QIZ2" s="2"/>
      <c r="QJA2" s="2"/>
      <c r="QJB2" s="2"/>
      <c r="QJC2" s="2"/>
      <c r="QJD2" s="2"/>
      <c r="QJE2" s="2"/>
      <c r="QJF2" s="2"/>
      <c r="QJG2" s="2"/>
      <c r="QJH2" s="2"/>
      <c r="QJI2" s="2"/>
      <c r="QJJ2" s="2"/>
      <c r="QJK2" s="2"/>
      <c r="QJL2" s="2"/>
      <c r="QJM2" s="2"/>
      <c r="QJN2" s="2"/>
      <c r="QJO2" s="2"/>
      <c r="QJP2" s="2"/>
      <c r="QJQ2" s="2"/>
      <c r="QJR2" s="2"/>
      <c r="QJS2" s="2"/>
      <c r="QJT2" s="2"/>
      <c r="QJU2" s="2"/>
      <c r="QJV2" s="2"/>
      <c r="QJW2" s="2"/>
      <c r="QJX2" s="2"/>
      <c r="QJY2" s="2"/>
      <c r="QJZ2" s="2"/>
      <c r="QKA2" s="2"/>
      <c r="QKB2" s="2"/>
      <c r="QKC2" s="2"/>
      <c r="QKD2" s="2"/>
      <c r="QKE2" s="2"/>
      <c r="QKF2" s="2"/>
      <c r="QKG2" s="2"/>
      <c r="QKH2" s="2"/>
      <c r="QKI2" s="2"/>
      <c r="QKJ2" s="2"/>
      <c r="QKK2" s="2"/>
      <c r="QKL2" s="2"/>
      <c r="QKM2" s="2"/>
      <c r="QKN2" s="2"/>
      <c r="QKO2" s="2"/>
      <c r="QKP2" s="2"/>
      <c r="QKQ2" s="2"/>
      <c r="QKR2" s="2"/>
      <c r="QKS2" s="2"/>
      <c r="QKT2" s="2"/>
      <c r="QKU2" s="2"/>
      <c r="QKV2" s="2"/>
      <c r="QKW2" s="2"/>
      <c r="QKX2" s="2"/>
      <c r="QKY2" s="2"/>
      <c r="QKZ2" s="2"/>
      <c r="QLA2" s="2"/>
      <c r="QLB2" s="2"/>
      <c r="QLC2" s="2"/>
      <c r="QLD2" s="2"/>
      <c r="QLE2" s="2"/>
      <c r="QLF2" s="2"/>
      <c r="QLG2" s="2"/>
      <c r="QLH2" s="2"/>
      <c r="QLI2" s="2"/>
      <c r="QLJ2" s="2"/>
      <c r="QLK2" s="2"/>
      <c r="QLL2" s="2"/>
      <c r="QLM2" s="2"/>
      <c r="QLN2" s="2"/>
      <c r="QLO2" s="2"/>
      <c r="QLP2" s="2"/>
      <c r="QLQ2" s="2"/>
      <c r="QLR2" s="2"/>
      <c r="QLS2" s="2"/>
      <c r="QLT2" s="2"/>
      <c r="QLU2" s="2"/>
      <c r="QLV2" s="2"/>
      <c r="QLW2" s="2"/>
      <c r="QLX2" s="2"/>
      <c r="QLY2" s="2"/>
      <c r="QLZ2" s="2"/>
      <c r="QMA2" s="2"/>
      <c r="QMB2" s="2"/>
      <c r="QMC2" s="2"/>
      <c r="QMD2" s="2"/>
      <c r="QME2" s="2"/>
      <c r="QMF2" s="2"/>
      <c r="QMG2" s="2"/>
      <c r="QMH2" s="2"/>
      <c r="QMI2" s="2"/>
      <c r="QMJ2" s="2"/>
      <c r="QMK2" s="2"/>
      <c r="QML2" s="2"/>
      <c r="QMM2" s="2"/>
      <c r="QMN2" s="2"/>
      <c r="QMO2" s="2"/>
      <c r="QMP2" s="2"/>
      <c r="QMQ2" s="2"/>
      <c r="QMR2" s="2"/>
      <c r="QMS2" s="2"/>
      <c r="QMT2" s="2"/>
      <c r="QMU2" s="2"/>
      <c r="QMV2" s="2"/>
      <c r="QMW2" s="2"/>
      <c r="QMX2" s="2"/>
      <c r="QMY2" s="2"/>
      <c r="QMZ2" s="2"/>
      <c r="QNA2" s="2"/>
      <c r="QNB2" s="2"/>
      <c r="QNC2" s="2"/>
      <c r="QND2" s="2"/>
      <c r="QNE2" s="2"/>
      <c r="QNF2" s="2"/>
      <c r="QNG2" s="2"/>
      <c r="QNH2" s="2"/>
      <c r="QNI2" s="2"/>
      <c r="QNJ2" s="2"/>
      <c r="QNK2" s="2"/>
      <c r="QNL2" s="2"/>
      <c r="QNM2" s="2"/>
      <c r="QNN2" s="2"/>
      <c r="QNO2" s="2"/>
      <c r="QNP2" s="2"/>
      <c r="QNQ2" s="2"/>
      <c r="QNR2" s="2"/>
      <c r="QNS2" s="2"/>
      <c r="QNT2" s="2"/>
      <c r="QNU2" s="2"/>
      <c r="QNV2" s="2"/>
      <c r="QNW2" s="2"/>
      <c r="QNX2" s="2"/>
      <c r="QNY2" s="2"/>
      <c r="QNZ2" s="2"/>
      <c r="QOA2" s="2"/>
      <c r="QOB2" s="2"/>
      <c r="QOC2" s="2"/>
      <c r="QOD2" s="2"/>
      <c r="QOE2" s="2"/>
      <c r="QOF2" s="2"/>
      <c r="QOG2" s="2"/>
      <c r="QOH2" s="2"/>
      <c r="QOI2" s="2"/>
      <c r="QOJ2" s="2"/>
      <c r="QOK2" s="2"/>
      <c r="QOL2" s="2"/>
      <c r="QOM2" s="2"/>
      <c r="QON2" s="2"/>
      <c r="QOO2" s="2"/>
      <c r="QOP2" s="2"/>
      <c r="QOQ2" s="2"/>
      <c r="QOR2" s="2"/>
      <c r="QOS2" s="2"/>
      <c r="QOT2" s="2"/>
      <c r="QOU2" s="2"/>
      <c r="QOV2" s="2"/>
      <c r="QOW2" s="2"/>
      <c r="QOX2" s="2"/>
      <c r="QOY2" s="2"/>
      <c r="QOZ2" s="2"/>
      <c r="QPA2" s="2"/>
      <c r="QPB2" s="2"/>
      <c r="QPC2" s="2"/>
      <c r="QPD2" s="2"/>
      <c r="QPE2" s="2"/>
      <c r="QPF2" s="2"/>
      <c r="QPG2" s="2"/>
      <c r="QPH2" s="2"/>
      <c r="QPI2" s="2"/>
      <c r="QPJ2" s="2"/>
      <c r="QPK2" s="2"/>
      <c r="QPL2" s="2"/>
      <c r="QPM2" s="2"/>
      <c r="QPN2" s="2"/>
      <c r="QPO2" s="2"/>
      <c r="QPP2" s="2"/>
      <c r="QPQ2" s="2"/>
      <c r="QPR2" s="2"/>
      <c r="QPS2" s="2"/>
      <c r="QPT2" s="2"/>
      <c r="QPU2" s="2"/>
      <c r="QPV2" s="2"/>
      <c r="QPW2" s="2"/>
      <c r="QPX2" s="2"/>
      <c r="QPY2" s="2"/>
      <c r="QPZ2" s="2"/>
      <c r="QQA2" s="2"/>
      <c r="QQB2" s="2"/>
      <c r="QQC2" s="2"/>
      <c r="QQD2" s="2"/>
      <c r="QQE2" s="2"/>
      <c r="QQF2" s="2"/>
      <c r="QQG2" s="2"/>
      <c r="QQH2" s="2"/>
      <c r="QQI2" s="2"/>
      <c r="QQJ2" s="2"/>
      <c r="QQK2" s="2"/>
      <c r="QQL2" s="2"/>
      <c r="QQM2" s="2"/>
      <c r="QQN2" s="2"/>
      <c r="QQO2" s="2"/>
      <c r="QQP2" s="2"/>
      <c r="QQQ2" s="2"/>
      <c r="QQR2" s="2"/>
      <c r="QQS2" s="2"/>
      <c r="QQT2" s="2"/>
      <c r="QQU2" s="2"/>
      <c r="QQV2" s="2"/>
      <c r="QQW2" s="2"/>
      <c r="QQX2" s="2"/>
      <c r="QQY2" s="2"/>
      <c r="QQZ2" s="2"/>
      <c r="QRA2" s="2"/>
      <c r="QRB2" s="2"/>
      <c r="QRC2" s="2"/>
      <c r="QRD2" s="2"/>
      <c r="QRE2" s="2"/>
      <c r="QRF2" s="2"/>
      <c r="QRG2" s="2"/>
      <c r="QRH2" s="2"/>
      <c r="QRI2" s="2"/>
      <c r="QRJ2" s="2"/>
      <c r="QRK2" s="2"/>
      <c r="QRL2" s="2"/>
      <c r="QRM2" s="2"/>
      <c r="QRN2" s="2"/>
      <c r="QRO2" s="2"/>
      <c r="QRP2" s="2"/>
      <c r="QRQ2" s="2"/>
      <c r="QRR2" s="2"/>
      <c r="QRS2" s="2"/>
      <c r="QRT2" s="2"/>
      <c r="QRU2" s="2"/>
      <c r="QRV2" s="2"/>
      <c r="QRW2" s="2"/>
      <c r="QRX2" s="2"/>
      <c r="QRY2" s="2"/>
      <c r="QRZ2" s="2"/>
      <c r="QSA2" s="2"/>
      <c r="QSB2" s="2"/>
      <c r="QSC2" s="2"/>
      <c r="QSD2" s="2"/>
      <c r="QSE2" s="2"/>
      <c r="QSF2" s="2"/>
      <c r="QSG2" s="2"/>
      <c r="QSH2" s="2"/>
      <c r="QSI2" s="2"/>
      <c r="QSJ2" s="2"/>
      <c r="QSK2" s="2"/>
      <c r="QSL2" s="2"/>
      <c r="QSM2" s="2"/>
      <c r="QSN2" s="2"/>
      <c r="QSO2" s="2"/>
      <c r="QSP2" s="2"/>
      <c r="QSQ2" s="2"/>
      <c r="QSR2" s="2"/>
      <c r="QSS2" s="2"/>
      <c r="QST2" s="2"/>
      <c r="QSU2" s="2"/>
      <c r="QSV2" s="2"/>
      <c r="QSW2" s="2"/>
      <c r="QSX2" s="2"/>
      <c r="QSY2" s="2"/>
      <c r="QSZ2" s="2"/>
      <c r="QTA2" s="2"/>
      <c r="QTB2" s="2"/>
      <c r="QTC2" s="2"/>
      <c r="QTD2" s="2"/>
      <c r="QTE2" s="2"/>
      <c r="QTF2" s="2"/>
      <c r="QTG2" s="2"/>
      <c r="QTH2" s="2"/>
      <c r="QTI2" s="2"/>
      <c r="QTJ2" s="2"/>
      <c r="QTK2" s="2"/>
      <c r="QTL2" s="2"/>
      <c r="QTM2" s="2"/>
      <c r="QTN2" s="2"/>
      <c r="QTO2" s="2"/>
      <c r="QTP2" s="2"/>
      <c r="QTQ2" s="2"/>
      <c r="QTR2" s="2"/>
      <c r="QTS2" s="2"/>
      <c r="QTT2" s="2"/>
      <c r="QTU2" s="2"/>
      <c r="QTV2" s="2"/>
      <c r="QTW2" s="2"/>
      <c r="QTX2" s="2"/>
      <c r="QTY2" s="2"/>
      <c r="QTZ2" s="2"/>
      <c r="QUA2" s="2"/>
      <c r="QUB2" s="2"/>
      <c r="QUC2" s="2"/>
      <c r="QUD2" s="2"/>
      <c r="QUE2" s="2"/>
      <c r="QUF2" s="2"/>
      <c r="QUG2" s="2"/>
      <c r="QUH2" s="2"/>
      <c r="QUI2" s="2"/>
      <c r="QUJ2" s="2"/>
      <c r="QUK2" s="2"/>
      <c r="QUL2" s="2"/>
      <c r="QUM2" s="2"/>
      <c r="QUN2" s="2"/>
      <c r="QUO2" s="2"/>
      <c r="QUP2" s="2"/>
      <c r="QUQ2" s="2"/>
      <c r="QUR2" s="2"/>
      <c r="QUS2" s="2"/>
      <c r="QUT2" s="2"/>
      <c r="QUU2" s="2"/>
      <c r="QUV2" s="2"/>
      <c r="QUW2" s="2"/>
      <c r="QUX2" s="2"/>
      <c r="QUY2" s="2"/>
      <c r="QUZ2" s="2"/>
      <c r="QVA2" s="2"/>
      <c r="QVB2" s="2"/>
      <c r="QVC2" s="2"/>
      <c r="QVD2" s="2"/>
      <c r="QVE2" s="2"/>
      <c r="QVF2" s="2"/>
      <c r="QVG2" s="2"/>
      <c r="QVH2" s="2"/>
      <c r="QVI2" s="2"/>
      <c r="QVJ2" s="2"/>
      <c r="QVK2" s="2"/>
      <c r="QVL2" s="2"/>
      <c r="QVM2" s="2"/>
      <c r="QVN2" s="2"/>
      <c r="QVO2" s="2"/>
      <c r="QVP2" s="2"/>
      <c r="QVQ2" s="2"/>
      <c r="QVR2" s="2"/>
      <c r="QVS2" s="2"/>
      <c r="QVT2" s="2"/>
      <c r="QVU2" s="2"/>
      <c r="QVV2" s="2"/>
      <c r="QVW2" s="2"/>
      <c r="QVX2" s="2"/>
      <c r="QVY2" s="2"/>
      <c r="QVZ2" s="2"/>
      <c r="QWA2" s="2"/>
      <c r="QWB2" s="2"/>
      <c r="QWC2" s="2"/>
      <c r="QWD2" s="2"/>
      <c r="QWE2" s="2"/>
      <c r="QWF2" s="2"/>
      <c r="QWG2" s="2"/>
      <c r="QWH2" s="2"/>
      <c r="QWI2" s="2"/>
      <c r="QWJ2" s="2"/>
      <c r="QWK2" s="2"/>
      <c r="QWL2" s="2"/>
      <c r="QWM2" s="2"/>
      <c r="QWN2" s="2"/>
      <c r="QWO2" s="2"/>
      <c r="QWP2" s="2"/>
      <c r="QWQ2" s="2"/>
      <c r="QWR2" s="2"/>
      <c r="QWS2" s="2"/>
      <c r="QWT2" s="2"/>
      <c r="QWU2" s="2"/>
      <c r="QWV2" s="2"/>
      <c r="QWW2" s="2"/>
      <c r="QWX2" s="2"/>
      <c r="QWY2" s="2"/>
      <c r="QWZ2" s="2"/>
      <c r="QXA2" s="2"/>
      <c r="QXB2" s="2"/>
      <c r="QXC2" s="2"/>
      <c r="QXD2" s="2"/>
      <c r="QXE2" s="2"/>
      <c r="QXF2" s="2"/>
      <c r="QXG2" s="2"/>
      <c r="QXH2" s="2"/>
      <c r="QXI2" s="2"/>
      <c r="QXJ2" s="2"/>
      <c r="QXK2" s="2"/>
      <c r="QXL2" s="2"/>
      <c r="QXM2" s="2"/>
      <c r="QXN2" s="2"/>
      <c r="QXO2" s="2"/>
      <c r="QXP2" s="2"/>
      <c r="QXQ2" s="2"/>
      <c r="QXR2" s="2"/>
      <c r="QXS2" s="2"/>
      <c r="QXT2" s="2"/>
      <c r="QXU2" s="2"/>
      <c r="QXV2" s="2"/>
      <c r="QXW2" s="2"/>
      <c r="QXX2" s="2"/>
      <c r="QXY2" s="2"/>
      <c r="QXZ2" s="2"/>
      <c r="QYA2" s="2"/>
      <c r="QYB2" s="2"/>
      <c r="QYC2" s="2"/>
      <c r="QYD2" s="2"/>
      <c r="QYE2" s="2"/>
      <c r="QYF2" s="2"/>
      <c r="QYG2" s="2"/>
      <c r="QYH2" s="2"/>
      <c r="QYI2" s="2"/>
      <c r="QYJ2" s="2"/>
      <c r="QYK2" s="2"/>
      <c r="QYL2" s="2"/>
      <c r="QYM2" s="2"/>
      <c r="QYN2" s="2"/>
      <c r="QYO2" s="2"/>
      <c r="QYP2" s="2"/>
      <c r="QYQ2" s="2"/>
      <c r="QYR2" s="2"/>
      <c r="QYS2" s="2"/>
      <c r="QYT2" s="2"/>
      <c r="QYU2" s="2"/>
      <c r="QYV2" s="2"/>
      <c r="QYW2" s="2"/>
      <c r="QYX2" s="2"/>
      <c r="QYY2" s="2"/>
      <c r="QYZ2" s="2"/>
      <c r="QZA2" s="2"/>
      <c r="QZB2" s="2"/>
      <c r="QZC2" s="2"/>
      <c r="QZD2" s="2"/>
      <c r="QZE2" s="2"/>
      <c r="QZF2" s="2"/>
      <c r="QZG2" s="2"/>
      <c r="QZH2" s="2"/>
      <c r="QZI2" s="2"/>
      <c r="QZJ2" s="2"/>
      <c r="QZK2" s="2"/>
      <c r="QZL2" s="2"/>
      <c r="QZM2" s="2"/>
      <c r="QZN2" s="2"/>
      <c r="QZO2" s="2"/>
      <c r="QZP2" s="2"/>
      <c r="QZQ2" s="2"/>
      <c r="QZR2" s="2"/>
      <c r="QZS2" s="2"/>
      <c r="QZT2" s="2"/>
      <c r="QZU2" s="2"/>
      <c r="QZV2" s="2"/>
      <c r="QZW2" s="2"/>
      <c r="QZX2" s="2"/>
      <c r="QZY2" s="2"/>
      <c r="QZZ2" s="2"/>
      <c r="RAA2" s="2"/>
      <c r="RAB2" s="2"/>
      <c r="RAC2" s="2"/>
      <c r="RAD2" s="2"/>
      <c r="RAE2" s="2"/>
      <c r="RAF2" s="2"/>
      <c r="RAG2" s="2"/>
      <c r="RAH2" s="2"/>
      <c r="RAI2" s="2"/>
      <c r="RAJ2" s="2"/>
      <c r="RAK2" s="2"/>
      <c r="RAL2" s="2"/>
      <c r="RAM2" s="2"/>
      <c r="RAN2" s="2"/>
      <c r="RAO2" s="2"/>
      <c r="RAP2" s="2"/>
      <c r="RAQ2" s="2"/>
      <c r="RAR2" s="2"/>
      <c r="RAS2" s="2"/>
      <c r="RAT2" s="2"/>
      <c r="RAU2" s="2"/>
      <c r="RAV2" s="2"/>
      <c r="RAW2" s="2"/>
      <c r="RAX2" s="2"/>
      <c r="RAY2" s="2"/>
      <c r="RAZ2" s="2"/>
      <c r="RBA2" s="2"/>
      <c r="RBB2" s="2"/>
      <c r="RBC2" s="2"/>
      <c r="RBD2" s="2"/>
      <c r="RBE2" s="2"/>
      <c r="RBF2" s="2"/>
      <c r="RBG2" s="2"/>
      <c r="RBH2" s="2"/>
      <c r="RBI2" s="2"/>
      <c r="RBJ2" s="2"/>
      <c r="RBK2" s="2"/>
      <c r="RBL2" s="2"/>
      <c r="RBM2" s="2"/>
      <c r="RBN2" s="2"/>
      <c r="RBO2" s="2"/>
      <c r="RBP2" s="2"/>
      <c r="RBQ2" s="2"/>
      <c r="RBR2" s="2"/>
      <c r="RBS2" s="2"/>
      <c r="RBT2" s="2"/>
      <c r="RBU2" s="2"/>
      <c r="RBV2" s="2"/>
      <c r="RBW2" s="2"/>
      <c r="RBX2" s="2"/>
      <c r="RBY2" s="2"/>
      <c r="RBZ2" s="2"/>
      <c r="RCA2" s="2"/>
      <c r="RCB2" s="2"/>
      <c r="RCC2" s="2"/>
      <c r="RCD2" s="2"/>
      <c r="RCE2" s="2"/>
      <c r="RCF2" s="2"/>
      <c r="RCG2" s="2"/>
      <c r="RCH2" s="2"/>
      <c r="RCI2" s="2"/>
      <c r="RCJ2" s="2"/>
      <c r="RCK2" s="2"/>
      <c r="RCL2" s="2"/>
      <c r="RCM2" s="2"/>
      <c r="RCN2" s="2"/>
      <c r="RCO2" s="2"/>
      <c r="RCP2" s="2"/>
      <c r="RCQ2" s="2"/>
      <c r="RCR2" s="2"/>
      <c r="RCS2" s="2"/>
      <c r="RCT2" s="2"/>
      <c r="RCU2" s="2"/>
      <c r="RCV2" s="2"/>
      <c r="RCW2" s="2"/>
      <c r="RCX2" s="2"/>
      <c r="RCY2" s="2"/>
      <c r="RCZ2" s="2"/>
      <c r="RDA2" s="2"/>
      <c r="RDB2" s="2"/>
      <c r="RDC2" s="2"/>
      <c r="RDD2" s="2"/>
      <c r="RDE2" s="2"/>
      <c r="RDF2" s="2"/>
      <c r="RDG2" s="2"/>
      <c r="RDH2" s="2"/>
      <c r="RDI2" s="2"/>
      <c r="RDJ2" s="2"/>
      <c r="RDK2" s="2"/>
      <c r="RDL2" s="2"/>
      <c r="RDM2" s="2"/>
      <c r="RDN2" s="2"/>
      <c r="RDO2" s="2"/>
      <c r="RDP2" s="2"/>
      <c r="RDQ2" s="2"/>
      <c r="RDR2" s="2"/>
      <c r="RDS2" s="2"/>
      <c r="RDT2" s="2"/>
      <c r="RDU2" s="2"/>
      <c r="RDV2" s="2"/>
      <c r="RDW2" s="2"/>
      <c r="RDX2" s="2"/>
      <c r="RDY2" s="2"/>
      <c r="RDZ2" s="2"/>
      <c r="REA2" s="2"/>
      <c r="REB2" s="2"/>
      <c r="REC2" s="2"/>
      <c r="RED2" s="2"/>
      <c r="REE2" s="2"/>
      <c r="REF2" s="2"/>
      <c r="REG2" s="2"/>
      <c r="REH2" s="2"/>
      <c r="REI2" s="2"/>
      <c r="REJ2" s="2"/>
      <c r="REK2" s="2"/>
      <c r="REL2" s="2"/>
      <c r="REM2" s="2"/>
      <c r="REN2" s="2"/>
      <c r="REO2" s="2"/>
      <c r="REP2" s="2"/>
      <c r="REQ2" s="2"/>
      <c r="RER2" s="2"/>
      <c r="RES2" s="2"/>
      <c r="RET2" s="2"/>
      <c r="REU2" s="2"/>
      <c r="REV2" s="2"/>
      <c r="REW2" s="2"/>
      <c r="REX2" s="2"/>
      <c r="REY2" s="2"/>
      <c r="REZ2" s="2"/>
      <c r="RFA2" s="2"/>
      <c r="RFB2" s="2"/>
      <c r="RFC2" s="2"/>
      <c r="RFD2" s="2"/>
      <c r="RFE2" s="2"/>
      <c r="RFF2" s="2"/>
      <c r="RFG2" s="2"/>
      <c r="RFH2" s="2"/>
      <c r="RFI2" s="2"/>
      <c r="RFJ2" s="2"/>
      <c r="RFK2" s="2"/>
      <c r="RFL2" s="2"/>
      <c r="RFM2" s="2"/>
      <c r="RFN2" s="2"/>
      <c r="RFO2" s="2"/>
      <c r="RFP2" s="2"/>
      <c r="RFQ2" s="2"/>
      <c r="RFR2" s="2"/>
      <c r="RFS2" s="2"/>
      <c r="RFT2" s="2"/>
      <c r="RFU2" s="2"/>
      <c r="RFV2" s="2"/>
      <c r="RFW2" s="2"/>
      <c r="RFX2" s="2"/>
      <c r="RFY2" s="2"/>
      <c r="RFZ2" s="2"/>
      <c r="RGA2" s="2"/>
      <c r="RGB2" s="2"/>
      <c r="RGC2" s="2"/>
      <c r="RGD2" s="2"/>
      <c r="RGE2" s="2"/>
      <c r="RGF2" s="2"/>
      <c r="RGG2" s="2"/>
      <c r="RGH2" s="2"/>
      <c r="RGI2" s="2"/>
      <c r="RGJ2" s="2"/>
      <c r="RGK2" s="2"/>
      <c r="RGL2" s="2"/>
      <c r="RGM2" s="2"/>
      <c r="RGN2" s="2"/>
      <c r="RGO2" s="2"/>
      <c r="RGP2" s="2"/>
      <c r="RGQ2" s="2"/>
      <c r="RGR2" s="2"/>
      <c r="RGS2" s="2"/>
      <c r="RGT2" s="2"/>
      <c r="RGU2" s="2"/>
      <c r="RGV2" s="2"/>
      <c r="RGW2" s="2"/>
      <c r="RGX2" s="2"/>
      <c r="RGY2" s="2"/>
      <c r="RGZ2" s="2"/>
      <c r="RHA2" s="2"/>
      <c r="RHB2" s="2"/>
      <c r="RHC2" s="2"/>
      <c r="RHD2" s="2"/>
      <c r="RHE2" s="2"/>
      <c r="RHF2" s="2"/>
      <c r="RHG2" s="2"/>
      <c r="RHH2" s="2"/>
      <c r="RHI2" s="2"/>
      <c r="RHJ2" s="2"/>
      <c r="RHK2" s="2"/>
      <c r="RHL2" s="2"/>
      <c r="RHM2" s="2"/>
      <c r="RHN2" s="2"/>
      <c r="RHO2" s="2"/>
      <c r="RHP2" s="2"/>
      <c r="RHQ2" s="2"/>
      <c r="RHR2" s="2"/>
      <c r="RHS2" s="2"/>
      <c r="RHT2" s="2"/>
      <c r="RHU2" s="2"/>
      <c r="RHV2" s="2"/>
      <c r="RHW2" s="2"/>
      <c r="RHX2" s="2"/>
      <c r="RHY2" s="2"/>
      <c r="RHZ2" s="2"/>
      <c r="RIA2" s="2"/>
      <c r="RIB2" s="2"/>
      <c r="RIC2" s="2"/>
      <c r="RID2" s="2"/>
      <c r="RIE2" s="2"/>
      <c r="RIF2" s="2"/>
      <c r="RIG2" s="2"/>
      <c r="RIH2" s="2"/>
      <c r="RII2" s="2"/>
      <c r="RIJ2" s="2"/>
      <c r="RIK2" s="2"/>
      <c r="RIL2" s="2"/>
      <c r="RIM2" s="2"/>
      <c r="RIN2" s="2"/>
      <c r="RIO2" s="2"/>
      <c r="RIP2" s="2"/>
      <c r="RIQ2" s="2"/>
      <c r="RIR2" s="2"/>
      <c r="RIS2" s="2"/>
      <c r="RIT2" s="2"/>
      <c r="RIU2" s="2"/>
      <c r="RIV2" s="2"/>
      <c r="RIW2" s="2"/>
      <c r="RIX2" s="2"/>
      <c r="RIY2" s="2"/>
      <c r="RIZ2" s="2"/>
      <c r="RJA2" s="2"/>
      <c r="RJB2" s="2"/>
      <c r="RJC2" s="2"/>
      <c r="RJD2" s="2"/>
      <c r="RJE2" s="2"/>
      <c r="RJF2" s="2"/>
      <c r="RJG2" s="2"/>
      <c r="RJH2" s="2"/>
      <c r="RJI2" s="2"/>
      <c r="RJJ2" s="2"/>
      <c r="RJK2" s="2"/>
      <c r="RJL2" s="2"/>
      <c r="RJM2" s="2"/>
      <c r="RJN2" s="2"/>
      <c r="RJO2" s="2"/>
      <c r="RJP2" s="2"/>
      <c r="RJQ2" s="2"/>
      <c r="RJR2" s="2"/>
      <c r="RJS2" s="2"/>
      <c r="RJT2" s="2"/>
      <c r="RJU2" s="2"/>
      <c r="RJV2" s="2"/>
      <c r="RJW2" s="2"/>
      <c r="RJX2" s="2"/>
      <c r="RJY2" s="2"/>
      <c r="RJZ2" s="2"/>
      <c r="RKA2" s="2"/>
      <c r="RKB2" s="2"/>
      <c r="RKC2" s="2"/>
      <c r="RKD2" s="2"/>
      <c r="RKE2" s="2"/>
      <c r="RKF2" s="2"/>
      <c r="RKG2" s="2"/>
      <c r="RKH2" s="2"/>
      <c r="RKI2" s="2"/>
      <c r="RKJ2" s="2"/>
      <c r="RKK2" s="2"/>
      <c r="RKL2" s="2"/>
      <c r="RKM2" s="2"/>
      <c r="RKN2" s="2"/>
      <c r="RKO2" s="2"/>
      <c r="RKP2" s="2"/>
      <c r="RKQ2" s="2"/>
      <c r="RKR2" s="2"/>
      <c r="RKS2" s="2"/>
      <c r="RKT2" s="2"/>
      <c r="RKU2" s="2"/>
      <c r="RKV2" s="2"/>
      <c r="RKW2" s="2"/>
      <c r="RKX2" s="2"/>
      <c r="RKY2" s="2"/>
      <c r="RKZ2" s="2"/>
      <c r="RLA2" s="2"/>
      <c r="RLB2" s="2"/>
      <c r="RLC2" s="2"/>
      <c r="RLD2" s="2"/>
      <c r="RLE2" s="2"/>
      <c r="RLF2" s="2"/>
      <c r="RLG2" s="2"/>
      <c r="RLH2" s="2"/>
      <c r="RLI2" s="2"/>
      <c r="RLJ2" s="2"/>
      <c r="RLK2" s="2"/>
      <c r="RLL2" s="2"/>
      <c r="RLM2" s="2"/>
      <c r="RLN2" s="2"/>
      <c r="RLO2" s="2"/>
      <c r="RLP2" s="2"/>
      <c r="RLQ2" s="2"/>
      <c r="RLR2" s="2"/>
      <c r="RLS2" s="2"/>
      <c r="RLT2" s="2"/>
      <c r="RLU2" s="2"/>
      <c r="RLV2" s="2"/>
      <c r="RLW2" s="2"/>
      <c r="RLX2" s="2"/>
      <c r="RLY2" s="2"/>
      <c r="RLZ2" s="2"/>
      <c r="RMA2" s="2"/>
      <c r="RMB2" s="2"/>
      <c r="RMC2" s="2"/>
      <c r="RMD2" s="2"/>
      <c r="RME2" s="2"/>
      <c r="RMF2" s="2"/>
      <c r="RMG2" s="2"/>
      <c r="RMH2" s="2"/>
      <c r="RMI2" s="2"/>
      <c r="RMJ2" s="2"/>
      <c r="RMK2" s="2"/>
      <c r="RML2" s="2"/>
      <c r="RMM2" s="2"/>
      <c r="RMN2" s="2"/>
      <c r="RMO2" s="2"/>
      <c r="RMP2" s="2"/>
      <c r="RMQ2" s="2"/>
      <c r="RMR2" s="2"/>
      <c r="RMS2" s="2"/>
      <c r="RMT2" s="2"/>
      <c r="RMU2" s="2"/>
      <c r="RMV2" s="2"/>
      <c r="RMW2" s="2"/>
      <c r="RMX2" s="2"/>
      <c r="RMY2" s="2"/>
      <c r="RMZ2" s="2"/>
      <c r="RNA2" s="2"/>
      <c r="RNB2" s="2"/>
      <c r="RNC2" s="2"/>
      <c r="RND2" s="2"/>
      <c r="RNE2" s="2"/>
      <c r="RNF2" s="2"/>
      <c r="RNG2" s="2"/>
      <c r="RNH2" s="2"/>
      <c r="RNI2" s="2"/>
      <c r="RNJ2" s="2"/>
      <c r="RNK2" s="2"/>
      <c r="RNL2" s="2"/>
      <c r="RNM2" s="2"/>
      <c r="RNN2" s="2"/>
      <c r="RNO2" s="2"/>
      <c r="RNP2" s="2"/>
      <c r="RNQ2" s="2"/>
      <c r="RNR2" s="2"/>
      <c r="RNS2" s="2"/>
      <c r="RNT2" s="2"/>
      <c r="RNU2" s="2"/>
      <c r="RNV2" s="2"/>
      <c r="RNW2" s="2"/>
      <c r="RNX2" s="2"/>
      <c r="RNY2" s="2"/>
      <c r="RNZ2" s="2"/>
      <c r="ROA2" s="2"/>
      <c r="ROB2" s="2"/>
      <c r="ROC2" s="2"/>
      <c r="ROD2" s="2"/>
      <c r="ROE2" s="2"/>
      <c r="ROF2" s="2"/>
      <c r="ROG2" s="2"/>
      <c r="ROH2" s="2"/>
      <c r="ROI2" s="2"/>
      <c r="ROJ2" s="2"/>
      <c r="ROK2" s="2"/>
      <c r="ROL2" s="2"/>
      <c r="ROM2" s="2"/>
      <c r="RON2" s="2"/>
      <c r="ROO2" s="2"/>
      <c r="ROP2" s="2"/>
      <c r="ROQ2" s="2"/>
      <c r="ROR2" s="2"/>
      <c r="ROS2" s="2"/>
      <c r="ROT2" s="2"/>
      <c r="ROU2" s="2"/>
      <c r="ROV2" s="2"/>
      <c r="ROW2" s="2"/>
      <c r="ROX2" s="2"/>
      <c r="ROY2" s="2"/>
      <c r="ROZ2" s="2"/>
      <c r="RPA2" s="2"/>
      <c r="RPB2" s="2"/>
      <c r="RPC2" s="2"/>
      <c r="RPD2" s="2"/>
      <c r="RPE2" s="2"/>
      <c r="RPF2" s="2"/>
      <c r="RPG2" s="2"/>
      <c r="RPH2" s="2"/>
      <c r="RPI2" s="2"/>
      <c r="RPJ2" s="2"/>
      <c r="RPK2" s="2"/>
      <c r="RPL2" s="2"/>
      <c r="RPM2" s="2"/>
      <c r="RPN2" s="2"/>
      <c r="RPO2" s="2"/>
      <c r="RPP2" s="2"/>
      <c r="RPQ2" s="2"/>
      <c r="RPR2" s="2"/>
      <c r="RPS2" s="2"/>
      <c r="RPT2" s="2"/>
      <c r="RPU2" s="2"/>
      <c r="RPV2" s="2"/>
      <c r="RPW2" s="2"/>
      <c r="RPX2" s="2"/>
      <c r="RPY2" s="2"/>
      <c r="RPZ2" s="2"/>
      <c r="RQA2" s="2"/>
      <c r="RQB2" s="2"/>
      <c r="RQC2" s="2"/>
      <c r="RQD2" s="2"/>
      <c r="RQE2" s="2"/>
      <c r="RQF2" s="2"/>
      <c r="RQG2" s="2"/>
      <c r="RQH2" s="2"/>
      <c r="RQI2" s="2"/>
      <c r="RQJ2" s="2"/>
      <c r="RQK2" s="2"/>
      <c r="RQL2" s="2"/>
      <c r="RQM2" s="2"/>
      <c r="RQN2" s="2"/>
      <c r="RQO2" s="2"/>
      <c r="RQP2" s="2"/>
      <c r="RQQ2" s="2"/>
      <c r="RQR2" s="2"/>
      <c r="RQS2" s="2"/>
      <c r="RQT2" s="2"/>
      <c r="RQU2" s="2"/>
      <c r="RQV2" s="2"/>
      <c r="RQW2" s="2"/>
      <c r="RQX2" s="2"/>
      <c r="RQY2" s="2"/>
      <c r="RQZ2" s="2"/>
      <c r="RRA2" s="2"/>
      <c r="RRB2" s="2"/>
      <c r="RRC2" s="2"/>
      <c r="RRD2" s="2"/>
      <c r="RRE2" s="2"/>
      <c r="RRF2" s="2"/>
      <c r="RRG2" s="2"/>
      <c r="RRH2" s="2"/>
      <c r="RRI2" s="2"/>
      <c r="RRJ2" s="2"/>
      <c r="RRK2" s="2"/>
      <c r="RRL2" s="2"/>
      <c r="RRM2" s="2"/>
      <c r="RRN2" s="2"/>
      <c r="RRO2" s="2"/>
      <c r="RRP2" s="2"/>
      <c r="RRQ2" s="2"/>
      <c r="RRR2" s="2"/>
      <c r="RRS2" s="2"/>
      <c r="RRT2" s="2"/>
      <c r="RRU2" s="2"/>
      <c r="RRV2" s="2"/>
      <c r="RRW2" s="2"/>
      <c r="RRX2" s="2"/>
      <c r="RRY2" s="2"/>
      <c r="RRZ2" s="2"/>
      <c r="RSA2" s="2"/>
      <c r="RSB2" s="2"/>
      <c r="RSC2" s="2"/>
      <c r="RSD2" s="2"/>
      <c r="RSE2" s="2"/>
      <c r="RSF2" s="2"/>
      <c r="RSG2" s="2"/>
      <c r="RSH2" s="2"/>
      <c r="RSI2" s="2"/>
      <c r="RSJ2" s="2"/>
      <c r="RSK2" s="2"/>
      <c r="RSL2" s="2"/>
      <c r="RSM2" s="2"/>
      <c r="RSN2" s="2"/>
      <c r="RSO2" s="2"/>
      <c r="RSP2" s="2"/>
      <c r="RSQ2" s="2"/>
      <c r="RSR2" s="2"/>
      <c r="RSS2" s="2"/>
      <c r="RST2" s="2"/>
      <c r="RSU2" s="2"/>
      <c r="RSV2" s="2"/>
      <c r="RSW2" s="2"/>
      <c r="RSX2" s="2"/>
      <c r="RSY2" s="2"/>
      <c r="RSZ2" s="2"/>
      <c r="RTA2" s="2"/>
      <c r="RTB2" s="2"/>
      <c r="RTC2" s="2"/>
      <c r="RTD2" s="2"/>
      <c r="RTE2" s="2"/>
      <c r="RTF2" s="2"/>
      <c r="RTG2" s="2"/>
      <c r="RTH2" s="2"/>
      <c r="RTI2" s="2"/>
      <c r="RTJ2" s="2"/>
      <c r="RTK2" s="2"/>
      <c r="RTL2" s="2"/>
      <c r="RTM2" s="2"/>
      <c r="RTN2" s="2"/>
      <c r="RTO2" s="2"/>
      <c r="RTP2" s="2"/>
      <c r="RTQ2" s="2"/>
      <c r="RTR2" s="2"/>
      <c r="RTS2" s="2"/>
      <c r="RTT2" s="2"/>
      <c r="RTU2" s="2"/>
      <c r="RTV2" s="2"/>
      <c r="RTW2" s="2"/>
      <c r="RTX2" s="2"/>
      <c r="RTY2" s="2"/>
      <c r="RTZ2" s="2"/>
      <c r="RUA2" s="2"/>
      <c r="RUB2" s="2"/>
      <c r="RUC2" s="2"/>
      <c r="RUD2" s="2"/>
      <c r="RUE2" s="2"/>
      <c r="RUF2" s="2"/>
      <c r="RUG2" s="2"/>
      <c r="RUH2" s="2"/>
      <c r="RUI2" s="2"/>
      <c r="RUJ2" s="2"/>
      <c r="RUK2" s="2"/>
      <c r="RUL2" s="2"/>
      <c r="RUM2" s="2"/>
      <c r="RUN2" s="2"/>
      <c r="RUO2" s="2"/>
      <c r="RUP2" s="2"/>
      <c r="RUQ2" s="2"/>
      <c r="RUR2" s="2"/>
      <c r="RUS2" s="2"/>
      <c r="RUT2" s="2"/>
      <c r="RUU2" s="2"/>
      <c r="RUV2" s="2"/>
      <c r="RUW2" s="2"/>
      <c r="RUX2" s="2"/>
      <c r="RUY2" s="2"/>
      <c r="RUZ2" s="2"/>
      <c r="RVA2" s="2"/>
      <c r="RVB2" s="2"/>
      <c r="RVC2" s="2"/>
      <c r="RVD2" s="2"/>
      <c r="RVE2" s="2"/>
      <c r="RVF2" s="2"/>
      <c r="RVG2" s="2"/>
      <c r="RVH2" s="2"/>
      <c r="RVI2" s="2"/>
      <c r="RVJ2" s="2"/>
      <c r="RVK2" s="2"/>
      <c r="RVL2" s="2"/>
      <c r="RVM2" s="2"/>
      <c r="RVN2" s="2"/>
      <c r="RVO2" s="2"/>
      <c r="RVP2" s="2"/>
      <c r="RVQ2" s="2"/>
      <c r="RVR2" s="2"/>
      <c r="RVS2" s="2"/>
      <c r="RVT2" s="2"/>
      <c r="RVU2" s="2"/>
      <c r="RVV2" s="2"/>
      <c r="RVW2" s="2"/>
      <c r="RVX2" s="2"/>
      <c r="RVY2" s="2"/>
      <c r="RVZ2" s="2"/>
      <c r="RWA2" s="2"/>
      <c r="RWB2" s="2"/>
      <c r="RWC2" s="2"/>
      <c r="RWD2" s="2"/>
      <c r="RWE2" s="2"/>
      <c r="RWF2" s="2"/>
      <c r="RWG2" s="2"/>
      <c r="RWH2" s="2"/>
      <c r="RWI2" s="2"/>
      <c r="RWJ2" s="2"/>
      <c r="RWK2" s="2"/>
      <c r="RWL2" s="2"/>
      <c r="RWM2" s="2"/>
      <c r="RWN2" s="2"/>
      <c r="RWO2" s="2"/>
      <c r="RWP2" s="2"/>
      <c r="RWQ2" s="2"/>
      <c r="RWR2" s="2"/>
      <c r="RWS2" s="2"/>
      <c r="RWT2" s="2"/>
      <c r="RWU2" s="2"/>
      <c r="RWV2" s="2"/>
      <c r="RWW2" s="2"/>
      <c r="RWX2" s="2"/>
      <c r="RWY2" s="2"/>
      <c r="RWZ2" s="2"/>
      <c r="RXA2" s="2"/>
      <c r="RXB2" s="2"/>
      <c r="RXC2" s="2"/>
      <c r="RXD2" s="2"/>
      <c r="RXE2" s="2"/>
      <c r="RXF2" s="2"/>
      <c r="RXG2" s="2"/>
      <c r="RXH2" s="2"/>
      <c r="RXI2" s="2"/>
      <c r="RXJ2" s="2"/>
      <c r="RXK2" s="2"/>
      <c r="RXL2" s="2"/>
      <c r="RXM2" s="2"/>
      <c r="RXN2" s="2"/>
      <c r="RXO2" s="2"/>
      <c r="RXP2" s="2"/>
      <c r="RXQ2" s="2"/>
      <c r="RXR2" s="2"/>
      <c r="RXS2" s="2"/>
      <c r="RXT2" s="2"/>
      <c r="RXU2" s="2"/>
      <c r="RXV2" s="2"/>
      <c r="RXW2" s="2"/>
      <c r="RXX2" s="2"/>
      <c r="RXY2" s="2"/>
      <c r="RXZ2" s="2"/>
      <c r="RYA2" s="2"/>
      <c r="RYB2" s="2"/>
      <c r="RYC2" s="2"/>
      <c r="RYD2" s="2"/>
      <c r="RYE2" s="2"/>
      <c r="RYF2" s="2"/>
      <c r="RYG2" s="2"/>
      <c r="RYH2" s="2"/>
      <c r="RYI2" s="2"/>
      <c r="RYJ2" s="2"/>
      <c r="RYK2" s="2"/>
      <c r="RYL2" s="2"/>
      <c r="RYM2" s="2"/>
      <c r="RYN2" s="2"/>
      <c r="RYO2" s="2"/>
      <c r="RYP2" s="2"/>
      <c r="RYQ2" s="2"/>
      <c r="RYR2" s="2"/>
      <c r="RYS2" s="2"/>
      <c r="RYT2" s="2"/>
      <c r="RYU2" s="2"/>
      <c r="RYV2" s="2"/>
      <c r="RYW2" s="2"/>
      <c r="RYX2" s="2"/>
      <c r="RYY2" s="2"/>
      <c r="RYZ2" s="2"/>
      <c r="RZA2" s="2"/>
      <c r="RZB2" s="2"/>
      <c r="RZC2" s="2"/>
      <c r="RZD2" s="2"/>
      <c r="RZE2" s="2"/>
      <c r="RZF2" s="2"/>
      <c r="RZG2" s="2"/>
      <c r="RZH2" s="2"/>
      <c r="RZI2" s="2"/>
      <c r="RZJ2" s="2"/>
      <c r="RZK2" s="2"/>
      <c r="RZL2" s="2"/>
      <c r="RZM2" s="2"/>
      <c r="RZN2" s="2"/>
      <c r="RZO2" s="2"/>
      <c r="RZP2" s="2"/>
      <c r="RZQ2" s="2"/>
      <c r="RZR2" s="2"/>
      <c r="RZS2" s="2"/>
      <c r="RZT2" s="2"/>
      <c r="RZU2" s="2"/>
      <c r="RZV2" s="2"/>
      <c r="RZW2" s="2"/>
      <c r="RZX2" s="2"/>
      <c r="RZY2" s="2"/>
      <c r="RZZ2" s="2"/>
      <c r="SAA2" s="2"/>
      <c r="SAB2" s="2"/>
      <c r="SAC2" s="2"/>
      <c r="SAD2" s="2"/>
      <c r="SAE2" s="2"/>
      <c r="SAF2" s="2"/>
      <c r="SAG2" s="2"/>
      <c r="SAH2" s="2"/>
      <c r="SAI2" s="2"/>
      <c r="SAJ2" s="2"/>
      <c r="SAK2" s="2"/>
      <c r="SAL2" s="2"/>
      <c r="SAM2" s="2"/>
      <c r="SAN2" s="2"/>
      <c r="SAO2" s="2"/>
      <c r="SAP2" s="2"/>
      <c r="SAQ2" s="2"/>
      <c r="SAR2" s="2"/>
      <c r="SAS2" s="2"/>
      <c r="SAT2" s="2"/>
      <c r="SAU2" s="2"/>
      <c r="SAV2" s="2"/>
      <c r="SAW2" s="2"/>
      <c r="SAX2" s="2"/>
      <c r="SAY2" s="2"/>
      <c r="SAZ2" s="2"/>
      <c r="SBA2" s="2"/>
      <c r="SBB2" s="2"/>
      <c r="SBC2" s="2"/>
      <c r="SBD2" s="2"/>
      <c r="SBE2" s="2"/>
      <c r="SBF2" s="2"/>
      <c r="SBG2" s="2"/>
      <c r="SBH2" s="2"/>
      <c r="SBI2" s="2"/>
      <c r="SBJ2" s="2"/>
      <c r="SBK2" s="2"/>
      <c r="SBL2" s="2"/>
      <c r="SBM2" s="2"/>
      <c r="SBN2" s="2"/>
      <c r="SBO2" s="2"/>
      <c r="SBP2" s="2"/>
      <c r="SBQ2" s="2"/>
      <c r="SBR2" s="2"/>
      <c r="SBS2" s="2"/>
      <c r="SBT2" s="2"/>
      <c r="SBU2" s="2"/>
      <c r="SBV2" s="2"/>
      <c r="SBW2" s="2"/>
      <c r="SBX2" s="2"/>
      <c r="SBY2" s="2"/>
      <c r="SBZ2" s="2"/>
      <c r="SCA2" s="2"/>
      <c r="SCB2" s="2"/>
      <c r="SCC2" s="2"/>
      <c r="SCD2" s="2"/>
      <c r="SCE2" s="2"/>
      <c r="SCF2" s="2"/>
      <c r="SCG2" s="2"/>
      <c r="SCH2" s="2"/>
      <c r="SCI2" s="2"/>
      <c r="SCJ2" s="2"/>
      <c r="SCK2" s="2"/>
      <c r="SCL2" s="2"/>
      <c r="SCM2" s="2"/>
      <c r="SCN2" s="2"/>
      <c r="SCO2" s="2"/>
      <c r="SCP2" s="2"/>
      <c r="SCQ2" s="2"/>
      <c r="SCR2" s="2"/>
      <c r="SCS2" s="2"/>
      <c r="SCT2" s="2"/>
      <c r="SCU2" s="2"/>
      <c r="SCV2" s="2"/>
      <c r="SCW2" s="2"/>
      <c r="SCX2" s="2"/>
      <c r="SCY2" s="2"/>
      <c r="SCZ2" s="2"/>
      <c r="SDA2" s="2"/>
      <c r="SDB2" s="2"/>
      <c r="SDC2" s="2"/>
      <c r="SDD2" s="2"/>
      <c r="SDE2" s="2"/>
      <c r="SDF2" s="2"/>
      <c r="SDG2" s="2"/>
      <c r="SDH2" s="2"/>
      <c r="SDI2" s="2"/>
      <c r="SDJ2" s="2"/>
      <c r="SDK2" s="2"/>
      <c r="SDL2" s="2"/>
      <c r="SDM2" s="2"/>
      <c r="SDN2" s="2"/>
      <c r="SDO2" s="2"/>
      <c r="SDP2" s="2"/>
      <c r="SDQ2" s="2"/>
      <c r="SDR2" s="2"/>
      <c r="SDS2" s="2"/>
      <c r="SDT2" s="2"/>
      <c r="SDU2" s="2"/>
      <c r="SDV2" s="2"/>
      <c r="SDW2" s="2"/>
      <c r="SDX2" s="2"/>
      <c r="SDY2" s="2"/>
      <c r="SDZ2" s="2"/>
      <c r="SEA2" s="2"/>
      <c r="SEB2" s="2"/>
      <c r="SEC2" s="2"/>
      <c r="SED2" s="2"/>
      <c r="SEE2" s="2"/>
      <c r="SEF2" s="2"/>
      <c r="SEG2" s="2"/>
      <c r="SEH2" s="2"/>
      <c r="SEI2" s="2"/>
      <c r="SEJ2" s="2"/>
      <c r="SEK2" s="2"/>
      <c r="SEL2" s="2"/>
      <c r="SEM2" s="2"/>
      <c r="SEN2" s="2"/>
      <c r="SEO2" s="2"/>
      <c r="SEP2" s="2"/>
      <c r="SEQ2" s="2"/>
      <c r="SER2" s="2"/>
      <c r="SES2" s="2"/>
      <c r="SET2" s="2"/>
      <c r="SEU2" s="2"/>
      <c r="SEV2" s="2"/>
      <c r="SEW2" s="2"/>
      <c r="SEX2" s="2"/>
      <c r="SEY2" s="2"/>
      <c r="SEZ2" s="2"/>
      <c r="SFA2" s="2"/>
      <c r="SFB2" s="2"/>
      <c r="SFC2" s="2"/>
      <c r="SFD2" s="2"/>
      <c r="SFE2" s="2"/>
      <c r="SFF2" s="2"/>
      <c r="SFG2" s="2"/>
      <c r="SFH2" s="2"/>
      <c r="SFI2" s="2"/>
      <c r="SFJ2" s="2"/>
      <c r="SFK2" s="2"/>
      <c r="SFL2" s="2"/>
      <c r="SFM2" s="2"/>
      <c r="SFN2" s="2"/>
      <c r="SFO2" s="2"/>
      <c r="SFP2" s="2"/>
      <c r="SFQ2" s="2"/>
      <c r="SFR2" s="2"/>
      <c r="SFS2" s="2"/>
      <c r="SFT2" s="2"/>
      <c r="SFU2" s="2"/>
      <c r="SFV2" s="2"/>
      <c r="SFW2" s="2"/>
      <c r="SFX2" s="2"/>
      <c r="SFY2" s="2"/>
      <c r="SFZ2" s="2"/>
      <c r="SGA2" s="2"/>
      <c r="SGB2" s="2"/>
      <c r="SGC2" s="2"/>
      <c r="SGD2" s="2"/>
      <c r="SGE2" s="2"/>
      <c r="SGF2" s="2"/>
      <c r="SGG2" s="2"/>
      <c r="SGH2" s="2"/>
      <c r="SGI2" s="2"/>
      <c r="SGJ2" s="2"/>
      <c r="SGK2" s="2"/>
      <c r="SGL2" s="2"/>
      <c r="SGM2" s="2"/>
      <c r="SGN2" s="2"/>
      <c r="SGO2" s="2"/>
      <c r="SGP2" s="2"/>
      <c r="SGQ2" s="2"/>
      <c r="SGR2" s="2"/>
      <c r="SGS2" s="2"/>
      <c r="SGT2" s="2"/>
      <c r="SGU2" s="2"/>
      <c r="SGV2" s="2"/>
      <c r="SGW2" s="2"/>
      <c r="SGX2" s="2"/>
      <c r="SGY2" s="2"/>
      <c r="SGZ2" s="2"/>
      <c r="SHA2" s="2"/>
      <c r="SHB2" s="2"/>
      <c r="SHC2" s="2"/>
      <c r="SHD2" s="2"/>
      <c r="SHE2" s="2"/>
      <c r="SHF2" s="2"/>
      <c r="SHG2" s="2"/>
      <c r="SHH2" s="2"/>
      <c r="SHI2" s="2"/>
      <c r="SHJ2" s="2"/>
      <c r="SHK2" s="2"/>
      <c r="SHL2" s="2"/>
      <c r="SHM2" s="2"/>
      <c r="SHN2" s="2"/>
      <c r="SHO2" s="2"/>
      <c r="SHP2" s="2"/>
      <c r="SHQ2" s="2"/>
      <c r="SHR2" s="2"/>
      <c r="SHS2" s="2"/>
      <c r="SHT2" s="2"/>
      <c r="SHU2" s="2"/>
      <c r="SHV2" s="2"/>
      <c r="SHW2" s="2"/>
      <c r="SHX2" s="2"/>
      <c r="SHY2" s="2"/>
      <c r="SHZ2" s="2"/>
      <c r="SIA2" s="2"/>
      <c r="SIB2" s="2"/>
      <c r="SIC2" s="2"/>
      <c r="SID2" s="2"/>
      <c r="SIE2" s="2"/>
      <c r="SIF2" s="2"/>
      <c r="SIG2" s="2"/>
      <c r="SIH2" s="2"/>
      <c r="SII2" s="2"/>
      <c r="SIJ2" s="2"/>
      <c r="SIK2" s="2"/>
      <c r="SIL2" s="2"/>
      <c r="SIM2" s="2"/>
      <c r="SIN2" s="2"/>
      <c r="SIO2" s="2"/>
      <c r="SIP2" s="2"/>
      <c r="SIQ2" s="2"/>
      <c r="SIR2" s="2"/>
      <c r="SIS2" s="2"/>
      <c r="SIT2" s="2"/>
      <c r="SIU2" s="2"/>
      <c r="SIV2" s="2"/>
      <c r="SIW2" s="2"/>
      <c r="SIX2" s="2"/>
      <c r="SIY2" s="2"/>
      <c r="SIZ2" s="2"/>
      <c r="SJA2" s="2"/>
      <c r="SJB2" s="2"/>
      <c r="SJC2" s="2"/>
      <c r="SJD2" s="2"/>
      <c r="SJE2" s="2"/>
      <c r="SJF2" s="2"/>
      <c r="SJG2" s="2"/>
      <c r="SJH2" s="2"/>
      <c r="SJI2" s="2"/>
      <c r="SJJ2" s="2"/>
      <c r="SJK2" s="2"/>
      <c r="SJL2" s="2"/>
      <c r="SJM2" s="2"/>
      <c r="SJN2" s="2"/>
      <c r="SJO2" s="2"/>
      <c r="SJP2" s="2"/>
      <c r="SJQ2" s="2"/>
      <c r="SJR2" s="2"/>
      <c r="SJS2" s="2"/>
      <c r="SJT2" s="2"/>
      <c r="SJU2" s="2"/>
      <c r="SJV2" s="2"/>
      <c r="SJW2" s="2"/>
      <c r="SJX2" s="2"/>
      <c r="SJY2" s="2"/>
      <c r="SJZ2" s="2"/>
      <c r="SKA2" s="2"/>
      <c r="SKB2" s="2"/>
      <c r="SKC2" s="2"/>
      <c r="SKD2" s="2"/>
      <c r="SKE2" s="2"/>
      <c r="SKF2" s="2"/>
      <c r="SKG2" s="2"/>
      <c r="SKH2" s="2"/>
      <c r="SKI2" s="2"/>
      <c r="SKJ2" s="2"/>
      <c r="SKK2" s="2"/>
      <c r="SKL2" s="2"/>
      <c r="SKM2" s="2"/>
      <c r="SKN2" s="2"/>
      <c r="SKO2" s="2"/>
      <c r="SKP2" s="2"/>
      <c r="SKQ2" s="2"/>
      <c r="SKR2" s="2"/>
      <c r="SKS2" s="2"/>
      <c r="SKT2" s="2"/>
      <c r="SKU2" s="2"/>
      <c r="SKV2" s="2"/>
      <c r="SKW2" s="2"/>
      <c r="SKX2" s="2"/>
      <c r="SKY2" s="2"/>
      <c r="SKZ2" s="2"/>
      <c r="SLA2" s="2"/>
      <c r="SLB2" s="2"/>
      <c r="SLC2" s="2"/>
      <c r="SLD2" s="2"/>
      <c r="SLE2" s="2"/>
      <c r="SLF2" s="2"/>
      <c r="SLG2" s="2"/>
      <c r="SLH2" s="2"/>
      <c r="SLI2" s="2"/>
      <c r="SLJ2" s="2"/>
      <c r="SLK2" s="2"/>
      <c r="SLL2" s="2"/>
      <c r="SLM2" s="2"/>
      <c r="SLN2" s="2"/>
      <c r="SLO2" s="2"/>
      <c r="SLP2" s="2"/>
      <c r="SLQ2" s="2"/>
      <c r="SLR2" s="2"/>
      <c r="SLS2" s="2"/>
      <c r="SLT2" s="2"/>
      <c r="SLU2" s="2"/>
      <c r="SLV2" s="2"/>
      <c r="SLW2" s="2"/>
      <c r="SLX2" s="2"/>
      <c r="SLY2" s="2"/>
      <c r="SLZ2" s="2"/>
      <c r="SMA2" s="2"/>
      <c r="SMB2" s="2"/>
      <c r="SMC2" s="2"/>
      <c r="SMD2" s="2"/>
      <c r="SME2" s="2"/>
      <c r="SMF2" s="2"/>
      <c r="SMG2" s="2"/>
      <c r="SMH2" s="2"/>
      <c r="SMI2" s="2"/>
      <c r="SMJ2" s="2"/>
      <c r="SMK2" s="2"/>
      <c r="SML2" s="2"/>
      <c r="SMM2" s="2"/>
      <c r="SMN2" s="2"/>
      <c r="SMO2" s="2"/>
      <c r="SMP2" s="2"/>
      <c r="SMQ2" s="2"/>
      <c r="SMR2" s="2"/>
      <c r="SMS2" s="2"/>
      <c r="SMT2" s="2"/>
      <c r="SMU2" s="2"/>
      <c r="SMV2" s="2"/>
      <c r="SMW2" s="2"/>
      <c r="SMX2" s="2"/>
      <c r="SMY2" s="2"/>
      <c r="SMZ2" s="2"/>
      <c r="SNA2" s="2"/>
      <c r="SNB2" s="2"/>
      <c r="SNC2" s="2"/>
      <c r="SND2" s="2"/>
      <c r="SNE2" s="2"/>
      <c r="SNF2" s="2"/>
      <c r="SNG2" s="2"/>
      <c r="SNH2" s="2"/>
      <c r="SNI2" s="2"/>
      <c r="SNJ2" s="2"/>
      <c r="SNK2" s="2"/>
      <c r="SNL2" s="2"/>
      <c r="SNM2" s="2"/>
      <c r="SNN2" s="2"/>
      <c r="SNO2" s="2"/>
      <c r="SNP2" s="2"/>
      <c r="SNQ2" s="2"/>
      <c r="SNR2" s="2"/>
      <c r="SNS2" s="2"/>
      <c r="SNT2" s="2"/>
      <c r="SNU2" s="2"/>
      <c r="SNV2" s="2"/>
      <c r="SNW2" s="2"/>
      <c r="SNX2" s="2"/>
      <c r="SNY2" s="2"/>
      <c r="SNZ2" s="2"/>
      <c r="SOA2" s="2"/>
      <c r="SOB2" s="2"/>
      <c r="SOC2" s="2"/>
      <c r="SOD2" s="2"/>
      <c r="SOE2" s="2"/>
      <c r="SOF2" s="2"/>
      <c r="SOG2" s="2"/>
      <c r="SOH2" s="2"/>
      <c r="SOI2" s="2"/>
      <c r="SOJ2" s="2"/>
      <c r="SOK2" s="2"/>
      <c r="SOL2" s="2"/>
      <c r="SOM2" s="2"/>
      <c r="SON2" s="2"/>
      <c r="SOO2" s="2"/>
      <c r="SOP2" s="2"/>
      <c r="SOQ2" s="2"/>
      <c r="SOR2" s="2"/>
      <c r="SOS2" s="2"/>
      <c r="SOT2" s="2"/>
      <c r="SOU2" s="2"/>
      <c r="SOV2" s="2"/>
      <c r="SOW2" s="2"/>
      <c r="SOX2" s="2"/>
      <c r="SOY2" s="2"/>
      <c r="SOZ2" s="2"/>
      <c r="SPA2" s="2"/>
      <c r="SPB2" s="2"/>
      <c r="SPC2" s="2"/>
      <c r="SPD2" s="2"/>
      <c r="SPE2" s="2"/>
      <c r="SPF2" s="2"/>
      <c r="SPG2" s="2"/>
      <c r="SPH2" s="2"/>
      <c r="SPI2" s="2"/>
      <c r="SPJ2" s="2"/>
      <c r="SPK2" s="2"/>
      <c r="SPL2" s="2"/>
      <c r="SPM2" s="2"/>
      <c r="SPN2" s="2"/>
      <c r="SPO2" s="2"/>
      <c r="SPP2" s="2"/>
      <c r="SPQ2" s="2"/>
      <c r="SPR2" s="2"/>
      <c r="SPS2" s="2"/>
      <c r="SPT2" s="2"/>
      <c r="SPU2" s="2"/>
      <c r="SPV2" s="2"/>
      <c r="SPW2" s="2"/>
      <c r="SPX2" s="2"/>
      <c r="SPY2" s="2"/>
      <c r="SPZ2" s="2"/>
      <c r="SQA2" s="2"/>
      <c r="SQB2" s="2"/>
      <c r="SQC2" s="2"/>
      <c r="SQD2" s="2"/>
      <c r="SQE2" s="2"/>
      <c r="SQF2" s="2"/>
      <c r="SQG2" s="2"/>
      <c r="SQH2" s="2"/>
      <c r="SQI2" s="2"/>
      <c r="SQJ2" s="2"/>
      <c r="SQK2" s="2"/>
      <c r="SQL2" s="2"/>
      <c r="SQM2" s="2"/>
      <c r="SQN2" s="2"/>
      <c r="SQO2" s="2"/>
      <c r="SQP2" s="2"/>
      <c r="SQQ2" s="2"/>
      <c r="SQR2" s="2"/>
      <c r="SQS2" s="2"/>
      <c r="SQT2" s="2"/>
      <c r="SQU2" s="2"/>
      <c r="SQV2" s="2"/>
      <c r="SQW2" s="2"/>
      <c r="SQX2" s="2"/>
      <c r="SQY2" s="2"/>
      <c r="SQZ2" s="2"/>
      <c r="SRA2" s="2"/>
      <c r="SRB2" s="2"/>
      <c r="SRC2" s="2"/>
      <c r="SRD2" s="2"/>
      <c r="SRE2" s="2"/>
      <c r="SRF2" s="2"/>
      <c r="SRG2" s="2"/>
      <c r="SRH2" s="2"/>
      <c r="SRI2" s="2"/>
      <c r="SRJ2" s="2"/>
      <c r="SRK2" s="2"/>
      <c r="SRL2" s="2"/>
      <c r="SRM2" s="2"/>
      <c r="SRN2" s="2"/>
      <c r="SRO2" s="2"/>
      <c r="SRP2" s="2"/>
      <c r="SRQ2" s="2"/>
      <c r="SRR2" s="2"/>
      <c r="SRS2" s="2"/>
      <c r="SRT2" s="2"/>
      <c r="SRU2" s="2"/>
      <c r="SRV2" s="2"/>
      <c r="SRW2" s="2"/>
      <c r="SRX2" s="2"/>
      <c r="SRY2" s="2"/>
      <c r="SRZ2" s="2"/>
      <c r="SSA2" s="2"/>
      <c r="SSB2" s="2"/>
      <c r="SSC2" s="2"/>
      <c r="SSD2" s="2"/>
      <c r="SSE2" s="2"/>
      <c r="SSF2" s="2"/>
      <c r="SSG2" s="2"/>
      <c r="SSH2" s="2"/>
      <c r="SSI2" s="2"/>
      <c r="SSJ2" s="2"/>
      <c r="SSK2" s="2"/>
      <c r="SSL2" s="2"/>
      <c r="SSM2" s="2"/>
      <c r="SSN2" s="2"/>
      <c r="SSO2" s="2"/>
      <c r="SSP2" s="2"/>
      <c r="SSQ2" s="2"/>
      <c r="SSR2" s="2"/>
      <c r="SSS2" s="2"/>
      <c r="SST2" s="2"/>
      <c r="SSU2" s="2"/>
      <c r="SSV2" s="2"/>
      <c r="SSW2" s="2"/>
      <c r="SSX2" s="2"/>
      <c r="SSY2" s="2"/>
      <c r="SSZ2" s="2"/>
      <c r="STA2" s="2"/>
      <c r="STB2" s="2"/>
      <c r="STC2" s="2"/>
      <c r="STD2" s="2"/>
      <c r="STE2" s="2"/>
      <c r="STF2" s="2"/>
      <c r="STG2" s="2"/>
      <c r="STH2" s="2"/>
      <c r="STI2" s="2"/>
      <c r="STJ2" s="2"/>
      <c r="STK2" s="2"/>
      <c r="STL2" s="2"/>
      <c r="STM2" s="2"/>
      <c r="STN2" s="2"/>
      <c r="STO2" s="2"/>
      <c r="STP2" s="2"/>
      <c r="STQ2" s="2"/>
      <c r="STR2" s="2"/>
      <c r="STS2" s="2"/>
      <c r="STT2" s="2"/>
      <c r="STU2" s="2"/>
      <c r="STV2" s="2"/>
      <c r="STW2" s="2"/>
      <c r="STX2" s="2"/>
      <c r="STY2" s="2"/>
      <c r="STZ2" s="2"/>
      <c r="SUA2" s="2"/>
      <c r="SUB2" s="2"/>
      <c r="SUC2" s="2"/>
      <c r="SUD2" s="2"/>
      <c r="SUE2" s="2"/>
      <c r="SUF2" s="2"/>
      <c r="SUG2" s="2"/>
      <c r="SUH2" s="2"/>
      <c r="SUI2" s="2"/>
      <c r="SUJ2" s="2"/>
      <c r="SUK2" s="2"/>
      <c r="SUL2" s="2"/>
      <c r="SUM2" s="2"/>
      <c r="SUN2" s="2"/>
      <c r="SUO2" s="2"/>
      <c r="SUP2" s="2"/>
      <c r="SUQ2" s="2"/>
      <c r="SUR2" s="2"/>
      <c r="SUS2" s="2"/>
      <c r="SUT2" s="2"/>
      <c r="SUU2" s="2"/>
      <c r="SUV2" s="2"/>
      <c r="SUW2" s="2"/>
      <c r="SUX2" s="2"/>
      <c r="SUY2" s="2"/>
      <c r="SUZ2" s="2"/>
      <c r="SVA2" s="2"/>
      <c r="SVB2" s="2"/>
      <c r="SVC2" s="2"/>
      <c r="SVD2" s="2"/>
      <c r="SVE2" s="2"/>
      <c r="SVF2" s="2"/>
      <c r="SVG2" s="2"/>
      <c r="SVH2" s="2"/>
      <c r="SVI2" s="2"/>
      <c r="SVJ2" s="2"/>
      <c r="SVK2" s="2"/>
      <c r="SVL2" s="2"/>
      <c r="SVM2" s="2"/>
      <c r="SVN2" s="2"/>
      <c r="SVO2" s="2"/>
      <c r="SVP2" s="2"/>
      <c r="SVQ2" s="2"/>
      <c r="SVR2" s="2"/>
      <c r="SVS2" s="2"/>
      <c r="SVT2" s="2"/>
      <c r="SVU2" s="2"/>
      <c r="SVV2" s="2"/>
      <c r="SVW2" s="2"/>
      <c r="SVX2" s="2"/>
      <c r="SVY2" s="2"/>
      <c r="SVZ2" s="2"/>
      <c r="SWA2" s="2"/>
      <c r="SWB2" s="2"/>
      <c r="SWC2" s="2"/>
      <c r="SWD2" s="2"/>
      <c r="SWE2" s="2"/>
      <c r="SWF2" s="2"/>
      <c r="SWG2" s="2"/>
      <c r="SWH2" s="2"/>
      <c r="SWI2" s="2"/>
      <c r="SWJ2" s="2"/>
      <c r="SWK2" s="2"/>
      <c r="SWL2" s="2"/>
      <c r="SWM2" s="2"/>
      <c r="SWN2" s="2"/>
      <c r="SWO2" s="2"/>
      <c r="SWP2" s="2"/>
      <c r="SWQ2" s="2"/>
      <c r="SWR2" s="2"/>
      <c r="SWS2" s="2"/>
      <c r="SWT2" s="2"/>
      <c r="SWU2" s="2"/>
      <c r="SWV2" s="2"/>
      <c r="SWW2" s="2"/>
      <c r="SWX2" s="2"/>
      <c r="SWY2" s="2"/>
      <c r="SWZ2" s="2"/>
      <c r="SXA2" s="2"/>
      <c r="SXB2" s="2"/>
      <c r="SXC2" s="2"/>
      <c r="SXD2" s="2"/>
      <c r="SXE2" s="2"/>
      <c r="SXF2" s="2"/>
      <c r="SXG2" s="2"/>
      <c r="SXH2" s="2"/>
      <c r="SXI2" s="2"/>
      <c r="SXJ2" s="2"/>
      <c r="SXK2" s="2"/>
      <c r="SXL2" s="2"/>
      <c r="SXM2" s="2"/>
      <c r="SXN2" s="2"/>
      <c r="SXO2" s="2"/>
      <c r="SXP2" s="2"/>
      <c r="SXQ2" s="2"/>
      <c r="SXR2" s="2"/>
      <c r="SXS2" s="2"/>
      <c r="SXT2" s="2"/>
      <c r="SXU2" s="2"/>
      <c r="SXV2" s="2"/>
      <c r="SXW2" s="2"/>
      <c r="SXX2" s="2"/>
      <c r="SXY2" s="2"/>
      <c r="SXZ2" s="2"/>
      <c r="SYA2" s="2"/>
      <c r="SYB2" s="2"/>
      <c r="SYC2" s="2"/>
      <c r="SYD2" s="2"/>
      <c r="SYE2" s="2"/>
      <c r="SYF2" s="2"/>
      <c r="SYG2" s="2"/>
      <c r="SYH2" s="2"/>
      <c r="SYI2" s="2"/>
      <c r="SYJ2" s="2"/>
      <c r="SYK2" s="2"/>
      <c r="SYL2" s="2"/>
      <c r="SYM2" s="2"/>
      <c r="SYN2" s="2"/>
      <c r="SYO2" s="2"/>
      <c r="SYP2" s="2"/>
      <c r="SYQ2" s="2"/>
      <c r="SYR2" s="2"/>
      <c r="SYS2" s="2"/>
      <c r="SYT2" s="2"/>
      <c r="SYU2" s="2"/>
      <c r="SYV2" s="2"/>
      <c r="SYW2" s="2"/>
      <c r="SYX2" s="2"/>
      <c r="SYY2" s="2"/>
      <c r="SYZ2" s="2"/>
      <c r="SZA2" s="2"/>
      <c r="SZB2" s="2"/>
      <c r="SZC2" s="2"/>
      <c r="SZD2" s="2"/>
      <c r="SZE2" s="2"/>
      <c r="SZF2" s="2"/>
      <c r="SZG2" s="2"/>
      <c r="SZH2" s="2"/>
      <c r="SZI2" s="2"/>
      <c r="SZJ2" s="2"/>
      <c r="SZK2" s="2"/>
      <c r="SZL2" s="2"/>
      <c r="SZM2" s="2"/>
      <c r="SZN2" s="2"/>
      <c r="SZO2" s="2"/>
      <c r="SZP2" s="2"/>
      <c r="SZQ2" s="2"/>
      <c r="SZR2" s="2"/>
      <c r="SZS2" s="2"/>
      <c r="SZT2" s="2"/>
      <c r="SZU2" s="2"/>
      <c r="SZV2" s="2"/>
      <c r="SZW2" s="2"/>
      <c r="SZX2" s="2"/>
      <c r="SZY2" s="2"/>
      <c r="SZZ2" s="2"/>
      <c r="TAA2" s="2"/>
      <c r="TAB2" s="2"/>
      <c r="TAC2" s="2"/>
      <c r="TAD2" s="2"/>
      <c r="TAE2" s="2"/>
      <c r="TAF2" s="2"/>
      <c r="TAG2" s="2"/>
      <c r="TAH2" s="2"/>
      <c r="TAI2" s="2"/>
      <c r="TAJ2" s="2"/>
      <c r="TAK2" s="2"/>
      <c r="TAL2" s="2"/>
      <c r="TAM2" s="2"/>
      <c r="TAN2" s="2"/>
      <c r="TAO2" s="2"/>
      <c r="TAP2" s="2"/>
      <c r="TAQ2" s="2"/>
      <c r="TAR2" s="2"/>
      <c r="TAS2" s="2"/>
      <c r="TAT2" s="2"/>
      <c r="TAU2" s="2"/>
      <c r="TAV2" s="2"/>
      <c r="TAW2" s="2"/>
      <c r="TAX2" s="2"/>
      <c r="TAY2" s="2"/>
      <c r="TAZ2" s="2"/>
      <c r="TBA2" s="2"/>
      <c r="TBB2" s="2"/>
      <c r="TBC2" s="2"/>
      <c r="TBD2" s="2"/>
      <c r="TBE2" s="2"/>
      <c r="TBF2" s="2"/>
      <c r="TBG2" s="2"/>
      <c r="TBH2" s="2"/>
      <c r="TBI2" s="2"/>
      <c r="TBJ2" s="2"/>
      <c r="TBK2" s="2"/>
      <c r="TBL2" s="2"/>
      <c r="TBM2" s="2"/>
      <c r="TBN2" s="2"/>
      <c r="TBO2" s="2"/>
      <c r="TBP2" s="2"/>
      <c r="TBQ2" s="2"/>
      <c r="TBR2" s="2"/>
      <c r="TBS2" s="2"/>
      <c r="TBT2" s="2"/>
      <c r="TBU2" s="2"/>
      <c r="TBV2" s="2"/>
      <c r="TBW2" s="2"/>
      <c r="TBX2" s="2"/>
      <c r="TBY2" s="2"/>
      <c r="TBZ2" s="2"/>
      <c r="TCA2" s="2"/>
      <c r="TCB2" s="2"/>
      <c r="TCC2" s="2"/>
      <c r="TCD2" s="2"/>
      <c r="TCE2" s="2"/>
      <c r="TCF2" s="2"/>
      <c r="TCG2" s="2"/>
      <c r="TCH2" s="2"/>
      <c r="TCI2" s="2"/>
      <c r="TCJ2" s="2"/>
      <c r="TCK2" s="2"/>
      <c r="TCL2" s="2"/>
      <c r="TCM2" s="2"/>
      <c r="TCN2" s="2"/>
      <c r="TCO2" s="2"/>
      <c r="TCP2" s="2"/>
      <c r="TCQ2" s="2"/>
      <c r="TCR2" s="2"/>
      <c r="TCS2" s="2"/>
      <c r="TCT2" s="2"/>
      <c r="TCU2" s="2"/>
      <c r="TCV2" s="2"/>
      <c r="TCW2" s="2"/>
      <c r="TCX2" s="2"/>
      <c r="TCY2" s="2"/>
      <c r="TCZ2" s="2"/>
      <c r="TDA2" s="2"/>
      <c r="TDB2" s="2"/>
      <c r="TDC2" s="2"/>
      <c r="TDD2" s="2"/>
      <c r="TDE2" s="2"/>
      <c r="TDF2" s="2"/>
      <c r="TDG2" s="2"/>
      <c r="TDH2" s="2"/>
      <c r="TDI2" s="2"/>
      <c r="TDJ2" s="2"/>
      <c r="TDK2" s="2"/>
      <c r="TDL2" s="2"/>
      <c r="TDM2" s="2"/>
      <c r="TDN2" s="2"/>
      <c r="TDO2" s="2"/>
      <c r="TDP2" s="2"/>
      <c r="TDQ2" s="2"/>
      <c r="TDR2" s="2"/>
      <c r="TDS2" s="2"/>
      <c r="TDT2" s="2"/>
      <c r="TDU2" s="2"/>
      <c r="TDV2" s="2"/>
      <c r="TDW2" s="2"/>
      <c r="TDX2" s="2"/>
      <c r="TDY2" s="2"/>
      <c r="TDZ2" s="2"/>
      <c r="TEA2" s="2"/>
      <c r="TEB2" s="2"/>
      <c r="TEC2" s="2"/>
      <c r="TED2" s="2"/>
      <c r="TEE2" s="2"/>
      <c r="TEF2" s="2"/>
      <c r="TEG2" s="2"/>
      <c r="TEH2" s="2"/>
      <c r="TEI2" s="2"/>
      <c r="TEJ2" s="2"/>
      <c r="TEK2" s="2"/>
      <c r="TEL2" s="2"/>
      <c r="TEM2" s="2"/>
      <c r="TEN2" s="2"/>
      <c r="TEO2" s="2"/>
      <c r="TEP2" s="2"/>
      <c r="TEQ2" s="2"/>
      <c r="TER2" s="2"/>
      <c r="TES2" s="2"/>
      <c r="TET2" s="2"/>
      <c r="TEU2" s="2"/>
      <c r="TEV2" s="2"/>
      <c r="TEW2" s="2"/>
      <c r="TEX2" s="2"/>
      <c r="TEY2" s="2"/>
      <c r="TEZ2" s="2"/>
      <c r="TFA2" s="2"/>
      <c r="TFB2" s="2"/>
      <c r="TFC2" s="2"/>
      <c r="TFD2" s="2"/>
      <c r="TFE2" s="2"/>
      <c r="TFF2" s="2"/>
      <c r="TFG2" s="2"/>
      <c r="TFH2" s="2"/>
      <c r="TFI2" s="2"/>
      <c r="TFJ2" s="2"/>
      <c r="TFK2" s="2"/>
      <c r="TFL2" s="2"/>
      <c r="TFM2" s="2"/>
      <c r="TFN2" s="2"/>
      <c r="TFO2" s="2"/>
      <c r="TFP2" s="2"/>
      <c r="TFQ2" s="2"/>
      <c r="TFR2" s="2"/>
      <c r="TFS2" s="2"/>
      <c r="TFT2" s="2"/>
      <c r="TFU2" s="2"/>
      <c r="TFV2" s="2"/>
      <c r="TFW2" s="2"/>
      <c r="TFX2" s="2"/>
      <c r="TFY2" s="2"/>
      <c r="TFZ2" s="2"/>
      <c r="TGA2" s="2"/>
      <c r="TGB2" s="2"/>
      <c r="TGC2" s="2"/>
      <c r="TGD2" s="2"/>
      <c r="TGE2" s="2"/>
      <c r="TGF2" s="2"/>
      <c r="TGG2" s="2"/>
      <c r="TGH2" s="2"/>
      <c r="TGI2" s="2"/>
      <c r="TGJ2" s="2"/>
      <c r="TGK2" s="2"/>
      <c r="TGL2" s="2"/>
      <c r="TGM2" s="2"/>
      <c r="TGN2" s="2"/>
      <c r="TGO2" s="2"/>
      <c r="TGP2" s="2"/>
      <c r="TGQ2" s="2"/>
      <c r="TGR2" s="2"/>
      <c r="TGS2" s="2"/>
      <c r="TGT2" s="2"/>
      <c r="TGU2" s="2"/>
      <c r="TGV2" s="2"/>
      <c r="TGW2" s="2"/>
      <c r="TGX2" s="2"/>
      <c r="TGY2" s="2"/>
      <c r="TGZ2" s="2"/>
      <c r="THA2" s="2"/>
      <c r="THB2" s="2"/>
      <c r="THC2" s="2"/>
      <c r="THD2" s="2"/>
      <c r="THE2" s="2"/>
      <c r="THF2" s="2"/>
      <c r="THG2" s="2"/>
      <c r="THH2" s="2"/>
      <c r="THI2" s="2"/>
      <c r="THJ2" s="2"/>
      <c r="THK2" s="2"/>
      <c r="THL2" s="2"/>
      <c r="THM2" s="2"/>
      <c r="THN2" s="2"/>
      <c r="THO2" s="2"/>
      <c r="THP2" s="2"/>
      <c r="THQ2" s="2"/>
      <c r="THR2" s="2"/>
      <c r="THS2" s="2"/>
      <c r="THT2" s="2"/>
      <c r="THU2" s="2"/>
      <c r="THV2" s="2"/>
      <c r="THW2" s="2"/>
      <c r="THX2" s="2"/>
      <c r="THY2" s="2"/>
      <c r="THZ2" s="2"/>
      <c r="TIA2" s="2"/>
      <c r="TIB2" s="2"/>
      <c r="TIC2" s="2"/>
      <c r="TID2" s="2"/>
      <c r="TIE2" s="2"/>
      <c r="TIF2" s="2"/>
      <c r="TIG2" s="2"/>
      <c r="TIH2" s="2"/>
      <c r="TII2" s="2"/>
      <c r="TIJ2" s="2"/>
      <c r="TIK2" s="2"/>
      <c r="TIL2" s="2"/>
      <c r="TIM2" s="2"/>
      <c r="TIN2" s="2"/>
      <c r="TIO2" s="2"/>
      <c r="TIP2" s="2"/>
      <c r="TIQ2" s="2"/>
      <c r="TIR2" s="2"/>
      <c r="TIS2" s="2"/>
      <c r="TIT2" s="2"/>
      <c r="TIU2" s="2"/>
      <c r="TIV2" s="2"/>
      <c r="TIW2" s="2"/>
      <c r="TIX2" s="2"/>
      <c r="TIY2" s="2"/>
      <c r="TIZ2" s="2"/>
      <c r="TJA2" s="2"/>
      <c r="TJB2" s="2"/>
      <c r="TJC2" s="2"/>
      <c r="TJD2" s="2"/>
      <c r="TJE2" s="2"/>
      <c r="TJF2" s="2"/>
      <c r="TJG2" s="2"/>
      <c r="TJH2" s="2"/>
      <c r="TJI2" s="2"/>
      <c r="TJJ2" s="2"/>
      <c r="TJK2" s="2"/>
      <c r="TJL2" s="2"/>
      <c r="TJM2" s="2"/>
      <c r="TJN2" s="2"/>
      <c r="TJO2" s="2"/>
      <c r="TJP2" s="2"/>
      <c r="TJQ2" s="2"/>
      <c r="TJR2" s="2"/>
      <c r="TJS2" s="2"/>
      <c r="TJT2" s="2"/>
      <c r="TJU2" s="2"/>
      <c r="TJV2" s="2"/>
      <c r="TJW2" s="2"/>
      <c r="TJX2" s="2"/>
      <c r="TJY2" s="2"/>
      <c r="TJZ2" s="2"/>
      <c r="TKA2" s="2"/>
      <c r="TKB2" s="2"/>
      <c r="TKC2" s="2"/>
      <c r="TKD2" s="2"/>
      <c r="TKE2" s="2"/>
      <c r="TKF2" s="2"/>
      <c r="TKG2" s="2"/>
      <c r="TKH2" s="2"/>
      <c r="TKI2" s="2"/>
      <c r="TKJ2" s="2"/>
      <c r="TKK2" s="2"/>
      <c r="TKL2" s="2"/>
      <c r="TKM2" s="2"/>
      <c r="TKN2" s="2"/>
      <c r="TKO2" s="2"/>
      <c r="TKP2" s="2"/>
      <c r="TKQ2" s="2"/>
      <c r="TKR2" s="2"/>
      <c r="TKS2" s="2"/>
      <c r="TKT2" s="2"/>
      <c r="TKU2" s="2"/>
      <c r="TKV2" s="2"/>
      <c r="TKW2" s="2"/>
      <c r="TKX2" s="2"/>
      <c r="TKY2" s="2"/>
      <c r="TKZ2" s="2"/>
      <c r="TLA2" s="2"/>
      <c r="TLB2" s="2"/>
      <c r="TLC2" s="2"/>
      <c r="TLD2" s="2"/>
      <c r="TLE2" s="2"/>
      <c r="TLF2" s="2"/>
      <c r="TLG2" s="2"/>
      <c r="TLH2" s="2"/>
      <c r="TLI2" s="2"/>
      <c r="TLJ2" s="2"/>
      <c r="TLK2" s="2"/>
      <c r="TLL2" s="2"/>
      <c r="TLM2" s="2"/>
      <c r="TLN2" s="2"/>
      <c r="TLO2" s="2"/>
      <c r="TLP2" s="2"/>
      <c r="TLQ2" s="2"/>
      <c r="TLR2" s="2"/>
      <c r="TLS2" s="2"/>
      <c r="TLT2" s="2"/>
      <c r="TLU2" s="2"/>
      <c r="TLV2" s="2"/>
      <c r="TLW2" s="2"/>
      <c r="TLX2" s="2"/>
      <c r="TLY2" s="2"/>
      <c r="TLZ2" s="2"/>
      <c r="TMA2" s="2"/>
      <c r="TMB2" s="2"/>
      <c r="TMC2" s="2"/>
      <c r="TMD2" s="2"/>
      <c r="TME2" s="2"/>
      <c r="TMF2" s="2"/>
      <c r="TMG2" s="2"/>
      <c r="TMH2" s="2"/>
      <c r="TMI2" s="2"/>
      <c r="TMJ2" s="2"/>
      <c r="TMK2" s="2"/>
      <c r="TML2" s="2"/>
      <c r="TMM2" s="2"/>
      <c r="TMN2" s="2"/>
      <c r="TMO2" s="2"/>
      <c r="TMP2" s="2"/>
      <c r="TMQ2" s="2"/>
      <c r="TMR2" s="2"/>
      <c r="TMS2" s="2"/>
      <c r="TMT2" s="2"/>
      <c r="TMU2" s="2"/>
      <c r="TMV2" s="2"/>
      <c r="TMW2" s="2"/>
      <c r="TMX2" s="2"/>
      <c r="TMY2" s="2"/>
      <c r="TMZ2" s="2"/>
      <c r="TNA2" s="2"/>
      <c r="TNB2" s="2"/>
      <c r="TNC2" s="2"/>
      <c r="TND2" s="2"/>
      <c r="TNE2" s="2"/>
      <c r="TNF2" s="2"/>
      <c r="TNG2" s="2"/>
      <c r="TNH2" s="2"/>
      <c r="TNI2" s="2"/>
      <c r="TNJ2" s="2"/>
      <c r="TNK2" s="2"/>
      <c r="TNL2" s="2"/>
      <c r="TNM2" s="2"/>
      <c r="TNN2" s="2"/>
      <c r="TNO2" s="2"/>
      <c r="TNP2" s="2"/>
      <c r="TNQ2" s="2"/>
      <c r="TNR2" s="2"/>
      <c r="TNS2" s="2"/>
      <c r="TNT2" s="2"/>
      <c r="TNU2" s="2"/>
      <c r="TNV2" s="2"/>
      <c r="TNW2" s="2"/>
      <c r="TNX2" s="2"/>
      <c r="TNY2" s="2"/>
      <c r="TNZ2" s="2"/>
      <c r="TOA2" s="2"/>
      <c r="TOB2" s="2"/>
      <c r="TOC2" s="2"/>
      <c r="TOD2" s="2"/>
      <c r="TOE2" s="2"/>
      <c r="TOF2" s="2"/>
      <c r="TOG2" s="2"/>
      <c r="TOH2" s="2"/>
      <c r="TOI2" s="2"/>
      <c r="TOJ2" s="2"/>
      <c r="TOK2" s="2"/>
      <c r="TOL2" s="2"/>
      <c r="TOM2" s="2"/>
      <c r="TON2" s="2"/>
      <c r="TOO2" s="2"/>
      <c r="TOP2" s="2"/>
      <c r="TOQ2" s="2"/>
      <c r="TOR2" s="2"/>
      <c r="TOS2" s="2"/>
      <c r="TOT2" s="2"/>
      <c r="TOU2" s="2"/>
      <c r="TOV2" s="2"/>
      <c r="TOW2" s="2"/>
      <c r="TOX2" s="2"/>
      <c r="TOY2" s="2"/>
      <c r="TOZ2" s="2"/>
      <c r="TPA2" s="2"/>
      <c r="TPB2" s="2"/>
      <c r="TPC2" s="2"/>
      <c r="TPD2" s="2"/>
      <c r="TPE2" s="2"/>
      <c r="TPF2" s="2"/>
      <c r="TPG2" s="2"/>
      <c r="TPH2" s="2"/>
      <c r="TPI2" s="2"/>
      <c r="TPJ2" s="2"/>
      <c r="TPK2" s="2"/>
      <c r="TPL2" s="2"/>
      <c r="TPM2" s="2"/>
      <c r="TPN2" s="2"/>
      <c r="TPO2" s="2"/>
      <c r="TPP2" s="2"/>
      <c r="TPQ2" s="2"/>
      <c r="TPR2" s="2"/>
      <c r="TPS2" s="2"/>
      <c r="TPT2" s="2"/>
      <c r="TPU2" s="2"/>
      <c r="TPV2" s="2"/>
      <c r="TPW2" s="2"/>
      <c r="TPX2" s="2"/>
      <c r="TPY2" s="2"/>
      <c r="TPZ2" s="2"/>
      <c r="TQA2" s="2"/>
      <c r="TQB2" s="2"/>
      <c r="TQC2" s="2"/>
      <c r="TQD2" s="2"/>
      <c r="TQE2" s="2"/>
      <c r="TQF2" s="2"/>
      <c r="TQG2" s="2"/>
      <c r="TQH2" s="2"/>
      <c r="TQI2" s="2"/>
      <c r="TQJ2" s="2"/>
      <c r="TQK2" s="2"/>
      <c r="TQL2" s="2"/>
      <c r="TQM2" s="2"/>
      <c r="TQN2" s="2"/>
      <c r="TQO2" s="2"/>
      <c r="TQP2" s="2"/>
      <c r="TQQ2" s="2"/>
      <c r="TQR2" s="2"/>
      <c r="TQS2" s="2"/>
      <c r="TQT2" s="2"/>
      <c r="TQU2" s="2"/>
      <c r="TQV2" s="2"/>
      <c r="TQW2" s="2"/>
      <c r="TQX2" s="2"/>
      <c r="TQY2" s="2"/>
      <c r="TQZ2" s="2"/>
      <c r="TRA2" s="2"/>
      <c r="TRB2" s="2"/>
      <c r="TRC2" s="2"/>
      <c r="TRD2" s="2"/>
      <c r="TRE2" s="2"/>
      <c r="TRF2" s="2"/>
      <c r="TRG2" s="2"/>
      <c r="TRH2" s="2"/>
      <c r="TRI2" s="2"/>
      <c r="TRJ2" s="2"/>
      <c r="TRK2" s="2"/>
      <c r="TRL2" s="2"/>
      <c r="TRM2" s="2"/>
      <c r="TRN2" s="2"/>
      <c r="TRO2" s="2"/>
      <c r="TRP2" s="2"/>
      <c r="TRQ2" s="2"/>
      <c r="TRR2" s="2"/>
      <c r="TRS2" s="2"/>
      <c r="TRT2" s="2"/>
      <c r="TRU2" s="2"/>
      <c r="TRV2" s="2"/>
      <c r="TRW2" s="2"/>
      <c r="TRX2" s="2"/>
      <c r="TRY2" s="2"/>
      <c r="TRZ2" s="2"/>
      <c r="TSA2" s="2"/>
      <c r="TSB2" s="2"/>
      <c r="TSC2" s="2"/>
      <c r="TSD2" s="2"/>
      <c r="TSE2" s="2"/>
      <c r="TSF2" s="2"/>
      <c r="TSG2" s="2"/>
      <c r="TSH2" s="2"/>
      <c r="TSI2" s="2"/>
      <c r="TSJ2" s="2"/>
      <c r="TSK2" s="2"/>
      <c r="TSL2" s="2"/>
      <c r="TSM2" s="2"/>
      <c r="TSN2" s="2"/>
      <c r="TSO2" s="2"/>
      <c r="TSP2" s="2"/>
      <c r="TSQ2" s="2"/>
      <c r="TSR2" s="2"/>
      <c r="TSS2" s="2"/>
      <c r="TST2" s="2"/>
      <c r="TSU2" s="2"/>
      <c r="TSV2" s="2"/>
      <c r="TSW2" s="2"/>
      <c r="TSX2" s="2"/>
      <c r="TSY2" s="2"/>
      <c r="TSZ2" s="2"/>
      <c r="TTA2" s="2"/>
      <c r="TTB2" s="2"/>
      <c r="TTC2" s="2"/>
      <c r="TTD2" s="2"/>
      <c r="TTE2" s="2"/>
      <c r="TTF2" s="2"/>
      <c r="TTG2" s="2"/>
      <c r="TTH2" s="2"/>
      <c r="TTI2" s="2"/>
      <c r="TTJ2" s="2"/>
      <c r="TTK2" s="2"/>
      <c r="TTL2" s="2"/>
      <c r="TTM2" s="2"/>
      <c r="TTN2" s="2"/>
      <c r="TTO2" s="2"/>
      <c r="TTP2" s="2"/>
      <c r="TTQ2" s="2"/>
      <c r="TTR2" s="2"/>
      <c r="TTS2" s="2"/>
      <c r="TTT2" s="2"/>
      <c r="TTU2" s="2"/>
      <c r="TTV2" s="2"/>
      <c r="TTW2" s="2"/>
      <c r="TTX2" s="2"/>
      <c r="TTY2" s="2"/>
      <c r="TTZ2" s="2"/>
      <c r="TUA2" s="2"/>
      <c r="TUB2" s="2"/>
      <c r="TUC2" s="2"/>
      <c r="TUD2" s="2"/>
      <c r="TUE2" s="2"/>
      <c r="TUF2" s="2"/>
      <c r="TUG2" s="2"/>
      <c r="TUH2" s="2"/>
      <c r="TUI2" s="2"/>
      <c r="TUJ2" s="2"/>
      <c r="TUK2" s="2"/>
      <c r="TUL2" s="2"/>
      <c r="TUM2" s="2"/>
      <c r="TUN2" s="2"/>
      <c r="TUO2" s="2"/>
      <c r="TUP2" s="2"/>
      <c r="TUQ2" s="2"/>
      <c r="TUR2" s="2"/>
      <c r="TUS2" s="2"/>
      <c r="TUT2" s="2"/>
      <c r="TUU2" s="2"/>
      <c r="TUV2" s="2"/>
      <c r="TUW2" s="2"/>
      <c r="TUX2" s="2"/>
      <c r="TUY2" s="2"/>
      <c r="TUZ2" s="2"/>
      <c r="TVA2" s="2"/>
      <c r="TVB2" s="2"/>
      <c r="TVC2" s="2"/>
      <c r="TVD2" s="2"/>
      <c r="TVE2" s="2"/>
      <c r="TVF2" s="2"/>
      <c r="TVG2" s="2"/>
      <c r="TVH2" s="2"/>
      <c r="TVI2" s="2"/>
      <c r="TVJ2" s="2"/>
      <c r="TVK2" s="2"/>
      <c r="TVL2" s="2"/>
      <c r="TVM2" s="2"/>
      <c r="TVN2" s="2"/>
      <c r="TVO2" s="2"/>
      <c r="TVP2" s="2"/>
      <c r="TVQ2" s="2"/>
      <c r="TVR2" s="2"/>
      <c r="TVS2" s="2"/>
      <c r="TVT2" s="2"/>
      <c r="TVU2" s="2"/>
      <c r="TVV2" s="2"/>
      <c r="TVW2" s="2"/>
      <c r="TVX2" s="2"/>
      <c r="TVY2" s="2"/>
      <c r="TVZ2" s="2"/>
      <c r="TWA2" s="2"/>
      <c r="TWB2" s="2"/>
      <c r="TWC2" s="2"/>
      <c r="TWD2" s="2"/>
      <c r="TWE2" s="2"/>
      <c r="TWF2" s="2"/>
      <c r="TWG2" s="2"/>
      <c r="TWH2" s="2"/>
      <c r="TWI2" s="2"/>
      <c r="TWJ2" s="2"/>
      <c r="TWK2" s="2"/>
      <c r="TWL2" s="2"/>
      <c r="TWM2" s="2"/>
      <c r="TWN2" s="2"/>
      <c r="TWO2" s="2"/>
      <c r="TWP2" s="2"/>
      <c r="TWQ2" s="2"/>
      <c r="TWR2" s="2"/>
      <c r="TWS2" s="2"/>
      <c r="TWT2" s="2"/>
      <c r="TWU2" s="2"/>
      <c r="TWV2" s="2"/>
      <c r="TWW2" s="2"/>
      <c r="TWX2" s="2"/>
      <c r="TWY2" s="2"/>
      <c r="TWZ2" s="2"/>
      <c r="TXA2" s="2"/>
      <c r="TXB2" s="2"/>
      <c r="TXC2" s="2"/>
      <c r="TXD2" s="2"/>
      <c r="TXE2" s="2"/>
      <c r="TXF2" s="2"/>
      <c r="TXG2" s="2"/>
      <c r="TXH2" s="2"/>
      <c r="TXI2" s="2"/>
      <c r="TXJ2" s="2"/>
      <c r="TXK2" s="2"/>
      <c r="TXL2" s="2"/>
      <c r="TXM2" s="2"/>
      <c r="TXN2" s="2"/>
      <c r="TXO2" s="2"/>
      <c r="TXP2" s="2"/>
      <c r="TXQ2" s="2"/>
      <c r="TXR2" s="2"/>
      <c r="TXS2" s="2"/>
      <c r="TXT2" s="2"/>
      <c r="TXU2" s="2"/>
      <c r="TXV2" s="2"/>
      <c r="TXW2" s="2"/>
      <c r="TXX2" s="2"/>
      <c r="TXY2" s="2"/>
      <c r="TXZ2" s="2"/>
      <c r="TYA2" s="2"/>
      <c r="TYB2" s="2"/>
      <c r="TYC2" s="2"/>
      <c r="TYD2" s="2"/>
      <c r="TYE2" s="2"/>
      <c r="TYF2" s="2"/>
      <c r="TYG2" s="2"/>
      <c r="TYH2" s="2"/>
      <c r="TYI2" s="2"/>
      <c r="TYJ2" s="2"/>
      <c r="TYK2" s="2"/>
      <c r="TYL2" s="2"/>
      <c r="TYM2" s="2"/>
      <c r="TYN2" s="2"/>
      <c r="TYO2" s="2"/>
      <c r="TYP2" s="2"/>
      <c r="TYQ2" s="2"/>
      <c r="TYR2" s="2"/>
      <c r="TYS2" s="2"/>
      <c r="TYT2" s="2"/>
      <c r="TYU2" s="2"/>
      <c r="TYV2" s="2"/>
      <c r="TYW2" s="2"/>
      <c r="TYX2" s="2"/>
      <c r="TYY2" s="2"/>
      <c r="TYZ2" s="2"/>
      <c r="TZA2" s="2"/>
      <c r="TZB2" s="2"/>
      <c r="TZC2" s="2"/>
      <c r="TZD2" s="2"/>
      <c r="TZE2" s="2"/>
      <c r="TZF2" s="2"/>
      <c r="TZG2" s="2"/>
      <c r="TZH2" s="2"/>
      <c r="TZI2" s="2"/>
      <c r="TZJ2" s="2"/>
      <c r="TZK2" s="2"/>
      <c r="TZL2" s="2"/>
      <c r="TZM2" s="2"/>
      <c r="TZN2" s="2"/>
      <c r="TZO2" s="2"/>
      <c r="TZP2" s="2"/>
      <c r="TZQ2" s="2"/>
      <c r="TZR2" s="2"/>
      <c r="TZS2" s="2"/>
      <c r="TZT2" s="2"/>
      <c r="TZU2" s="2"/>
      <c r="TZV2" s="2"/>
      <c r="TZW2" s="2"/>
      <c r="TZX2" s="2"/>
      <c r="TZY2" s="2"/>
      <c r="TZZ2" s="2"/>
      <c r="UAA2" s="2"/>
      <c r="UAB2" s="2"/>
      <c r="UAC2" s="2"/>
      <c r="UAD2" s="2"/>
      <c r="UAE2" s="2"/>
      <c r="UAF2" s="2"/>
      <c r="UAG2" s="2"/>
      <c r="UAH2" s="2"/>
      <c r="UAI2" s="2"/>
      <c r="UAJ2" s="2"/>
      <c r="UAK2" s="2"/>
      <c r="UAL2" s="2"/>
      <c r="UAM2" s="2"/>
      <c r="UAN2" s="2"/>
      <c r="UAO2" s="2"/>
      <c r="UAP2" s="2"/>
      <c r="UAQ2" s="2"/>
      <c r="UAR2" s="2"/>
      <c r="UAS2" s="2"/>
      <c r="UAT2" s="2"/>
      <c r="UAU2" s="2"/>
      <c r="UAV2" s="2"/>
      <c r="UAW2" s="2"/>
      <c r="UAX2" s="2"/>
      <c r="UAY2" s="2"/>
      <c r="UAZ2" s="2"/>
      <c r="UBA2" s="2"/>
      <c r="UBB2" s="2"/>
      <c r="UBC2" s="2"/>
      <c r="UBD2" s="2"/>
      <c r="UBE2" s="2"/>
      <c r="UBF2" s="2"/>
      <c r="UBG2" s="2"/>
      <c r="UBH2" s="2"/>
      <c r="UBI2" s="2"/>
      <c r="UBJ2" s="2"/>
      <c r="UBK2" s="2"/>
      <c r="UBL2" s="2"/>
      <c r="UBM2" s="2"/>
      <c r="UBN2" s="2"/>
      <c r="UBO2" s="2"/>
      <c r="UBP2" s="2"/>
      <c r="UBQ2" s="2"/>
      <c r="UBR2" s="2"/>
      <c r="UBS2" s="2"/>
      <c r="UBT2" s="2"/>
      <c r="UBU2" s="2"/>
      <c r="UBV2" s="2"/>
      <c r="UBW2" s="2"/>
      <c r="UBX2" s="2"/>
      <c r="UBY2" s="2"/>
      <c r="UBZ2" s="2"/>
      <c r="UCA2" s="2"/>
      <c r="UCB2" s="2"/>
      <c r="UCC2" s="2"/>
      <c r="UCD2" s="2"/>
      <c r="UCE2" s="2"/>
      <c r="UCF2" s="2"/>
      <c r="UCG2" s="2"/>
      <c r="UCH2" s="2"/>
      <c r="UCI2" s="2"/>
      <c r="UCJ2" s="2"/>
      <c r="UCK2" s="2"/>
      <c r="UCL2" s="2"/>
      <c r="UCM2" s="2"/>
      <c r="UCN2" s="2"/>
      <c r="UCO2" s="2"/>
      <c r="UCP2" s="2"/>
      <c r="UCQ2" s="2"/>
      <c r="UCR2" s="2"/>
      <c r="UCS2" s="2"/>
      <c r="UCT2" s="2"/>
      <c r="UCU2" s="2"/>
      <c r="UCV2" s="2"/>
      <c r="UCW2" s="2"/>
      <c r="UCX2" s="2"/>
      <c r="UCY2" s="2"/>
      <c r="UCZ2" s="2"/>
      <c r="UDA2" s="2"/>
      <c r="UDB2" s="2"/>
      <c r="UDC2" s="2"/>
      <c r="UDD2" s="2"/>
      <c r="UDE2" s="2"/>
      <c r="UDF2" s="2"/>
      <c r="UDG2" s="2"/>
      <c r="UDH2" s="2"/>
      <c r="UDI2" s="2"/>
      <c r="UDJ2" s="2"/>
      <c r="UDK2" s="2"/>
      <c r="UDL2" s="2"/>
      <c r="UDM2" s="2"/>
      <c r="UDN2" s="2"/>
      <c r="UDO2" s="2"/>
      <c r="UDP2" s="2"/>
      <c r="UDQ2" s="2"/>
      <c r="UDR2" s="2"/>
      <c r="UDS2" s="2"/>
      <c r="UDT2" s="2"/>
      <c r="UDU2" s="2"/>
      <c r="UDV2" s="2"/>
      <c r="UDW2" s="2"/>
      <c r="UDX2" s="2"/>
      <c r="UDY2" s="2"/>
      <c r="UDZ2" s="2"/>
      <c r="UEA2" s="2"/>
      <c r="UEB2" s="2"/>
      <c r="UEC2" s="2"/>
      <c r="UED2" s="2"/>
      <c r="UEE2" s="2"/>
      <c r="UEF2" s="2"/>
      <c r="UEG2" s="2"/>
      <c r="UEH2" s="2"/>
      <c r="UEI2" s="2"/>
      <c r="UEJ2" s="2"/>
      <c r="UEK2" s="2"/>
      <c r="UEL2" s="2"/>
      <c r="UEM2" s="2"/>
      <c r="UEN2" s="2"/>
      <c r="UEO2" s="2"/>
      <c r="UEP2" s="2"/>
      <c r="UEQ2" s="2"/>
      <c r="UER2" s="2"/>
      <c r="UES2" s="2"/>
      <c r="UET2" s="2"/>
      <c r="UEU2" s="2"/>
      <c r="UEV2" s="2"/>
      <c r="UEW2" s="2"/>
      <c r="UEX2" s="2"/>
      <c r="UEY2" s="2"/>
      <c r="UEZ2" s="2"/>
      <c r="UFA2" s="2"/>
      <c r="UFB2" s="2"/>
      <c r="UFC2" s="2"/>
      <c r="UFD2" s="2"/>
      <c r="UFE2" s="2"/>
      <c r="UFF2" s="2"/>
      <c r="UFG2" s="2"/>
      <c r="UFH2" s="2"/>
      <c r="UFI2" s="2"/>
      <c r="UFJ2" s="2"/>
      <c r="UFK2" s="2"/>
      <c r="UFL2" s="2"/>
      <c r="UFM2" s="2"/>
      <c r="UFN2" s="2"/>
      <c r="UFO2" s="2"/>
      <c r="UFP2" s="2"/>
      <c r="UFQ2" s="2"/>
      <c r="UFR2" s="2"/>
      <c r="UFS2" s="2"/>
      <c r="UFT2" s="2"/>
      <c r="UFU2" s="2"/>
      <c r="UFV2" s="2"/>
      <c r="UFW2" s="2"/>
      <c r="UFX2" s="2"/>
      <c r="UFY2" s="2"/>
      <c r="UFZ2" s="2"/>
      <c r="UGA2" s="2"/>
      <c r="UGB2" s="2"/>
      <c r="UGC2" s="2"/>
      <c r="UGD2" s="2"/>
      <c r="UGE2" s="2"/>
      <c r="UGF2" s="2"/>
      <c r="UGG2" s="2"/>
      <c r="UGH2" s="2"/>
      <c r="UGI2" s="2"/>
      <c r="UGJ2" s="2"/>
      <c r="UGK2" s="2"/>
      <c r="UGL2" s="2"/>
      <c r="UGM2" s="2"/>
      <c r="UGN2" s="2"/>
      <c r="UGO2" s="2"/>
      <c r="UGP2" s="2"/>
      <c r="UGQ2" s="2"/>
      <c r="UGR2" s="2"/>
      <c r="UGS2" s="2"/>
      <c r="UGT2" s="2"/>
      <c r="UGU2" s="2"/>
      <c r="UGV2" s="2"/>
      <c r="UGW2" s="2"/>
      <c r="UGX2" s="2"/>
      <c r="UGY2" s="2"/>
      <c r="UGZ2" s="2"/>
      <c r="UHA2" s="2"/>
      <c r="UHB2" s="2"/>
      <c r="UHC2" s="2"/>
      <c r="UHD2" s="2"/>
      <c r="UHE2" s="2"/>
      <c r="UHF2" s="2"/>
      <c r="UHG2" s="2"/>
      <c r="UHH2" s="2"/>
      <c r="UHI2" s="2"/>
      <c r="UHJ2" s="2"/>
      <c r="UHK2" s="2"/>
      <c r="UHL2" s="2"/>
      <c r="UHM2" s="2"/>
      <c r="UHN2" s="2"/>
      <c r="UHO2" s="2"/>
      <c r="UHP2" s="2"/>
      <c r="UHQ2" s="2"/>
      <c r="UHR2" s="2"/>
      <c r="UHS2" s="2"/>
      <c r="UHT2" s="2"/>
      <c r="UHU2" s="2"/>
      <c r="UHV2" s="2"/>
      <c r="UHW2" s="2"/>
      <c r="UHX2" s="2"/>
      <c r="UHY2" s="2"/>
      <c r="UHZ2" s="2"/>
      <c r="UIA2" s="2"/>
      <c r="UIB2" s="2"/>
      <c r="UIC2" s="2"/>
      <c r="UID2" s="2"/>
      <c r="UIE2" s="2"/>
      <c r="UIF2" s="2"/>
      <c r="UIG2" s="2"/>
      <c r="UIH2" s="2"/>
      <c r="UII2" s="2"/>
      <c r="UIJ2" s="2"/>
      <c r="UIK2" s="2"/>
      <c r="UIL2" s="2"/>
      <c r="UIM2" s="2"/>
      <c r="UIN2" s="2"/>
      <c r="UIO2" s="2"/>
      <c r="UIP2" s="2"/>
      <c r="UIQ2" s="2"/>
      <c r="UIR2" s="2"/>
      <c r="UIS2" s="2"/>
      <c r="UIT2" s="2"/>
      <c r="UIU2" s="2"/>
      <c r="UIV2" s="2"/>
      <c r="UIW2" s="2"/>
      <c r="UIX2" s="2"/>
      <c r="UIY2" s="2"/>
      <c r="UIZ2" s="2"/>
      <c r="UJA2" s="2"/>
      <c r="UJB2" s="2"/>
      <c r="UJC2" s="2"/>
      <c r="UJD2" s="2"/>
      <c r="UJE2" s="2"/>
      <c r="UJF2" s="2"/>
      <c r="UJG2" s="2"/>
      <c r="UJH2" s="2"/>
      <c r="UJI2" s="2"/>
      <c r="UJJ2" s="2"/>
      <c r="UJK2" s="2"/>
      <c r="UJL2" s="2"/>
      <c r="UJM2" s="2"/>
      <c r="UJN2" s="2"/>
      <c r="UJO2" s="2"/>
      <c r="UJP2" s="2"/>
      <c r="UJQ2" s="2"/>
      <c r="UJR2" s="2"/>
      <c r="UJS2" s="2"/>
      <c r="UJT2" s="2"/>
      <c r="UJU2" s="2"/>
      <c r="UJV2" s="2"/>
      <c r="UJW2" s="2"/>
      <c r="UJX2" s="2"/>
      <c r="UJY2" s="2"/>
      <c r="UJZ2" s="2"/>
      <c r="UKA2" s="2"/>
      <c r="UKB2" s="2"/>
      <c r="UKC2" s="2"/>
      <c r="UKD2" s="2"/>
      <c r="UKE2" s="2"/>
      <c r="UKF2" s="2"/>
      <c r="UKG2" s="2"/>
      <c r="UKH2" s="2"/>
      <c r="UKI2" s="2"/>
      <c r="UKJ2" s="2"/>
      <c r="UKK2" s="2"/>
      <c r="UKL2" s="2"/>
      <c r="UKM2" s="2"/>
      <c r="UKN2" s="2"/>
      <c r="UKO2" s="2"/>
      <c r="UKP2" s="2"/>
      <c r="UKQ2" s="2"/>
      <c r="UKR2" s="2"/>
      <c r="UKS2" s="2"/>
      <c r="UKT2" s="2"/>
      <c r="UKU2" s="2"/>
      <c r="UKV2" s="2"/>
      <c r="UKW2" s="2"/>
      <c r="UKX2" s="2"/>
      <c r="UKY2" s="2"/>
      <c r="UKZ2" s="2"/>
      <c r="ULA2" s="2"/>
      <c r="ULB2" s="2"/>
      <c r="ULC2" s="2"/>
      <c r="ULD2" s="2"/>
      <c r="ULE2" s="2"/>
      <c r="ULF2" s="2"/>
      <c r="ULG2" s="2"/>
      <c r="ULH2" s="2"/>
      <c r="ULI2" s="2"/>
      <c r="ULJ2" s="2"/>
      <c r="ULK2" s="2"/>
      <c r="ULL2" s="2"/>
      <c r="ULM2" s="2"/>
      <c r="ULN2" s="2"/>
      <c r="ULO2" s="2"/>
      <c r="ULP2" s="2"/>
      <c r="ULQ2" s="2"/>
      <c r="ULR2" s="2"/>
      <c r="ULS2" s="2"/>
      <c r="ULT2" s="2"/>
      <c r="ULU2" s="2"/>
      <c r="ULV2" s="2"/>
      <c r="ULW2" s="2"/>
      <c r="ULX2" s="2"/>
      <c r="ULY2" s="2"/>
      <c r="ULZ2" s="2"/>
      <c r="UMA2" s="2"/>
      <c r="UMB2" s="2"/>
      <c r="UMC2" s="2"/>
      <c r="UMD2" s="2"/>
      <c r="UME2" s="2"/>
      <c r="UMF2" s="2"/>
      <c r="UMG2" s="2"/>
      <c r="UMH2" s="2"/>
      <c r="UMI2" s="2"/>
      <c r="UMJ2" s="2"/>
      <c r="UMK2" s="2"/>
      <c r="UML2" s="2"/>
      <c r="UMM2" s="2"/>
      <c r="UMN2" s="2"/>
      <c r="UMO2" s="2"/>
      <c r="UMP2" s="2"/>
      <c r="UMQ2" s="2"/>
      <c r="UMR2" s="2"/>
      <c r="UMS2" s="2"/>
      <c r="UMT2" s="2"/>
      <c r="UMU2" s="2"/>
      <c r="UMV2" s="2"/>
      <c r="UMW2" s="2"/>
      <c r="UMX2" s="2"/>
      <c r="UMY2" s="2"/>
      <c r="UMZ2" s="2"/>
      <c r="UNA2" s="2"/>
      <c r="UNB2" s="2"/>
      <c r="UNC2" s="2"/>
      <c r="UND2" s="2"/>
      <c r="UNE2" s="2"/>
      <c r="UNF2" s="2"/>
      <c r="UNG2" s="2"/>
      <c r="UNH2" s="2"/>
      <c r="UNI2" s="2"/>
      <c r="UNJ2" s="2"/>
      <c r="UNK2" s="2"/>
      <c r="UNL2" s="2"/>
      <c r="UNM2" s="2"/>
      <c r="UNN2" s="2"/>
      <c r="UNO2" s="2"/>
      <c r="UNP2" s="2"/>
      <c r="UNQ2" s="2"/>
      <c r="UNR2" s="2"/>
      <c r="UNS2" s="2"/>
      <c r="UNT2" s="2"/>
      <c r="UNU2" s="2"/>
      <c r="UNV2" s="2"/>
      <c r="UNW2" s="2"/>
      <c r="UNX2" s="2"/>
      <c r="UNY2" s="2"/>
      <c r="UNZ2" s="2"/>
      <c r="UOA2" s="2"/>
      <c r="UOB2" s="2"/>
      <c r="UOC2" s="2"/>
      <c r="UOD2" s="2"/>
      <c r="UOE2" s="2"/>
      <c r="UOF2" s="2"/>
      <c r="UOG2" s="2"/>
      <c r="UOH2" s="2"/>
      <c r="UOI2" s="2"/>
      <c r="UOJ2" s="2"/>
      <c r="UOK2" s="2"/>
      <c r="UOL2" s="2"/>
      <c r="UOM2" s="2"/>
      <c r="UON2" s="2"/>
      <c r="UOO2" s="2"/>
      <c r="UOP2" s="2"/>
      <c r="UOQ2" s="2"/>
      <c r="UOR2" s="2"/>
      <c r="UOS2" s="2"/>
      <c r="UOT2" s="2"/>
      <c r="UOU2" s="2"/>
      <c r="UOV2" s="2"/>
      <c r="UOW2" s="2"/>
      <c r="UOX2" s="2"/>
      <c r="UOY2" s="2"/>
      <c r="UOZ2" s="2"/>
      <c r="UPA2" s="2"/>
      <c r="UPB2" s="2"/>
      <c r="UPC2" s="2"/>
      <c r="UPD2" s="2"/>
      <c r="UPE2" s="2"/>
      <c r="UPF2" s="2"/>
      <c r="UPG2" s="2"/>
      <c r="UPH2" s="2"/>
      <c r="UPI2" s="2"/>
      <c r="UPJ2" s="2"/>
      <c r="UPK2" s="2"/>
      <c r="UPL2" s="2"/>
      <c r="UPM2" s="2"/>
      <c r="UPN2" s="2"/>
      <c r="UPO2" s="2"/>
      <c r="UPP2" s="2"/>
      <c r="UPQ2" s="2"/>
      <c r="UPR2" s="2"/>
      <c r="UPS2" s="2"/>
      <c r="UPT2" s="2"/>
      <c r="UPU2" s="2"/>
      <c r="UPV2" s="2"/>
      <c r="UPW2" s="2"/>
      <c r="UPX2" s="2"/>
      <c r="UPY2" s="2"/>
      <c r="UPZ2" s="2"/>
      <c r="UQA2" s="2"/>
      <c r="UQB2" s="2"/>
      <c r="UQC2" s="2"/>
      <c r="UQD2" s="2"/>
      <c r="UQE2" s="2"/>
      <c r="UQF2" s="2"/>
      <c r="UQG2" s="2"/>
      <c r="UQH2" s="2"/>
      <c r="UQI2" s="2"/>
      <c r="UQJ2" s="2"/>
      <c r="UQK2" s="2"/>
      <c r="UQL2" s="2"/>
      <c r="UQM2" s="2"/>
      <c r="UQN2" s="2"/>
      <c r="UQO2" s="2"/>
      <c r="UQP2" s="2"/>
      <c r="UQQ2" s="2"/>
      <c r="UQR2" s="2"/>
      <c r="UQS2" s="2"/>
      <c r="UQT2" s="2"/>
      <c r="UQU2" s="2"/>
      <c r="UQV2" s="2"/>
      <c r="UQW2" s="2"/>
      <c r="UQX2" s="2"/>
      <c r="UQY2" s="2"/>
      <c r="UQZ2" s="2"/>
      <c r="URA2" s="2"/>
      <c r="URB2" s="2"/>
      <c r="URC2" s="2"/>
      <c r="URD2" s="2"/>
      <c r="URE2" s="2"/>
      <c r="URF2" s="2"/>
      <c r="URG2" s="2"/>
      <c r="URH2" s="2"/>
      <c r="URI2" s="2"/>
      <c r="URJ2" s="2"/>
      <c r="URK2" s="2"/>
      <c r="URL2" s="2"/>
      <c r="URM2" s="2"/>
      <c r="URN2" s="2"/>
      <c r="URO2" s="2"/>
      <c r="URP2" s="2"/>
      <c r="URQ2" s="2"/>
      <c r="URR2" s="2"/>
      <c r="URS2" s="2"/>
      <c r="URT2" s="2"/>
      <c r="URU2" s="2"/>
      <c r="URV2" s="2"/>
      <c r="URW2" s="2"/>
      <c r="URX2" s="2"/>
      <c r="URY2" s="2"/>
      <c r="URZ2" s="2"/>
      <c r="USA2" s="2"/>
      <c r="USB2" s="2"/>
      <c r="USC2" s="2"/>
      <c r="USD2" s="2"/>
      <c r="USE2" s="2"/>
      <c r="USF2" s="2"/>
      <c r="USG2" s="2"/>
      <c r="USH2" s="2"/>
      <c r="USI2" s="2"/>
      <c r="USJ2" s="2"/>
      <c r="USK2" s="2"/>
      <c r="USL2" s="2"/>
      <c r="USM2" s="2"/>
      <c r="USN2" s="2"/>
      <c r="USO2" s="2"/>
      <c r="USP2" s="2"/>
      <c r="USQ2" s="2"/>
      <c r="USR2" s="2"/>
      <c r="USS2" s="2"/>
      <c r="UST2" s="2"/>
      <c r="USU2" s="2"/>
      <c r="USV2" s="2"/>
      <c r="USW2" s="2"/>
      <c r="USX2" s="2"/>
      <c r="USY2" s="2"/>
      <c r="USZ2" s="2"/>
      <c r="UTA2" s="2"/>
      <c r="UTB2" s="2"/>
      <c r="UTC2" s="2"/>
      <c r="UTD2" s="2"/>
      <c r="UTE2" s="2"/>
      <c r="UTF2" s="2"/>
      <c r="UTG2" s="2"/>
      <c r="UTH2" s="2"/>
      <c r="UTI2" s="2"/>
      <c r="UTJ2" s="2"/>
      <c r="UTK2" s="2"/>
      <c r="UTL2" s="2"/>
      <c r="UTM2" s="2"/>
      <c r="UTN2" s="2"/>
      <c r="UTO2" s="2"/>
      <c r="UTP2" s="2"/>
      <c r="UTQ2" s="2"/>
      <c r="UTR2" s="2"/>
      <c r="UTS2" s="2"/>
      <c r="UTT2" s="2"/>
      <c r="UTU2" s="2"/>
      <c r="UTV2" s="2"/>
      <c r="UTW2" s="2"/>
      <c r="UTX2" s="2"/>
      <c r="UTY2" s="2"/>
      <c r="UTZ2" s="2"/>
      <c r="UUA2" s="2"/>
      <c r="UUB2" s="2"/>
      <c r="UUC2" s="2"/>
      <c r="UUD2" s="2"/>
      <c r="UUE2" s="2"/>
      <c r="UUF2" s="2"/>
      <c r="UUG2" s="2"/>
      <c r="UUH2" s="2"/>
      <c r="UUI2" s="2"/>
      <c r="UUJ2" s="2"/>
      <c r="UUK2" s="2"/>
      <c r="UUL2" s="2"/>
      <c r="UUM2" s="2"/>
      <c r="UUN2" s="2"/>
      <c r="UUO2" s="2"/>
      <c r="UUP2" s="2"/>
      <c r="UUQ2" s="2"/>
      <c r="UUR2" s="2"/>
      <c r="UUS2" s="2"/>
      <c r="UUT2" s="2"/>
      <c r="UUU2" s="2"/>
      <c r="UUV2" s="2"/>
      <c r="UUW2" s="2"/>
      <c r="UUX2" s="2"/>
      <c r="UUY2" s="2"/>
      <c r="UUZ2" s="2"/>
      <c r="UVA2" s="2"/>
      <c r="UVB2" s="2"/>
      <c r="UVC2" s="2"/>
      <c r="UVD2" s="2"/>
      <c r="UVE2" s="2"/>
      <c r="UVF2" s="2"/>
      <c r="UVG2" s="2"/>
      <c r="UVH2" s="2"/>
      <c r="UVI2" s="2"/>
      <c r="UVJ2" s="2"/>
      <c r="UVK2" s="2"/>
      <c r="UVL2" s="2"/>
      <c r="UVM2" s="2"/>
      <c r="UVN2" s="2"/>
      <c r="UVO2" s="2"/>
      <c r="UVP2" s="2"/>
      <c r="UVQ2" s="2"/>
      <c r="UVR2" s="2"/>
      <c r="UVS2" s="2"/>
      <c r="UVT2" s="2"/>
      <c r="UVU2" s="2"/>
      <c r="UVV2" s="2"/>
      <c r="UVW2" s="2"/>
      <c r="UVX2" s="2"/>
      <c r="UVY2" s="2"/>
      <c r="UVZ2" s="2"/>
      <c r="UWA2" s="2"/>
      <c r="UWB2" s="2"/>
      <c r="UWC2" s="2"/>
      <c r="UWD2" s="2"/>
      <c r="UWE2" s="2"/>
      <c r="UWF2" s="2"/>
      <c r="UWG2" s="2"/>
      <c r="UWH2" s="2"/>
      <c r="UWI2" s="2"/>
      <c r="UWJ2" s="2"/>
      <c r="UWK2" s="2"/>
      <c r="UWL2" s="2"/>
      <c r="UWM2" s="2"/>
      <c r="UWN2" s="2"/>
      <c r="UWO2" s="2"/>
      <c r="UWP2" s="2"/>
      <c r="UWQ2" s="2"/>
      <c r="UWR2" s="2"/>
      <c r="UWS2" s="2"/>
      <c r="UWT2" s="2"/>
      <c r="UWU2" s="2"/>
      <c r="UWV2" s="2"/>
      <c r="UWW2" s="2"/>
      <c r="UWX2" s="2"/>
      <c r="UWY2" s="2"/>
      <c r="UWZ2" s="2"/>
      <c r="UXA2" s="2"/>
      <c r="UXB2" s="2"/>
      <c r="UXC2" s="2"/>
      <c r="UXD2" s="2"/>
      <c r="UXE2" s="2"/>
      <c r="UXF2" s="2"/>
      <c r="UXG2" s="2"/>
      <c r="UXH2" s="2"/>
      <c r="UXI2" s="2"/>
      <c r="UXJ2" s="2"/>
      <c r="UXK2" s="2"/>
      <c r="UXL2" s="2"/>
      <c r="UXM2" s="2"/>
      <c r="UXN2" s="2"/>
      <c r="UXO2" s="2"/>
      <c r="UXP2" s="2"/>
      <c r="UXQ2" s="2"/>
      <c r="UXR2" s="2"/>
      <c r="UXS2" s="2"/>
      <c r="UXT2" s="2"/>
      <c r="UXU2" s="2"/>
      <c r="UXV2" s="2"/>
      <c r="UXW2" s="2"/>
      <c r="UXX2" s="2"/>
      <c r="UXY2" s="2"/>
      <c r="UXZ2" s="2"/>
      <c r="UYA2" s="2"/>
      <c r="UYB2" s="2"/>
      <c r="UYC2" s="2"/>
      <c r="UYD2" s="2"/>
      <c r="UYE2" s="2"/>
      <c r="UYF2" s="2"/>
      <c r="UYG2" s="2"/>
      <c r="UYH2" s="2"/>
      <c r="UYI2" s="2"/>
      <c r="UYJ2" s="2"/>
      <c r="UYK2" s="2"/>
      <c r="UYL2" s="2"/>
      <c r="UYM2" s="2"/>
      <c r="UYN2" s="2"/>
      <c r="UYO2" s="2"/>
      <c r="UYP2" s="2"/>
      <c r="UYQ2" s="2"/>
      <c r="UYR2" s="2"/>
      <c r="UYS2" s="2"/>
      <c r="UYT2" s="2"/>
      <c r="UYU2" s="2"/>
      <c r="UYV2" s="2"/>
      <c r="UYW2" s="2"/>
      <c r="UYX2" s="2"/>
      <c r="UYY2" s="2"/>
      <c r="UYZ2" s="2"/>
      <c r="UZA2" s="2"/>
      <c r="UZB2" s="2"/>
      <c r="UZC2" s="2"/>
      <c r="UZD2" s="2"/>
      <c r="UZE2" s="2"/>
      <c r="UZF2" s="2"/>
      <c r="UZG2" s="2"/>
      <c r="UZH2" s="2"/>
      <c r="UZI2" s="2"/>
      <c r="UZJ2" s="2"/>
      <c r="UZK2" s="2"/>
      <c r="UZL2" s="2"/>
      <c r="UZM2" s="2"/>
      <c r="UZN2" s="2"/>
      <c r="UZO2" s="2"/>
      <c r="UZP2" s="2"/>
      <c r="UZQ2" s="2"/>
      <c r="UZR2" s="2"/>
      <c r="UZS2" s="2"/>
      <c r="UZT2" s="2"/>
      <c r="UZU2" s="2"/>
      <c r="UZV2" s="2"/>
      <c r="UZW2" s="2"/>
      <c r="UZX2" s="2"/>
      <c r="UZY2" s="2"/>
      <c r="UZZ2" s="2"/>
      <c r="VAA2" s="2"/>
      <c r="VAB2" s="2"/>
      <c r="VAC2" s="2"/>
      <c r="VAD2" s="2"/>
      <c r="VAE2" s="2"/>
      <c r="VAF2" s="2"/>
      <c r="VAG2" s="2"/>
      <c r="VAH2" s="2"/>
      <c r="VAI2" s="2"/>
      <c r="VAJ2" s="2"/>
      <c r="VAK2" s="2"/>
      <c r="VAL2" s="2"/>
      <c r="VAM2" s="2"/>
      <c r="VAN2" s="2"/>
      <c r="VAO2" s="2"/>
      <c r="VAP2" s="2"/>
      <c r="VAQ2" s="2"/>
      <c r="VAR2" s="2"/>
      <c r="VAS2" s="2"/>
      <c r="VAT2" s="2"/>
      <c r="VAU2" s="2"/>
      <c r="VAV2" s="2"/>
      <c r="VAW2" s="2"/>
      <c r="VAX2" s="2"/>
      <c r="VAY2" s="2"/>
      <c r="VAZ2" s="2"/>
      <c r="VBA2" s="2"/>
      <c r="VBB2" s="2"/>
      <c r="VBC2" s="2"/>
      <c r="VBD2" s="2"/>
      <c r="VBE2" s="2"/>
      <c r="VBF2" s="2"/>
      <c r="VBG2" s="2"/>
      <c r="VBH2" s="2"/>
      <c r="VBI2" s="2"/>
      <c r="VBJ2" s="2"/>
      <c r="VBK2" s="2"/>
      <c r="VBL2" s="2"/>
      <c r="VBM2" s="2"/>
      <c r="VBN2" s="2"/>
      <c r="VBO2" s="2"/>
      <c r="VBP2" s="2"/>
      <c r="VBQ2" s="2"/>
      <c r="VBR2" s="2"/>
      <c r="VBS2" s="2"/>
      <c r="VBT2" s="2"/>
      <c r="VBU2" s="2"/>
      <c r="VBV2" s="2"/>
      <c r="VBW2" s="2"/>
      <c r="VBX2" s="2"/>
      <c r="VBY2" s="2"/>
      <c r="VBZ2" s="2"/>
      <c r="VCA2" s="2"/>
      <c r="VCB2" s="2"/>
      <c r="VCC2" s="2"/>
      <c r="VCD2" s="2"/>
      <c r="VCE2" s="2"/>
      <c r="VCF2" s="2"/>
      <c r="VCG2" s="2"/>
      <c r="VCH2" s="2"/>
      <c r="VCI2" s="2"/>
      <c r="VCJ2" s="2"/>
      <c r="VCK2" s="2"/>
      <c r="VCL2" s="2"/>
      <c r="VCM2" s="2"/>
      <c r="VCN2" s="2"/>
      <c r="VCO2" s="2"/>
      <c r="VCP2" s="2"/>
      <c r="VCQ2" s="2"/>
      <c r="VCR2" s="2"/>
      <c r="VCS2" s="2"/>
      <c r="VCT2" s="2"/>
      <c r="VCU2" s="2"/>
      <c r="VCV2" s="2"/>
      <c r="VCW2" s="2"/>
      <c r="VCX2" s="2"/>
      <c r="VCY2" s="2"/>
      <c r="VCZ2" s="2"/>
      <c r="VDA2" s="2"/>
      <c r="VDB2" s="2"/>
      <c r="VDC2" s="2"/>
      <c r="VDD2" s="2"/>
      <c r="VDE2" s="2"/>
      <c r="VDF2" s="2"/>
      <c r="VDG2" s="2"/>
      <c r="VDH2" s="2"/>
      <c r="VDI2" s="2"/>
      <c r="VDJ2" s="2"/>
      <c r="VDK2" s="2"/>
      <c r="VDL2" s="2"/>
      <c r="VDM2" s="2"/>
      <c r="VDN2" s="2"/>
      <c r="VDO2" s="2"/>
      <c r="VDP2" s="2"/>
      <c r="VDQ2" s="2"/>
      <c r="VDR2" s="2"/>
      <c r="VDS2" s="2"/>
      <c r="VDT2" s="2"/>
      <c r="VDU2" s="2"/>
      <c r="VDV2" s="2"/>
      <c r="VDW2" s="2"/>
      <c r="VDX2" s="2"/>
      <c r="VDY2" s="2"/>
      <c r="VDZ2" s="2"/>
      <c r="VEA2" s="2"/>
      <c r="VEB2" s="2"/>
      <c r="VEC2" s="2"/>
      <c r="VED2" s="2"/>
      <c r="VEE2" s="2"/>
      <c r="VEF2" s="2"/>
      <c r="VEG2" s="2"/>
      <c r="VEH2" s="2"/>
      <c r="VEI2" s="2"/>
      <c r="VEJ2" s="2"/>
      <c r="VEK2" s="2"/>
      <c r="VEL2" s="2"/>
      <c r="VEM2" s="2"/>
      <c r="VEN2" s="2"/>
      <c r="VEO2" s="2"/>
      <c r="VEP2" s="2"/>
      <c r="VEQ2" s="2"/>
      <c r="VER2" s="2"/>
      <c r="VES2" s="2"/>
      <c r="VET2" s="2"/>
      <c r="VEU2" s="2"/>
      <c r="VEV2" s="2"/>
      <c r="VEW2" s="2"/>
      <c r="VEX2" s="2"/>
      <c r="VEY2" s="2"/>
      <c r="VEZ2" s="2"/>
      <c r="VFA2" s="2"/>
      <c r="VFB2" s="2"/>
      <c r="VFC2" s="2"/>
      <c r="VFD2" s="2"/>
      <c r="VFE2" s="2"/>
      <c r="VFF2" s="2"/>
      <c r="VFG2" s="2"/>
      <c r="VFH2" s="2"/>
      <c r="VFI2" s="2"/>
      <c r="VFJ2" s="2"/>
      <c r="VFK2" s="2"/>
      <c r="VFL2" s="2"/>
      <c r="VFM2" s="2"/>
      <c r="VFN2" s="2"/>
      <c r="VFO2" s="2"/>
      <c r="VFP2" s="2"/>
      <c r="VFQ2" s="2"/>
      <c r="VFR2" s="2"/>
      <c r="VFS2" s="2"/>
      <c r="VFT2" s="2"/>
      <c r="VFU2" s="2"/>
      <c r="VFV2" s="2"/>
      <c r="VFW2" s="2"/>
      <c r="VFX2" s="2"/>
      <c r="VFY2" s="2"/>
      <c r="VFZ2" s="2"/>
      <c r="VGA2" s="2"/>
      <c r="VGB2" s="2"/>
      <c r="VGC2" s="2"/>
      <c r="VGD2" s="2"/>
      <c r="VGE2" s="2"/>
      <c r="VGF2" s="2"/>
      <c r="VGG2" s="2"/>
      <c r="VGH2" s="2"/>
      <c r="VGI2" s="2"/>
      <c r="VGJ2" s="2"/>
      <c r="VGK2" s="2"/>
      <c r="VGL2" s="2"/>
      <c r="VGM2" s="2"/>
      <c r="VGN2" s="2"/>
      <c r="VGO2" s="2"/>
      <c r="VGP2" s="2"/>
      <c r="VGQ2" s="2"/>
      <c r="VGR2" s="2"/>
      <c r="VGS2" s="2"/>
      <c r="VGT2" s="2"/>
      <c r="VGU2" s="2"/>
      <c r="VGV2" s="2"/>
      <c r="VGW2" s="2"/>
      <c r="VGX2" s="2"/>
      <c r="VGY2" s="2"/>
      <c r="VGZ2" s="2"/>
      <c r="VHA2" s="2"/>
      <c r="VHB2" s="2"/>
      <c r="VHC2" s="2"/>
      <c r="VHD2" s="2"/>
      <c r="VHE2" s="2"/>
      <c r="VHF2" s="2"/>
      <c r="VHG2" s="2"/>
      <c r="VHH2" s="2"/>
      <c r="VHI2" s="2"/>
      <c r="VHJ2" s="2"/>
      <c r="VHK2" s="2"/>
      <c r="VHL2" s="2"/>
      <c r="VHM2" s="2"/>
      <c r="VHN2" s="2"/>
      <c r="VHO2" s="2"/>
      <c r="VHP2" s="2"/>
      <c r="VHQ2" s="2"/>
      <c r="VHR2" s="2"/>
      <c r="VHS2" s="2"/>
      <c r="VHT2" s="2"/>
      <c r="VHU2" s="2"/>
      <c r="VHV2" s="2"/>
      <c r="VHW2" s="2"/>
      <c r="VHX2" s="2"/>
      <c r="VHY2" s="2"/>
      <c r="VHZ2" s="2"/>
      <c r="VIA2" s="2"/>
      <c r="VIB2" s="2"/>
      <c r="VIC2" s="2"/>
      <c r="VID2" s="2"/>
      <c r="VIE2" s="2"/>
      <c r="VIF2" s="2"/>
      <c r="VIG2" s="2"/>
      <c r="VIH2" s="2"/>
      <c r="VII2" s="2"/>
      <c r="VIJ2" s="2"/>
      <c r="VIK2" s="2"/>
      <c r="VIL2" s="2"/>
      <c r="VIM2" s="2"/>
      <c r="VIN2" s="2"/>
      <c r="VIO2" s="2"/>
      <c r="VIP2" s="2"/>
      <c r="VIQ2" s="2"/>
      <c r="VIR2" s="2"/>
      <c r="VIS2" s="2"/>
      <c r="VIT2" s="2"/>
      <c r="VIU2" s="2"/>
      <c r="VIV2" s="2"/>
      <c r="VIW2" s="2"/>
      <c r="VIX2" s="2"/>
      <c r="VIY2" s="2"/>
      <c r="VIZ2" s="2"/>
      <c r="VJA2" s="2"/>
      <c r="VJB2" s="2"/>
      <c r="VJC2" s="2"/>
      <c r="VJD2" s="2"/>
      <c r="VJE2" s="2"/>
      <c r="VJF2" s="2"/>
      <c r="VJG2" s="2"/>
      <c r="VJH2" s="2"/>
      <c r="VJI2" s="2"/>
      <c r="VJJ2" s="2"/>
      <c r="VJK2" s="2"/>
      <c r="VJL2" s="2"/>
      <c r="VJM2" s="2"/>
      <c r="VJN2" s="2"/>
      <c r="VJO2" s="2"/>
      <c r="VJP2" s="2"/>
      <c r="VJQ2" s="2"/>
      <c r="VJR2" s="2"/>
      <c r="VJS2" s="2"/>
      <c r="VJT2" s="2"/>
      <c r="VJU2" s="2"/>
      <c r="VJV2" s="2"/>
      <c r="VJW2" s="2"/>
      <c r="VJX2" s="2"/>
      <c r="VJY2" s="2"/>
      <c r="VJZ2" s="2"/>
      <c r="VKA2" s="2"/>
      <c r="VKB2" s="2"/>
      <c r="VKC2" s="2"/>
      <c r="VKD2" s="2"/>
      <c r="VKE2" s="2"/>
      <c r="VKF2" s="2"/>
      <c r="VKG2" s="2"/>
      <c r="VKH2" s="2"/>
      <c r="VKI2" s="2"/>
      <c r="VKJ2" s="2"/>
      <c r="VKK2" s="2"/>
      <c r="VKL2" s="2"/>
      <c r="VKM2" s="2"/>
      <c r="VKN2" s="2"/>
      <c r="VKO2" s="2"/>
      <c r="VKP2" s="2"/>
      <c r="VKQ2" s="2"/>
      <c r="VKR2" s="2"/>
      <c r="VKS2" s="2"/>
      <c r="VKT2" s="2"/>
      <c r="VKU2" s="2"/>
      <c r="VKV2" s="2"/>
      <c r="VKW2" s="2"/>
      <c r="VKX2" s="2"/>
      <c r="VKY2" s="2"/>
      <c r="VKZ2" s="2"/>
      <c r="VLA2" s="2"/>
      <c r="VLB2" s="2"/>
      <c r="VLC2" s="2"/>
      <c r="VLD2" s="2"/>
      <c r="VLE2" s="2"/>
      <c r="VLF2" s="2"/>
      <c r="VLG2" s="2"/>
      <c r="VLH2" s="2"/>
      <c r="VLI2" s="2"/>
      <c r="VLJ2" s="2"/>
      <c r="VLK2" s="2"/>
      <c r="VLL2" s="2"/>
      <c r="VLM2" s="2"/>
      <c r="VLN2" s="2"/>
      <c r="VLO2" s="2"/>
      <c r="VLP2" s="2"/>
      <c r="VLQ2" s="2"/>
      <c r="VLR2" s="2"/>
      <c r="VLS2" s="2"/>
      <c r="VLT2" s="2"/>
      <c r="VLU2" s="2"/>
      <c r="VLV2" s="2"/>
      <c r="VLW2" s="2"/>
      <c r="VLX2" s="2"/>
      <c r="VLY2" s="2"/>
      <c r="VLZ2" s="2"/>
      <c r="VMA2" s="2"/>
      <c r="VMB2" s="2"/>
      <c r="VMC2" s="2"/>
      <c r="VMD2" s="2"/>
      <c r="VME2" s="2"/>
      <c r="VMF2" s="2"/>
      <c r="VMG2" s="2"/>
      <c r="VMH2" s="2"/>
      <c r="VMI2" s="2"/>
      <c r="VMJ2" s="2"/>
      <c r="VMK2" s="2"/>
      <c r="VML2" s="2"/>
      <c r="VMM2" s="2"/>
      <c r="VMN2" s="2"/>
      <c r="VMO2" s="2"/>
      <c r="VMP2" s="2"/>
      <c r="VMQ2" s="2"/>
      <c r="VMR2" s="2"/>
      <c r="VMS2" s="2"/>
      <c r="VMT2" s="2"/>
      <c r="VMU2" s="2"/>
      <c r="VMV2" s="2"/>
      <c r="VMW2" s="2"/>
      <c r="VMX2" s="2"/>
      <c r="VMY2" s="2"/>
      <c r="VMZ2" s="2"/>
      <c r="VNA2" s="2"/>
      <c r="VNB2" s="2"/>
      <c r="VNC2" s="2"/>
      <c r="VND2" s="2"/>
      <c r="VNE2" s="2"/>
      <c r="VNF2" s="2"/>
      <c r="VNG2" s="2"/>
      <c r="VNH2" s="2"/>
      <c r="VNI2" s="2"/>
      <c r="VNJ2" s="2"/>
      <c r="VNK2" s="2"/>
      <c r="VNL2" s="2"/>
      <c r="VNM2" s="2"/>
      <c r="VNN2" s="2"/>
      <c r="VNO2" s="2"/>
      <c r="VNP2" s="2"/>
      <c r="VNQ2" s="2"/>
      <c r="VNR2" s="2"/>
      <c r="VNS2" s="2"/>
      <c r="VNT2" s="2"/>
      <c r="VNU2" s="2"/>
      <c r="VNV2" s="2"/>
      <c r="VNW2" s="2"/>
      <c r="VNX2" s="2"/>
      <c r="VNY2" s="2"/>
      <c r="VNZ2" s="2"/>
      <c r="VOA2" s="2"/>
      <c r="VOB2" s="2"/>
      <c r="VOC2" s="2"/>
      <c r="VOD2" s="2"/>
      <c r="VOE2" s="2"/>
      <c r="VOF2" s="2"/>
      <c r="VOG2" s="2"/>
      <c r="VOH2" s="2"/>
      <c r="VOI2" s="2"/>
      <c r="VOJ2" s="2"/>
      <c r="VOK2" s="2"/>
      <c r="VOL2" s="2"/>
      <c r="VOM2" s="2"/>
      <c r="VON2" s="2"/>
      <c r="VOO2" s="2"/>
      <c r="VOP2" s="2"/>
      <c r="VOQ2" s="2"/>
      <c r="VOR2" s="2"/>
      <c r="VOS2" s="2"/>
      <c r="VOT2" s="2"/>
      <c r="VOU2" s="2"/>
      <c r="VOV2" s="2"/>
      <c r="VOW2" s="2"/>
      <c r="VOX2" s="2"/>
      <c r="VOY2" s="2"/>
      <c r="VOZ2" s="2"/>
      <c r="VPA2" s="2"/>
      <c r="VPB2" s="2"/>
      <c r="VPC2" s="2"/>
      <c r="VPD2" s="2"/>
      <c r="VPE2" s="2"/>
      <c r="VPF2" s="2"/>
      <c r="VPG2" s="2"/>
      <c r="VPH2" s="2"/>
      <c r="VPI2" s="2"/>
      <c r="VPJ2" s="2"/>
      <c r="VPK2" s="2"/>
      <c r="VPL2" s="2"/>
      <c r="VPM2" s="2"/>
      <c r="VPN2" s="2"/>
      <c r="VPO2" s="2"/>
      <c r="VPP2" s="2"/>
      <c r="VPQ2" s="2"/>
      <c r="VPR2" s="2"/>
      <c r="VPS2" s="2"/>
      <c r="VPT2" s="2"/>
      <c r="VPU2" s="2"/>
      <c r="VPV2" s="2"/>
      <c r="VPW2" s="2"/>
      <c r="VPX2" s="2"/>
      <c r="VPY2" s="2"/>
      <c r="VPZ2" s="2"/>
      <c r="VQA2" s="2"/>
      <c r="VQB2" s="2"/>
      <c r="VQC2" s="2"/>
      <c r="VQD2" s="2"/>
      <c r="VQE2" s="2"/>
      <c r="VQF2" s="2"/>
      <c r="VQG2" s="2"/>
      <c r="VQH2" s="2"/>
      <c r="VQI2" s="2"/>
      <c r="VQJ2" s="2"/>
      <c r="VQK2" s="2"/>
      <c r="VQL2" s="2"/>
      <c r="VQM2" s="2"/>
      <c r="VQN2" s="2"/>
      <c r="VQO2" s="2"/>
      <c r="VQP2" s="2"/>
      <c r="VQQ2" s="2"/>
      <c r="VQR2" s="2"/>
      <c r="VQS2" s="2"/>
      <c r="VQT2" s="2"/>
      <c r="VQU2" s="2"/>
      <c r="VQV2" s="2"/>
      <c r="VQW2" s="2"/>
      <c r="VQX2" s="2"/>
      <c r="VQY2" s="2"/>
      <c r="VQZ2" s="2"/>
      <c r="VRA2" s="2"/>
      <c r="VRB2" s="2"/>
      <c r="VRC2" s="2"/>
      <c r="VRD2" s="2"/>
      <c r="VRE2" s="2"/>
      <c r="VRF2" s="2"/>
      <c r="VRG2" s="2"/>
      <c r="VRH2" s="2"/>
      <c r="VRI2" s="2"/>
      <c r="VRJ2" s="2"/>
      <c r="VRK2" s="2"/>
      <c r="VRL2" s="2"/>
      <c r="VRM2" s="2"/>
      <c r="VRN2" s="2"/>
      <c r="VRO2" s="2"/>
      <c r="VRP2" s="2"/>
      <c r="VRQ2" s="2"/>
      <c r="VRR2" s="2"/>
      <c r="VRS2" s="2"/>
      <c r="VRT2" s="2"/>
      <c r="VRU2" s="2"/>
      <c r="VRV2" s="2"/>
      <c r="VRW2" s="2"/>
      <c r="VRX2" s="2"/>
      <c r="VRY2" s="2"/>
      <c r="VRZ2" s="2"/>
      <c r="VSA2" s="2"/>
      <c r="VSB2" s="2"/>
      <c r="VSC2" s="2"/>
      <c r="VSD2" s="2"/>
      <c r="VSE2" s="2"/>
      <c r="VSF2" s="2"/>
      <c r="VSG2" s="2"/>
      <c r="VSH2" s="2"/>
      <c r="VSI2" s="2"/>
      <c r="VSJ2" s="2"/>
      <c r="VSK2" s="2"/>
      <c r="VSL2" s="2"/>
      <c r="VSM2" s="2"/>
      <c r="VSN2" s="2"/>
      <c r="VSO2" s="2"/>
      <c r="VSP2" s="2"/>
      <c r="VSQ2" s="2"/>
      <c r="VSR2" s="2"/>
      <c r="VSS2" s="2"/>
      <c r="VST2" s="2"/>
      <c r="VSU2" s="2"/>
      <c r="VSV2" s="2"/>
      <c r="VSW2" s="2"/>
      <c r="VSX2" s="2"/>
      <c r="VSY2" s="2"/>
      <c r="VSZ2" s="2"/>
      <c r="VTA2" s="2"/>
      <c r="VTB2" s="2"/>
      <c r="VTC2" s="2"/>
      <c r="VTD2" s="2"/>
      <c r="VTE2" s="2"/>
      <c r="VTF2" s="2"/>
      <c r="VTG2" s="2"/>
      <c r="VTH2" s="2"/>
      <c r="VTI2" s="2"/>
      <c r="VTJ2" s="2"/>
      <c r="VTK2" s="2"/>
      <c r="VTL2" s="2"/>
      <c r="VTM2" s="2"/>
      <c r="VTN2" s="2"/>
      <c r="VTO2" s="2"/>
      <c r="VTP2" s="2"/>
      <c r="VTQ2" s="2"/>
      <c r="VTR2" s="2"/>
      <c r="VTS2" s="2"/>
      <c r="VTT2" s="2"/>
      <c r="VTU2" s="2"/>
      <c r="VTV2" s="2"/>
      <c r="VTW2" s="2"/>
      <c r="VTX2" s="2"/>
      <c r="VTY2" s="2"/>
      <c r="VTZ2" s="2"/>
      <c r="VUA2" s="2"/>
      <c r="VUB2" s="2"/>
      <c r="VUC2" s="2"/>
      <c r="VUD2" s="2"/>
      <c r="VUE2" s="2"/>
      <c r="VUF2" s="2"/>
      <c r="VUG2" s="2"/>
      <c r="VUH2" s="2"/>
      <c r="VUI2" s="2"/>
      <c r="VUJ2" s="2"/>
      <c r="VUK2" s="2"/>
      <c r="VUL2" s="2"/>
      <c r="VUM2" s="2"/>
      <c r="VUN2" s="2"/>
      <c r="VUO2" s="2"/>
      <c r="VUP2" s="2"/>
      <c r="VUQ2" s="2"/>
      <c r="VUR2" s="2"/>
      <c r="VUS2" s="2"/>
      <c r="VUT2" s="2"/>
      <c r="VUU2" s="2"/>
      <c r="VUV2" s="2"/>
      <c r="VUW2" s="2"/>
      <c r="VUX2" s="2"/>
      <c r="VUY2" s="2"/>
      <c r="VUZ2" s="2"/>
      <c r="VVA2" s="2"/>
      <c r="VVB2" s="2"/>
      <c r="VVC2" s="2"/>
      <c r="VVD2" s="2"/>
      <c r="VVE2" s="2"/>
      <c r="VVF2" s="2"/>
      <c r="VVG2" s="2"/>
      <c r="VVH2" s="2"/>
      <c r="VVI2" s="2"/>
      <c r="VVJ2" s="2"/>
      <c r="VVK2" s="2"/>
      <c r="VVL2" s="2"/>
      <c r="VVM2" s="2"/>
      <c r="VVN2" s="2"/>
      <c r="VVO2" s="2"/>
      <c r="VVP2" s="2"/>
      <c r="VVQ2" s="2"/>
      <c r="VVR2" s="2"/>
      <c r="VVS2" s="2"/>
      <c r="VVT2" s="2"/>
      <c r="VVU2" s="2"/>
      <c r="VVV2" s="2"/>
      <c r="VVW2" s="2"/>
      <c r="VVX2" s="2"/>
      <c r="VVY2" s="2"/>
      <c r="VVZ2" s="2"/>
      <c r="VWA2" s="2"/>
      <c r="VWB2" s="2"/>
      <c r="VWC2" s="2"/>
      <c r="VWD2" s="2"/>
      <c r="VWE2" s="2"/>
      <c r="VWF2" s="2"/>
      <c r="VWG2" s="2"/>
      <c r="VWH2" s="2"/>
      <c r="VWI2" s="2"/>
      <c r="VWJ2" s="2"/>
      <c r="VWK2" s="2"/>
      <c r="VWL2" s="2"/>
      <c r="VWM2" s="2"/>
      <c r="VWN2" s="2"/>
      <c r="VWO2" s="2"/>
      <c r="VWP2" s="2"/>
      <c r="VWQ2" s="2"/>
      <c r="VWR2" s="2"/>
      <c r="VWS2" s="2"/>
      <c r="VWT2" s="2"/>
      <c r="VWU2" s="2"/>
      <c r="VWV2" s="2"/>
      <c r="VWW2" s="2"/>
      <c r="VWX2" s="2"/>
      <c r="VWY2" s="2"/>
      <c r="VWZ2" s="2"/>
      <c r="VXA2" s="2"/>
      <c r="VXB2" s="2"/>
      <c r="VXC2" s="2"/>
      <c r="VXD2" s="2"/>
      <c r="VXE2" s="2"/>
      <c r="VXF2" s="2"/>
      <c r="VXG2" s="2"/>
      <c r="VXH2" s="2"/>
      <c r="VXI2" s="2"/>
      <c r="VXJ2" s="2"/>
      <c r="VXK2" s="2"/>
      <c r="VXL2" s="2"/>
      <c r="VXM2" s="2"/>
      <c r="VXN2" s="2"/>
      <c r="VXO2" s="2"/>
      <c r="VXP2" s="2"/>
      <c r="VXQ2" s="2"/>
      <c r="VXR2" s="2"/>
      <c r="VXS2" s="2"/>
      <c r="VXT2" s="2"/>
      <c r="VXU2" s="2"/>
      <c r="VXV2" s="2"/>
      <c r="VXW2" s="2"/>
      <c r="VXX2" s="2"/>
      <c r="VXY2" s="2"/>
      <c r="VXZ2" s="2"/>
      <c r="VYA2" s="2"/>
      <c r="VYB2" s="2"/>
      <c r="VYC2" s="2"/>
      <c r="VYD2" s="2"/>
      <c r="VYE2" s="2"/>
      <c r="VYF2" s="2"/>
      <c r="VYG2" s="2"/>
      <c r="VYH2" s="2"/>
      <c r="VYI2" s="2"/>
      <c r="VYJ2" s="2"/>
      <c r="VYK2" s="2"/>
      <c r="VYL2" s="2"/>
      <c r="VYM2" s="2"/>
      <c r="VYN2" s="2"/>
      <c r="VYO2" s="2"/>
      <c r="VYP2" s="2"/>
      <c r="VYQ2" s="2"/>
      <c r="VYR2" s="2"/>
      <c r="VYS2" s="2"/>
      <c r="VYT2" s="2"/>
      <c r="VYU2" s="2"/>
      <c r="VYV2" s="2"/>
      <c r="VYW2" s="2"/>
      <c r="VYX2" s="2"/>
      <c r="VYY2" s="2"/>
      <c r="VYZ2" s="2"/>
      <c r="VZA2" s="2"/>
      <c r="VZB2" s="2"/>
      <c r="VZC2" s="2"/>
      <c r="VZD2" s="2"/>
      <c r="VZE2" s="2"/>
      <c r="VZF2" s="2"/>
      <c r="VZG2" s="2"/>
      <c r="VZH2" s="2"/>
      <c r="VZI2" s="2"/>
      <c r="VZJ2" s="2"/>
      <c r="VZK2" s="2"/>
      <c r="VZL2" s="2"/>
      <c r="VZM2" s="2"/>
      <c r="VZN2" s="2"/>
      <c r="VZO2" s="2"/>
      <c r="VZP2" s="2"/>
      <c r="VZQ2" s="2"/>
      <c r="VZR2" s="2"/>
      <c r="VZS2" s="2"/>
      <c r="VZT2" s="2"/>
      <c r="VZU2" s="2"/>
      <c r="VZV2" s="2"/>
      <c r="VZW2" s="2"/>
      <c r="VZX2" s="2"/>
      <c r="VZY2" s="2"/>
      <c r="VZZ2" s="2"/>
      <c r="WAA2" s="2"/>
      <c r="WAB2" s="2"/>
      <c r="WAC2" s="2"/>
      <c r="WAD2" s="2"/>
      <c r="WAE2" s="2"/>
      <c r="WAF2" s="2"/>
      <c r="WAG2" s="2"/>
      <c r="WAH2" s="2"/>
      <c r="WAI2" s="2"/>
      <c r="WAJ2" s="2"/>
      <c r="WAK2" s="2"/>
      <c r="WAL2" s="2"/>
      <c r="WAM2" s="2"/>
      <c r="WAN2" s="2"/>
      <c r="WAO2" s="2"/>
      <c r="WAP2" s="2"/>
      <c r="WAQ2" s="2"/>
      <c r="WAR2" s="2"/>
      <c r="WAS2" s="2"/>
      <c r="WAT2" s="2"/>
      <c r="WAU2" s="2"/>
      <c r="WAV2" s="2"/>
      <c r="WAW2" s="2"/>
      <c r="WAX2" s="2"/>
      <c r="WAY2" s="2"/>
      <c r="WAZ2" s="2"/>
      <c r="WBA2" s="2"/>
      <c r="WBB2" s="2"/>
      <c r="WBC2" s="2"/>
      <c r="WBD2" s="2"/>
      <c r="WBE2" s="2"/>
      <c r="WBF2" s="2"/>
      <c r="WBG2" s="2"/>
      <c r="WBH2" s="2"/>
      <c r="WBI2" s="2"/>
      <c r="WBJ2" s="2"/>
      <c r="WBK2" s="2"/>
      <c r="WBL2" s="2"/>
      <c r="WBM2" s="2"/>
      <c r="WBN2" s="2"/>
      <c r="WBO2" s="2"/>
      <c r="WBP2" s="2"/>
      <c r="WBQ2" s="2"/>
      <c r="WBR2" s="2"/>
      <c r="WBS2" s="2"/>
      <c r="WBT2" s="2"/>
      <c r="WBU2" s="2"/>
      <c r="WBV2" s="2"/>
      <c r="WBW2" s="2"/>
      <c r="WBX2" s="2"/>
      <c r="WBY2" s="2"/>
      <c r="WBZ2" s="2"/>
      <c r="WCA2" s="2"/>
      <c r="WCB2" s="2"/>
      <c r="WCC2" s="2"/>
      <c r="WCD2" s="2"/>
      <c r="WCE2" s="2"/>
      <c r="WCF2" s="2"/>
      <c r="WCG2" s="2"/>
      <c r="WCH2" s="2"/>
      <c r="WCI2" s="2"/>
      <c r="WCJ2" s="2"/>
      <c r="WCK2" s="2"/>
      <c r="WCL2" s="2"/>
      <c r="WCM2" s="2"/>
      <c r="WCN2" s="2"/>
      <c r="WCO2" s="2"/>
      <c r="WCP2" s="2"/>
      <c r="WCQ2" s="2"/>
      <c r="WCR2" s="2"/>
      <c r="WCS2" s="2"/>
      <c r="WCT2" s="2"/>
      <c r="WCU2" s="2"/>
      <c r="WCV2" s="2"/>
      <c r="WCW2" s="2"/>
      <c r="WCX2" s="2"/>
      <c r="WCY2" s="2"/>
      <c r="WCZ2" s="2"/>
      <c r="WDA2" s="2"/>
      <c r="WDB2" s="2"/>
      <c r="WDC2" s="2"/>
      <c r="WDD2" s="2"/>
      <c r="WDE2" s="2"/>
      <c r="WDF2" s="2"/>
      <c r="WDG2" s="2"/>
      <c r="WDH2" s="2"/>
      <c r="WDI2" s="2"/>
      <c r="WDJ2" s="2"/>
      <c r="WDK2" s="2"/>
      <c r="WDL2" s="2"/>
      <c r="WDM2" s="2"/>
      <c r="WDN2" s="2"/>
      <c r="WDO2" s="2"/>
      <c r="WDP2" s="2"/>
      <c r="WDQ2" s="2"/>
      <c r="WDR2" s="2"/>
      <c r="WDS2" s="2"/>
      <c r="WDT2" s="2"/>
      <c r="WDU2" s="2"/>
      <c r="WDV2" s="2"/>
      <c r="WDW2" s="2"/>
      <c r="WDX2" s="2"/>
      <c r="WDY2" s="2"/>
      <c r="WDZ2" s="2"/>
      <c r="WEA2" s="2"/>
      <c r="WEB2" s="2"/>
      <c r="WEC2" s="2"/>
      <c r="WED2" s="2"/>
      <c r="WEE2" s="2"/>
      <c r="WEF2" s="2"/>
      <c r="WEG2" s="2"/>
      <c r="WEH2" s="2"/>
      <c r="WEI2" s="2"/>
      <c r="WEJ2" s="2"/>
      <c r="WEK2" s="2"/>
      <c r="WEL2" s="2"/>
      <c r="WEM2" s="2"/>
      <c r="WEN2" s="2"/>
      <c r="WEO2" s="2"/>
      <c r="WEP2" s="2"/>
      <c r="WEQ2" s="2"/>
      <c r="WER2" s="2"/>
      <c r="WES2" s="2"/>
      <c r="WET2" s="2"/>
      <c r="WEU2" s="2"/>
      <c r="WEV2" s="2"/>
      <c r="WEW2" s="2"/>
      <c r="WEX2" s="2"/>
      <c r="WEY2" s="2"/>
      <c r="WEZ2" s="2"/>
      <c r="WFA2" s="2"/>
      <c r="WFB2" s="2"/>
      <c r="WFC2" s="2"/>
      <c r="WFD2" s="2"/>
      <c r="WFE2" s="2"/>
      <c r="WFF2" s="2"/>
      <c r="WFG2" s="2"/>
      <c r="WFH2" s="2"/>
      <c r="WFI2" s="2"/>
      <c r="WFJ2" s="2"/>
      <c r="WFK2" s="2"/>
      <c r="WFL2" s="2"/>
      <c r="WFM2" s="2"/>
      <c r="WFN2" s="2"/>
      <c r="WFO2" s="2"/>
      <c r="WFP2" s="2"/>
      <c r="WFQ2" s="2"/>
      <c r="WFR2" s="2"/>
      <c r="WFS2" s="2"/>
      <c r="WFT2" s="2"/>
      <c r="WFU2" s="2"/>
      <c r="WFV2" s="2"/>
      <c r="WFW2" s="2"/>
      <c r="WFX2" s="2"/>
      <c r="WFY2" s="2"/>
      <c r="WFZ2" s="2"/>
      <c r="WGA2" s="2"/>
      <c r="WGB2" s="2"/>
      <c r="WGC2" s="2"/>
      <c r="WGD2" s="2"/>
      <c r="WGE2" s="2"/>
      <c r="WGF2" s="2"/>
      <c r="WGG2" s="2"/>
      <c r="WGH2" s="2"/>
      <c r="WGI2" s="2"/>
      <c r="WGJ2" s="2"/>
      <c r="WGK2" s="2"/>
      <c r="WGL2" s="2"/>
      <c r="WGM2" s="2"/>
      <c r="WGN2" s="2"/>
      <c r="WGO2" s="2"/>
      <c r="WGP2" s="2"/>
      <c r="WGQ2" s="2"/>
      <c r="WGR2" s="2"/>
      <c r="WGS2" s="2"/>
      <c r="WGT2" s="2"/>
      <c r="WGU2" s="2"/>
      <c r="WGV2" s="2"/>
      <c r="WGW2" s="2"/>
      <c r="WGX2" s="2"/>
      <c r="WGY2" s="2"/>
      <c r="WGZ2" s="2"/>
      <c r="WHA2" s="2"/>
      <c r="WHB2" s="2"/>
      <c r="WHC2" s="2"/>
      <c r="WHD2" s="2"/>
      <c r="WHE2" s="2"/>
      <c r="WHF2" s="2"/>
      <c r="WHG2" s="2"/>
      <c r="WHH2" s="2"/>
      <c r="WHI2" s="2"/>
      <c r="WHJ2" s="2"/>
      <c r="WHK2" s="2"/>
      <c r="WHL2" s="2"/>
      <c r="WHM2" s="2"/>
      <c r="WHN2" s="2"/>
      <c r="WHO2" s="2"/>
      <c r="WHP2" s="2"/>
      <c r="WHQ2" s="2"/>
      <c r="WHR2" s="2"/>
      <c r="WHS2" s="2"/>
      <c r="WHT2" s="2"/>
      <c r="WHU2" s="2"/>
      <c r="WHV2" s="2"/>
      <c r="WHW2" s="2"/>
      <c r="WHX2" s="2"/>
      <c r="WHY2" s="2"/>
      <c r="WHZ2" s="2"/>
      <c r="WIA2" s="2"/>
      <c r="WIB2" s="2"/>
      <c r="WIC2" s="2"/>
      <c r="WID2" s="2"/>
      <c r="WIE2" s="2"/>
      <c r="WIF2" s="2"/>
      <c r="WIG2" s="2"/>
      <c r="WIH2" s="2"/>
      <c r="WII2" s="2"/>
      <c r="WIJ2" s="2"/>
      <c r="WIK2" s="2"/>
      <c r="WIL2" s="2"/>
      <c r="WIM2" s="2"/>
      <c r="WIN2" s="2"/>
      <c r="WIO2" s="2"/>
      <c r="WIP2" s="2"/>
      <c r="WIQ2" s="2"/>
      <c r="WIR2" s="2"/>
      <c r="WIS2" s="2"/>
      <c r="WIT2" s="2"/>
      <c r="WIU2" s="2"/>
      <c r="WIV2" s="2"/>
      <c r="WIW2" s="2"/>
      <c r="WIX2" s="2"/>
      <c r="WIY2" s="2"/>
      <c r="WIZ2" s="2"/>
      <c r="WJA2" s="2"/>
      <c r="WJB2" s="2"/>
      <c r="WJC2" s="2"/>
      <c r="WJD2" s="2"/>
      <c r="WJE2" s="2"/>
      <c r="WJF2" s="2"/>
      <c r="WJG2" s="2"/>
      <c r="WJH2" s="2"/>
      <c r="WJI2" s="2"/>
      <c r="WJJ2" s="2"/>
      <c r="WJK2" s="2"/>
      <c r="WJL2" s="2"/>
      <c r="WJM2" s="2"/>
      <c r="WJN2" s="2"/>
      <c r="WJO2" s="2"/>
      <c r="WJP2" s="2"/>
      <c r="WJQ2" s="2"/>
      <c r="WJR2" s="2"/>
      <c r="WJS2" s="2"/>
      <c r="WJT2" s="2"/>
      <c r="WJU2" s="2"/>
      <c r="WJV2" s="2"/>
      <c r="WJW2" s="2"/>
      <c r="WJX2" s="2"/>
      <c r="WJY2" s="2"/>
      <c r="WJZ2" s="2"/>
      <c r="WKA2" s="2"/>
      <c r="WKB2" s="2"/>
      <c r="WKC2" s="2"/>
      <c r="WKD2" s="2"/>
      <c r="WKE2" s="2"/>
      <c r="WKF2" s="2"/>
      <c r="WKG2" s="2"/>
      <c r="WKH2" s="2"/>
      <c r="WKI2" s="2"/>
      <c r="WKJ2" s="2"/>
      <c r="WKK2" s="2"/>
      <c r="WKL2" s="2"/>
      <c r="WKM2" s="2"/>
      <c r="WKN2" s="2"/>
      <c r="WKO2" s="2"/>
      <c r="WKP2" s="2"/>
      <c r="WKQ2" s="2"/>
      <c r="WKR2" s="2"/>
      <c r="WKS2" s="2"/>
      <c r="WKT2" s="2"/>
      <c r="WKU2" s="2"/>
      <c r="WKV2" s="2"/>
      <c r="WKW2" s="2"/>
      <c r="WKX2" s="2"/>
      <c r="WKY2" s="2"/>
      <c r="WKZ2" s="2"/>
      <c r="WLA2" s="2"/>
      <c r="WLB2" s="2"/>
      <c r="WLC2" s="2"/>
      <c r="WLD2" s="2"/>
      <c r="WLE2" s="2"/>
      <c r="WLF2" s="2"/>
      <c r="WLG2" s="2"/>
      <c r="WLH2" s="2"/>
      <c r="WLI2" s="2"/>
      <c r="WLJ2" s="2"/>
      <c r="WLK2" s="2"/>
      <c r="WLL2" s="2"/>
      <c r="WLM2" s="2"/>
      <c r="WLN2" s="2"/>
      <c r="WLO2" s="2"/>
      <c r="WLP2" s="2"/>
      <c r="WLQ2" s="2"/>
      <c r="WLR2" s="2"/>
      <c r="WLS2" s="2"/>
      <c r="WLT2" s="2"/>
      <c r="WLU2" s="2"/>
      <c r="WLV2" s="2"/>
      <c r="WLW2" s="2"/>
      <c r="WLX2" s="2"/>
      <c r="WLY2" s="2"/>
      <c r="WLZ2" s="2"/>
      <c r="WMA2" s="2"/>
      <c r="WMB2" s="2"/>
      <c r="WMC2" s="2"/>
      <c r="WMD2" s="2"/>
      <c r="WME2" s="2"/>
      <c r="WMF2" s="2"/>
      <c r="WMG2" s="2"/>
      <c r="WMH2" s="2"/>
      <c r="WMI2" s="2"/>
      <c r="WMJ2" s="2"/>
      <c r="WMK2" s="2"/>
      <c r="WML2" s="2"/>
      <c r="WMM2" s="2"/>
      <c r="WMN2" s="2"/>
      <c r="WMO2" s="2"/>
      <c r="WMP2" s="2"/>
      <c r="WMQ2" s="2"/>
      <c r="WMR2" s="2"/>
      <c r="WMS2" s="2"/>
      <c r="WMT2" s="2"/>
      <c r="WMU2" s="2"/>
      <c r="WMV2" s="2"/>
      <c r="WMW2" s="2"/>
      <c r="WMX2" s="2"/>
      <c r="WMY2" s="2"/>
      <c r="WMZ2" s="2"/>
      <c r="WNA2" s="2"/>
      <c r="WNB2" s="2"/>
      <c r="WNC2" s="2"/>
      <c r="WND2" s="2"/>
      <c r="WNE2" s="2"/>
      <c r="WNF2" s="2"/>
      <c r="WNG2" s="2"/>
      <c r="WNH2" s="2"/>
      <c r="WNI2" s="2"/>
      <c r="WNJ2" s="2"/>
      <c r="WNK2" s="2"/>
      <c r="WNL2" s="2"/>
      <c r="WNM2" s="2"/>
      <c r="WNN2" s="2"/>
      <c r="WNO2" s="2"/>
      <c r="WNP2" s="2"/>
      <c r="WNQ2" s="2"/>
      <c r="WNR2" s="2"/>
      <c r="WNS2" s="2"/>
      <c r="WNT2" s="2"/>
      <c r="WNU2" s="2"/>
      <c r="WNV2" s="2"/>
      <c r="WNW2" s="2"/>
      <c r="WNX2" s="2"/>
      <c r="WNY2" s="2"/>
      <c r="WNZ2" s="2"/>
      <c r="WOA2" s="2"/>
      <c r="WOB2" s="2"/>
      <c r="WOC2" s="2"/>
      <c r="WOD2" s="2"/>
      <c r="WOE2" s="2"/>
      <c r="WOF2" s="2"/>
      <c r="WOG2" s="2"/>
      <c r="WOH2" s="2"/>
      <c r="WOI2" s="2"/>
      <c r="WOJ2" s="2"/>
      <c r="WOK2" s="2"/>
      <c r="WOL2" s="2"/>
      <c r="WOM2" s="2"/>
      <c r="WON2" s="2"/>
      <c r="WOO2" s="2"/>
      <c r="WOP2" s="2"/>
      <c r="WOQ2" s="2"/>
      <c r="WOR2" s="2"/>
      <c r="WOS2" s="2"/>
      <c r="WOT2" s="2"/>
      <c r="WOU2" s="2"/>
      <c r="WOV2" s="2"/>
      <c r="WOW2" s="2"/>
      <c r="WOX2" s="2"/>
      <c r="WOY2" s="2"/>
      <c r="WOZ2" s="2"/>
      <c r="WPA2" s="2"/>
      <c r="WPB2" s="2"/>
      <c r="WPC2" s="2"/>
      <c r="WPD2" s="2"/>
      <c r="WPE2" s="2"/>
      <c r="WPF2" s="2"/>
      <c r="WPG2" s="2"/>
      <c r="WPH2" s="2"/>
      <c r="WPI2" s="2"/>
      <c r="WPJ2" s="2"/>
      <c r="WPK2" s="2"/>
      <c r="WPL2" s="2"/>
      <c r="WPM2" s="2"/>
      <c r="WPN2" s="2"/>
      <c r="WPO2" s="2"/>
      <c r="WPP2" s="2"/>
      <c r="WPQ2" s="2"/>
      <c r="WPR2" s="2"/>
      <c r="WPS2" s="2"/>
      <c r="WPT2" s="2"/>
      <c r="WPU2" s="2"/>
      <c r="WPV2" s="2"/>
      <c r="WPW2" s="2"/>
      <c r="WPX2" s="2"/>
      <c r="WPY2" s="2"/>
      <c r="WPZ2" s="2"/>
      <c r="WQA2" s="2"/>
      <c r="WQB2" s="2"/>
      <c r="WQC2" s="2"/>
      <c r="WQD2" s="2"/>
      <c r="WQE2" s="2"/>
      <c r="WQF2" s="2"/>
      <c r="WQG2" s="2"/>
      <c r="WQH2" s="2"/>
      <c r="WQI2" s="2"/>
      <c r="WQJ2" s="2"/>
      <c r="WQK2" s="2"/>
      <c r="WQL2" s="2"/>
      <c r="WQM2" s="2"/>
      <c r="WQN2" s="2"/>
      <c r="WQO2" s="2"/>
      <c r="WQP2" s="2"/>
      <c r="WQQ2" s="2"/>
      <c r="WQR2" s="2"/>
      <c r="WQS2" s="2"/>
      <c r="WQT2" s="2"/>
      <c r="WQU2" s="2"/>
      <c r="WQV2" s="2"/>
      <c r="WQW2" s="2"/>
      <c r="WQX2" s="2"/>
      <c r="WQY2" s="2"/>
      <c r="WQZ2" s="2"/>
      <c r="WRA2" s="2"/>
      <c r="WRB2" s="2"/>
      <c r="WRC2" s="2"/>
      <c r="WRD2" s="2"/>
      <c r="WRE2" s="2"/>
      <c r="WRF2" s="2"/>
      <c r="WRG2" s="2"/>
      <c r="WRH2" s="2"/>
      <c r="WRI2" s="2"/>
      <c r="WRJ2" s="2"/>
      <c r="WRK2" s="2"/>
      <c r="WRL2" s="2"/>
      <c r="WRM2" s="2"/>
      <c r="WRN2" s="2"/>
      <c r="WRO2" s="2"/>
      <c r="WRP2" s="2"/>
      <c r="WRQ2" s="2"/>
      <c r="WRR2" s="2"/>
      <c r="WRS2" s="2"/>
      <c r="WRT2" s="2"/>
      <c r="WRU2" s="2"/>
      <c r="WRV2" s="2"/>
      <c r="WRW2" s="2"/>
      <c r="WRX2" s="2"/>
      <c r="WRY2" s="2"/>
      <c r="WRZ2" s="2"/>
      <c r="WSA2" s="2"/>
      <c r="WSB2" s="2"/>
      <c r="WSC2" s="2"/>
      <c r="WSD2" s="2"/>
      <c r="WSE2" s="2"/>
      <c r="WSF2" s="2"/>
      <c r="WSG2" s="2"/>
      <c r="WSH2" s="2"/>
      <c r="WSI2" s="2"/>
      <c r="WSJ2" s="2"/>
      <c r="WSK2" s="2"/>
      <c r="WSL2" s="2"/>
      <c r="WSM2" s="2"/>
      <c r="WSN2" s="2"/>
      <c r="WSO2" s="2"/>
      <c r="WSP2" s="2"/>
      <c r="WSQ2" s="2"/>
      <c r="WSR2" s="2"/>
      <c r="WSS2" s="2"/>
      <c r="WST2" s="2"/>
      <c r="WSU2" s="2"/>
      <c r="WSV2" s="2"/>
      <c r="WSW2" s="2"/>
      <c r="WSX2" s="2"/>
      <c r="WSY2" s="2"/>
      <c r="WSZ2" s="2"/>
      <c r="WTA2" s="2"/>
      <c r="WTB2" s="2"/>
      <c r="WTC2" s="2"/>
      <c r="WTD2" s="2"/>
      <c r="WTE2" s="2"/>
      <c r="WTF2" s="2"/>
      <c r="WTG2" s="2"/>
      <c r="WTH2" s="2"/>
      <c r="WTI2" s="2"/>
      <c r="WTJ2" s="2"/>
      <c r="WTK2" s="2"/>
      <c r="WTL2" s="2"/>
      <c r="WTM2" s="2"/>
      <c r="WTN2" s="2"/>
      <c r="WTO2" s="2"/>
      <c r="WTP2" s="2"/>
      <c r="WTQ2" s="2"/>
      <c r="WTR2" s="2"/>
      <c r="WTS2" s="2"/>
      <c r="WTT2" s="2"/>
      <c r="WTU2" s="2"/>
      <c r="WTV2" s="2"/>
      <c r="WTW2" s="2"/>
      <c r="WTX2" s="2"/>
      <c r="WTY2" s="2"/>
      <c r="WTZ2" s="2"/>
      <c r="WUA2" s="2"/>
      <c r="WUB2" s="2"/>
      <c r="WUC2" s="2"/>
      <c r="WUD2" s="2"/>
      <c r="WUE2" s="2"/>
      <c r="WUF2" s="2"/>
      <c r="WUG2" s="2"/>
      <c r="WUH2" s="2"/>
      <c r="WUI2" s="2"/>
      <c r="WUJ2" s="2"/>
      <c r="WUK2" s="2"/>
      <c r="WUL2" s="2"/>
      <c r="WUM2" s="2"/>
      <c r="WUN2" s="2"/>
      <c r="WUO2" s="2"/>
      <c r="WUP2" s="2"/>
      <c r="WUQ2" s="2"/>
      <c r="WUR2" s="2"/>
      <c r="WUS2" s="2"/>
      <c r="WUT2" s="2"/>
      <c r="WUU2" s="2"/>
      <c r="WUV2" s="2"/>
      <c r="WUW2" s="2"/>
      <c r="WUX2" s="2"/>
      <c r="WUY2" s="2"/>
      <c r="WUZ2" s="2"/>
      <c r="WVA2" s="2"/>
      <c r="WVB2" s="2"/>
      <c r="WVC2" s="2"/>
      <c r="WVD2" s="2"/>
      <c r="WVE2" s="2"/>
      <c r="WVF2" s="2"/>
      <c r="WVG2" s="2"/>
      <c r="WVH2" s="2"/>
      <c r="WVI2" s="2"/>
      <c r="WVJ2" s="2"/>
      <c r="WVK2" s="2"/>
      <c r="WVL2" s="2"/>
      <c r="WVM2" s="2"/>
      <c r="WVN2" s="2"/>
      <c r="WVO2" s="2"/>
      <c r="WVP2" s="2"/>
      <c r="WVQ2" s="2"/>
      <c r="WVR2" s="2"/>
      <c r="WVS2" s="2"/>
      <c r="WVT2" s="2"/>
      <c r="WVU2" s="2"/>
      <c r="WVV2" s="2"/>
      <c r="WVW2" s="2"/>
      <c r="WVX2" s="2"/>
      <c r="WVY2" s="2"/>
      <c r="WVZ2" s="2"/>
      <c r="WWA2" s="2"/>
      <c r="WWB2" s="2"/>
      <c r="WWC2" s="2"/>
      <c r="WWD2" s="2"/>
      <c r="WWE2" s="2"/>
      <c r="WWF2" s="2"/>
      <c r="WWG2" s="2"/>
      <c r="WWH2" s="2"/>
      <c r="WWI2" s="2"/>
      <c r="WWJ2" s="2"/>
      <c r="WWK2" s="2"/>
      <c r="WWL2" s="2"/>
      <c r="WWM2" s="2"/>
      <c r="WWN2" s="2"/>
      <c r="WWO2" s="2"/>
      <c r="WWP2" s="2"/>
      <c r="WWQ2" s="2"/>
      <c r="WWR2" s="2"/>
      <c r="WWS2" s="2"/>
      <c r="WWT2" s="2"/>
      <c r="WWU2" s="2"/>
      <c r="WWV2" s="2"/>
      <c r="WWW2" s="2"/>
      <c r="WWX2" s="2"/>
      <c r="WWY2" s="2"/>
      <c r="WWZ2" s="2"/>
      <c r="WXA2" s="2"/>
      <c r="WXB2" s="2"/>
      <c r="WXC2" s="2"/>
      <c r="WXD2" s="2"/>
      <c r="WXE2" s="2"/>
      <c r="WXF2" s="2"/>
      <c r="WXG2" s="2"/>
      <c r="WXH2" s="2"/>
      <c r="WXI2" s="2"/>
      <c r="WXJ2" s="2"/>
      <c r="WXK2" s="2"/>
      <c r="WXL2" s="2"/>
      <c r="WXM2" s="2"/>
      <c r="WXN2" s="2"/>
      <c r="WXO2" s="2"/>
      <c r="WXP2" s="2"/>
      <c r="WXQ2" s="2"/>
      <c r="WXR2" s="2"/>
      <c r="WXS2" s="2"/>
      <c r="WXT2" s="2"/>
      <c r="WXU2" s="2"/>
      <c r="WXV2" s="2"/>
      <c r="WXW2" s="2"/>
      <c r="WXX2" s="2"/>
      <c r="WXY2" s="2"/>
      <c r="WXZ2" s="2"/>
      <c r="WYA2" s="2"/>
      <c r="WYB2" s="2"/>
      <c r="WYC2" s="2"/>
      <c r="WYD2" s="2"/>
      <c r="WYE2" s="2"/>
      <c r="WYF2" s="2"/>
      <c r="WYG2" s="2"/>
      <c r="WYH2" s="2"/>
      <c r="WYI2" s="2"/>
      <c r="WYJ2" s="2"/>
      <c r="WYK2" s="2"/>
      <c r="WYL2" s="2"/>
      <c r="WYM2" s="2"/>
      <c r="WYN2" s="2"/>
      <c r="WYO2" s="2"/>
      <c r="WYP2" s="2"/>
      <c r="WYQ2" s="2"/>
      <c r="WYR2" s="2"/>
      <c r="WYS2" s="2"/>
      <c r="WYT2" s="2"/>
      <c r="WYU2" s="2"/>
      <c r="WYV2" s="2"/>
      <c r="WYW2" s="2"/>
      <c r="WYX2" s="2"/>
      <c r="WYY2" s="2"/>
      <c r="WYZ2" s="2"/>
      <c r="WZA2" s="2"/>
      <c r="WZB2" s="2"/>
      <c r="WZC2" s="2"/>
      <c r="WZD2" s="2"/>
      <c r="WZE2" s="2"/>
      <c r="WZF2" s="2"/>
      <c r="WZG2" s="2"/>
      <c r="WZH2" s="2"/>
      <c r="WZI2" s="2"/>
      <c r="WZJ2" s="2"/>
      <c r="WZK2" s="2"/>
      <c r="WZL2" s="2"/>
      <c r="WZM2" s="2"/>
      <c r="WZN2" s="2"/>
      <c r="WZO2" s="2"/>
      <c r="WZP2" s="2"/>
      <c r="WZQ2" s="2"/>
      <c r="WZR2" s="2"/>
      <c r="WZS2" s="2"/>
      <c r="WZT2" s="2"/>
      <c r="WZU2" s="2"/>
      <c r="WZV2" s="2"/>
      <c r="WZW2" s="2"/>
      <c r="WZX2" s="2"/>
      <c r="WZY2" s="2"/>
      <c r="WZZ2" s="2"/>
      <c r="XAA2" s="2"/>
      <c r="XAB2" s="2"/>
      <c r="XAC2" s="2"/>
      <c r="XAD2" s="2"/>
      <c r="XAE2" s="2"/>
      <c r="XAF2" s="2"/>
      <c r="XAG2" s="2"/>
      <c r="XAH2" s="2"/>
      <c r="XAI2" s="2"/>
      <c r="XAJ2" s="2"/>
      <c r="XAK2" s="2"/>
      <c r="XAL2" s="2"/>
      <c r="XAM2" s="2"/>
      <c r="XAN2" s="2"/>
      <c r="XAO2" s="2"/>
      <c r="XAP2" s="2"/>
      <c r="XAQ2" s="2"/>
      <c r="XAR2" s="2"/>
      <c r="XAS2" s="2"/>
      <c r="XAT2" s="2"/>
      <c r="XAU2" s="2"/>
      <c r="XAV2" s="2"/>
      <c r="XAW2" s="2"/>
      <c r="XAX2" s="2"/>
      <c r="XAY2" s="2"/>
      <c r="XAZ2" s="2"/>
      <c r="XBA2" s="2"/>
      <c r="XBB2" s="2"/>
      <c r="XBC2" s="2"/>
      <c r="XBD2" s="2"/>
      <c r="XBE2" s="2"/>
      <c r="XBF2" s="2"/>
      <c r="XBG2" s="2"/>
      <c r="XBH2" s="2"/>
      <c r="XBI2" s="2"/>
      <c r="XBJ2" s="2"/>
      <c r="XBK2" s="2"/>
      <c r="XBL2" s="2"/>
      <c r="XBM2" s="2"/>
      <c r="XBN2" s="2"/>
      <c r="XBO2" s="2"/>
      <c r="XBP2" s="2"/>
      <c r="XBQ2" s="2"/>
      <c r="XBR2" s="2"/>
      <c r="XBS2" s="2"/>
      <c r="XBT2" s="2"/>
      <c r="XBU2" s="2"/>
      <c r="XBV2" s="2"/>
      <c r="XBW2" s="2"/>
      <c r="XBX2" s="2"/>
      <c r="XBY2" s="2"/>
      <c r="XBZ2" s="2"/>
      <c r="XCA2" s="2"/>
      <c r="XCB2" s="2"/>
      <c r="XCC2" s="2"/>
      <c r="XCD2" s="2"/>
      <c r="XCE2" s="2"/>
      <c r="XCF2" s="2"/>
      <c r="XCG2" s="2"/>
      <c r="XCH2" s="2"/>
      <c r="XCI2" s="2"/>
      <c r="XCJ2" s="2"/>
      <c r="XCK2" s="2"/>
      <c r="XCL2" s="2"/>
      <c r="XCM2" s="2"/>
      <c r="XCN2" s="2"/>
      <c r="XCO2" s="2"/>
      <c r="XCP2" s="2"/>
      <c r="XCQ2" s="2"/>
      <c r="XCR2" s="2"/>
      <c r="XCS2" s="2"/>
      <c r="XCT2" s="2"/>
      <c r="XCU2" s="2"/>
      <c r="XCV2" s="2"/>
      <c r="XCW2" s="2"/>
      <c r="XCX2" s="2"/>
      <c r="XCY2" s="2"/>
      <c r="XCZ2" s="2"/>
      <c r="XDA2" s="2"/>
      <c r="XDB2" s="2"/>
      <c r="XDC2" s="2"/>
      <c r="XDD2" s="2"/>
      <c r="XDE2" s="2"/>
      <c r="XDF2" s="2"/>
      <c r="XDG2" s="2"/>
      <c r="XDH2" s="2"/>
      <c r="XDI2" s="2"/>
      <c r="XDJ2" s="2"/>
      <c r="XDK2" s="2"/>
      <c r="XDL2" s="2"/>
      <c r="XDM2" s="2"/>
      <c r="XDN2" s="2"/>
      <c r="XDO2" s="2"/>
      <c r="XDP2" s="2"/>
      <c r="XDQ2" s="2"/>
      <c r="XDR2" s="2"/>
      <c r="XDS2" s="2"/>
      <c r="XDT2" s="2"/>
      <c r="XDU2" s="2"/>
      <c r="XDV2" s="2"/>
      <c r="XDW2" s="2"/>
      <c r="XDX2" s="2"/>
      <c r="XDY2" s="2"/>
      <c r="XDZ2" s="2"/>
      <c r="XEA2" s="2"/>
      <c r="XEB2" s="2"/>
      <c r="XEC2" s="2"/>
      <c r="XED2" s="2"/>
      <c r="XEE2" s="2"/>
      <c r="XEF2" s="2"/>
      <c r="XEG2" s="2"/>
      <c r="XEH2" s="2"/>
      <c r="XEI2" s="2"/>
      <c r="XEJ2" s="2"/>
      <c r="XEK2" s="2"/>
      <c r="XEL2" s="2"/>
      <c r="XEM2" s="2"/>
      <c r="XEN2" s="2"/>
      <c r="XEO2" s="2"/>
      <c r="XEP2" s="2"/>
      <c r="XEQ2" s="2"/>
      <c r="XER2" s="2"/>
      <c r="XES2" s="2"/>
      <c r="XET2" s="2"/>
      <c r="XEU2" s="2"/>
      <c r="XEV2" s="2"/>
      <c r="XEW2" s="2"/>
    </row>
    <row r="3" spans="1:16377" s="16" customFormat="1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  <c r="IW3" s="2"/>
      <c r="IX3" s="2"/>
      <c r="IY3" s="2"/>
      <c r="IZ3" s="2"/>
      <c r="JA3" s="2"/>
      <c r="JB3" s="2"/>
      <c r="JC3" s="2"/>
      <c r="JD3" s="2"/>
      <c r="JE3" s="2"/>
      <c r="JF3" s="2"/>
      <c r="JG3" s="2"/>
      <c r="JH3" s="2"/>
      <c r="JI3" s="2"/>
      <c r="JJ3" s="2"/>
      <c r="JK3" s="2"/>
      <c r="JL3" s="2"/>
      <c r="JM3" s="2"/>
      <c r="JN3" s="2"/>
      <c r="JO3" s="2"/>
      <c r="JP3" s="2"/>
      <c r="JQ3" s="2"/>
      <c r="JR3" s="2"/>
      <c r="JS3" s="2"/>
      <c r="JT3" s="2"/>
      <c r="JU3" s="2"/>
      <c r="JV3" s="2"/>
      <c r="JW3" s="2"/>
      <c r="JX3" s="2"/>
      <c r="JY3" s="2"/>
      <c r="JZ3" s="2"/>
      <c r="KA3" s="2"/>
      <c r="KB3" s="2"/>
      <c r="KC3" s="2"/>
      <c r="KD3" s="2"/>
      <c r="KE3" s="2"/>
      <c r="KF3" s="2"/>
      <c r="KG3" s="2"/>
      <c r="KH3" s="2"/>
      <c r="KI3" s="2"/>
      <c r="KJ3" s="2"/>
      <c r="KK3" s="2"/>
      <c r="KL3" s="2"/>
      <c r="KM3" s="2"/>
      <c r="KN3" s="2"/>
      <c r="KO3" s="2"/>
      <c r="KP3" s="2"/>
      <c r="KQ3" s="2"/>
      <c r="KR3" s="2"/>
      <c r="KS3" s="2"/>
      <c r="KT3" s="2"/>
      <c r="KU3" s="2"/>
      <c r="KV3" s="2"/>
      <c r="KW3" s="2"/>
      <c r="KX3" s="2"/>
      <c r="KY3" s="2"/>
      <c r="KZ3" s="2"/>
      <c r="LA3" s="2"/>
      <c r="LB3" s="2"/>
      <c r="LC3" s="2"/>
      <c r="LD3" s="2"/>
      <c r="LE3" s="2"/>
      <c r="LF3" s="2"/>
      <c r="LG3" s="2"/>
      <c r="LH3" s="2"/>
      <c r="LI3" s="2"/>
      <c r="LJ3" s="2"/>
      <c r="LK3" s="2"/>
      <c r="LL3" s="2"/>
      <c r="LM3" s="2"/>
      <c r="LN3" s="2"/>
      <c r="LO3" s="2"/>
      <c r="LP3" s="2"/>
      <c r="LQ3" s="2"/>
      <c r="LR3" s="2"/>
      <c r="LS3" s="2"/>
      <c r="LT3" s="2"/>
      <c r="LU3" s="2"/>
      <c r="LV3" s="2"/>
      <c r="LW3" s="2"/>
      <c r="LX3" s="2"/>
      <c r="LY3" s="2"/>
      <c r="LZ3" s="2"/>
      <c r="MA3" s="2"/>
      <c r="MB3" s="2"/>
      <c r="MC3" s="2"/>
      <c r="MD3" s="2"/>
      <c r="ME3" s="2"/>
      <c r="MF3" s="2"/>
      <c r="MG3" s="2"/>
      <c r="MH3" s="2"/>
      <c r="MI3" s="2"/>
      <c r="MJ3" s="2"/>
      <c r="MK3" s="2"/>
      <c r="ML3" s="2"/>
      <c r="MM3" s="2"/>
      <c r="MN3" s="2"/>
      <c r="MO3" s="2"/>
      <c r="MP3" s="2"/>
      <c r="MQ3" s="2"/>
      <c r="MR3" s="2"/>
      <c r="MS3" s="2"/>
      <c r="MT3" s="2"/>
      <c r="MU3" s="2"/>
      <c r="MV3" s="2"/>
      <c r="MW3" s="2"/>
      <c r="MX3" s="2"/>
      <c r="MY3" s="2"/>
      <c r="MZ3" s="2"/>
      <c r="NA3" s="2"/>
      <c r="NB3" s="2"/>
      <c r="NC3" s="2"/>
      <c r="ND3" s="2"/>
      <c r="NE3" s="2"/>
      <c r="NF3" s="2"/>
      <c r="NG3" s="2"/>
      <c r="NH3" s="2"/>
      <c r="NI3" s="2"/>
      <c r="NJ3" s="2"/>
      <c r="NK3" s="2"/>
      <c r="NL3" s="2"/>
      <c r="NM3" s="2"/>
      <c r="NN3" s="2"/>
      <c r="NO3" s="2"/>
      <c r="NP3" s="2"/>
      <c r="NQ3" s="2"/>
      <c r="NR3" s="2"/>
      <c r="NS3" s="2"/>
      <c r="NT3" s="2"/>
      <c r="NU3" s="2"/>
      <c r="NV3" s="2"/>
      <c r="NW3" s="2"/>
      <c r="NX3" s="2"/>
      <c r="NY3" s="2"/>
      <c r="NZ3" s="2"/>
      <c r="OA3" s="2"/>
      <c r="OB3" s="2"/>
      <c r="OC3" s="2"/>
      <c r="OD3" s="2"/>
      <c r="OE3" s="2"/>
      <c r="OF3" s="2"/>
      <c r="OG3" s="2"/>
      <c r="OH3" s="2"/>
      <c r="OI3" s="2"/>
      <c r="OJ3" s="2"/>
      <c r="OK3" s="2"/>
      <c r="OL3" s="2"/>
      <c r="OM3" s="2"/>
      <c r="ON3" s="2"/>
      <c r="OO3" s="2"/>
      <c r="OP3" s="2"/>
      <c r="OQ3" s="2"/>
      <c r="OR3" s="2"/>
      <c r="OS3" s="2"/>
      <c r="OT3" s="2"/>
      <c r="OU3" s="2"/>
      <c r="OV3" s="2"/>
      <c r="OW3" s="2"/>
      <c r="OX3" s="2"/>
      <c r="OY3" s="2"/>
      <c r="OZ3" s="2"/>
      <c r="PA3" s="2"/>
      <c r="PB3" s="2"/>
      <c r="PC3" s="2"/>
      <c r="PD3" s="2"/>
      <c r="PE3" s="2"/>
      <c r="PF3" s="2"/>
      <c r="PG3" s="2"/>
      <c r="PH3" s="2"/>
      <c r="PI3" s="2"/>
      <c r="PJ3" s="2"/>
      <c r="PK3" s="2"/>
      <c r="PL3" s="2"/>
      <c r="PM3" s="2"/>
      <c r="PN3" s="2"/>
      <c r="PO3" s="2"/>
      <c r="PP3" s="2"/>
      <c r="PQ3" s="2"/>
      <c r="PR3" s="2"/>
      <c r="PS3" s="2"/>
      <c r="PT3" s="2"/>
      <c r="PU3" s="2"/>
      <c r="PV3" s="2"/>
      <c r="PW3" s="2"/>
      <c r="PX3" s="2"/>
      <c r="PY3" s="2"/>
      <c r="PZ3" s="2"/>
      <c r="QA3" s="2"/>
      <c r="QB3" s="2"/>
      <c r="QC3" s="2"/>
      <c r="QD3" s="2"/>
      <c r="QE3" s="2"/>
      <c r="QF3" s="2"/>
      <c r="QG3" s="2"/>
      <c r="QH3" s="2"/>
      <c r="QI3" s="2"/>
      <c r="QJ3" s="2"/>
      <c r="QK3" s="2"/>
      <c r="QL3" s="2"/>
      <c r="QM3" s="2"/>
      <c r="QN3" s="2"/>
      <c r="QO3" s="2"/>
      <c r="QP3" s="2"/>
      <c r="QQ3" s="2"/>
      <c r="QR3" s="2"/>
      <c r="QS3" s="2"/>
      <c r="QT3" s="2"/>
      <c r="QU3" s="2"/>
      <c r="QV3" s="2"/>
      <c r="QW3" s="2"/>
      <c r="QX3" s="2"/>
      <c r="QY3" s="2"/>
      <c r="QZ3" s="2"/>
      <c r="RA3" s="2"/>
      <c r="RB3" s="2"/>
      <c r="RC3" s="2"/>
      <c r="RD3" s="2"/>
      <c r="RE3" s="2"/>
      <c r="RF3" s="2"/>
      <c r="RG3" s="2"/>
      <c r="RH3" s="2"/>
      <c r="RI3" s="2"/>
      <c r="RJ3" s="2"/>
      <c r="RK3" s="2"/>
      <c r="RL3" s="2"/>
      <c r="RM3" s="2"/>
      <c r="RN3" s="2"/>
      <c r="RO3" s="2"/>
      <c r="RP3" s="2"/>
      <c r="RQ3" s="2"/>
      <c r="RR3" s="2"/>
      <c r="RS3" s="2"/>
      <c r="RT3" s="2"/>
      <c r="RU3" s="2"/>
      <c r="RV3" s="2"/>
      <c r="RW3" s="2"/>
      <c r="RX3" s="2"/>
      <c r="RY3" s="2"/>
      <c r="RZ3" s="2"/>
      <c r="SA3" s="2"/>
      <c r="SB3" s="2"/>
      <c r="SC3" s="2"/>
      <c r="SD3" s="2"/>
      <c r="SE3" s="2"/>
      <c r="SF3" s="2"/>
      <c r="SG3" s="2"/>
      <c r="SH3" s="2"/>
      <c r="SI3" s="2"/>
      <c r="SJ3" s="2"/>
      <c r="SK3" s="2"/>
      <c r="SL3" s="2"/>
      <c r="SM3" s="2"/>
      <c r="SN3" s="2"/>
      <c r="SO3" s="2"/>
      <c r="SP3" s="2"/>
      <c r="SQ3" s="2"/>
      <c r="SR3" s="2"/>
      <c r="SS3" s="2"/>
      <c r="ST3" s="2"/>
      <c r="SU3" s="2"/>
      <c r="SV3" s="2"/>
      <c r="SW3" s="2"/>
      <c r="SX3" s="2"/>
      <c r="SY3" s="2"/>
      <c r="SZ3" s="2"/>
      <c r="TA3" s="2"/>
      <c r="TB3" s="2"/>
      <c r="TC3" s="2"/>
      <c r="TD3" s="2"/>
      <c r="TE3" s="2"/>
      <c r="TF3" s="2"/>
      <c r="TG3" s="2"/>
      <c r="TH3" s="2"/>
      <c r="TI3" s="2"/>
      <c r="TJ3" s="2"/>
      <c r="TK3" s="2"/>
      <c r="TL3" s="2"/>
      <c r="TM3" s="2"/>
      <c r="TN3" s="2"/>
      <c r="TO3" s="2"/>
      <c r="TP3" s="2"/>
      <c r="TQ3" s="2"/>
      <c r="TR3" s="2"/>
      <c r="TS3" s="2"/>
      <c r="TT3" s="2"/>
      <c r="TU3" s="2"/>
      <c r="TV3" s="2"/>
      <c r="TW3" s="2"/>
      <c r="TX3" s="2"/>
      <c r="TY3" s="2"/>
      <c r="TZ3" s="2"/>
      <c r="UA3" s="2"/>
      <c r="UB3" s="2"/>
      <c r="UC3" s="2"/>
      <c r="UD3" s="2"/>
      <c r="UE3" s="2"/>
      <c r="UF3" s="2"/>
      <c r="UG3" s="2"/>
      <c r="UH3" s="2"/>
      <c r="UI3" s="2"/>
      <c r="UJ3" s="2"/>
      <c r="UK3" s="2"/>
      <c r="UL3" s="2"/>
      <c r="UM3" s="2"/>
      <c r="UN3" s="2"/>
      <c r="UO3" s="2"/>
      <c r="UP3" s="2"/>
      <c r="UQ3" s="2"/>
      <c r="UR3" s="2"/>
      <c r="US3" s="2"/>
      <c r="UT3" s="2"/>
      <c r="UU3" s="2"/>
      <c r="UV3" s="2"/>
      <c r="UW3" s="2"/>
      <c r="UX3" s="2"/>
      <c r="UY3" s="2"/>
      <c r="UZ3" s="2"/>
      <c r="VA3" s="2"/>
      <c r="VB3" s="2"/>
      <c r="VC3" s="2"/>
      <c r="VD3" s="2"/>
      <c r="VE3" s="2"/>
      <c r="VF3" s="2"/>
      <c r="VG3" s="2"/>
      <c r="VH3" s="2"/>
      <c r="VI3" s="2"/>
      <c r="VJ3" s="2"/>
      <c r="VK3" s="2"/>
      <c r="VL3" s="2"/>
      <c r="VM3" s="2"/>
      <c r="VN3" s="2"/>
      <c r="VO3" s="2"/>
      <c r="VP3" s="2"/>
      <c r="VQ3" s="2"/>
      <c r="VR3" s="2"/>
      <c r="VS3" s="2"/>
      <c r="VT3" s="2"/>
      <c r="VU3" s="2"/>
      <c r="VV3" s="2"/>
      <c r="VW3" s="2"/>
      <c r="VX3" s="2"/>
      <c r="VY3" s="2"/>
      <c r="VZ3" s="2"/>
      <c r="WA3" s="2"/>
      <c r="WB3" s="2"/>
      <c r="WC3" s="2"/>
      <c r="WD3" s="2"/>
      <c r="WE3" s="2"/>
      <c r="WF3" s="2"/>
      <c r="WG3" s="2"/>
      <c r="WH3" s="2"/>
      <c r="WI3" s="2"/>
      <c r="WJ3" s="2"/>
      <c r="WK3" s="2"/>
      <c r="WL3" s="2"/>
      <c r="WM3" s="2"/>
      <c r="WN3" s="2"/>
      <c r="WO3" s="2"/>
      <c r="WP3" s="2"/>
      <c r="WQ3" s="2"/>
      <c r="WR3" s="2"/>
      <c r="WS3" s="2"/>
      <c r="WT3" s="2"/>
      <c r="WU3" s="2"/>
      <c r="WV3" s="2"/>
      <c r="WW3" s="2"/>
      <c r="WX3" s="2"/>
      <c r="WY3" s="2"/>
      <c r="WZ3" s="2"/>
      <c r="XA3" s="2"/>
      <c r="XB3" s="2"/>
      <c r="XC3" s="2"/>
      <c r="XD3" s="2"/>
      <c r="XE3" s="2"/>
      <c r="XF3" s="2"/>
      <c r="XG3" s="2"/>
      <c r="XH3" s="2"/>
      <c r="XI3" s="2"/>
      <c r="XJ3" s="2"/>
      <c r="XK3" s="2"/>
      <c r="XL3" s="2"/>
      <c r="XM3" s="2"/>
      <c r="XN3" s="2"/>
      <c r="XO3" s="2"/>
      <c r="XP3" s="2"/>
      <c r="XQ3" s="2"/>
      <c r="XR3" s="2"/>
      <c r="XS3" s="2"/>
      <c r="XT3" s="2"/>
      <c r="XU3" s="2"/>
      <c r="XV3" s="2"/>
      <c r="XW3" s="2"/>
      <c r="XX3" s="2"/>
      <c r="XY3" s="2"/>
      <c r="XZ3" s="2"/>
      <c r="YA3" s="2"/>
      <c r="YB3" s="2"/>
      <c r="YC3" s="2"/>
      <c r="YD3" s="2"/>
      <c r="YE3" s="2"/>
      <c r="YF3" s="2"/>
      <c r="YG3" s="2"/>
      <c r="YH3" s="2"/>
      <c r="YI3" s="2"/>
      <c r="YJ3" s="2"/>
      <c r="YK3" s="2"/>
      <c r="YL3" s="2"/>
      <c r="YM3" s="2"/>
      <c r="YN3" s="2"/>
      <c r="YO3" s="2"/>
      <c r="YP3" s="2"/>
      <c r="YQ3" s="2"/>
      <c r="YR3" s="2"/>
      <c r="YS3" s="2"/>
      <c r="YT3" s="2"/>
      <c r="YU3" s="2"/>
      <c r="YV3" s="2"/>
      <c r="YW3" s="2"/>
      <c r="YX3" s="2"/>
      <c r="YY3" s="2"/>
      <c r="YZ3" s="2"/>
      <c r="ZA3" s="2"/>
      <c r="ZB3" s="2"/>
      <c r="ZC3" s="2"/>
      <c r="ZD3" s="2"/>
      <c r="ZE3" s="2"/>
      <c r="ZF3" s="2"/>
      <c r="ZG3" s="2"/>
      <c r="ZH3" s="2"/>
      <c r="ZI3" s="2"/>
      <c r="ZJ3" s="2"/>
      <c r="ZK3" s="2"/>
      <c r="ZL3" s="2"/>
      <c r="ZM3" s="2"/>
      <c r="ZN3" s="2"/>
      <c r="ZO3" s="2"/>
      <c r="ZP3" s="2"/>
      <c r="ZQ3" s="2"/>
      <c r="ZR3" s="2"/>
      <c r="ZS3" s="2"/>
      <c r="ZT3" s="2"/>
      <c r="ZU3" s="2"/>
      <c r="ZV3" s="2"/>
      <c r="ZW3" s="2"/>
      <c r="ZX3" s="2"/>
      <c r="ZY3" s="2"/>
      <c r="ZZ3" s="2"/>
      <c r="AAA3" s="2"/>
      <c r="AAB3" s="2"/>
      <c r="AAC3" s="2"/>
      <c r="AAD3" s="2"/>
      <c r="AAE3" s="2"/>
      <c r="AAF3" s="2"/>
      <c r="AAG3" s="2"/>
      <c r="AAH3" s="2"/>
      <c r="AAI3" s="2"/>
      <c r="AAJ3" s="2"/>
      <c r="AAK3" s="2"/>
      <c r="AAL3" s="2"/>
      <c r="AAM3" s="2"/>
      <c r="AAN3" s="2"/>
      <c r="AAO3" s="2"/>
      <c r="AAP3" s="2"/>
      <c r="AAQ3" s="2"/>
      <c r="AAR3" s="2"/>
      <c r="AAS3" s="2"/>
      <c r="AAT3" s="2"/>
      <c r="AAU3" s="2"/>
      <c r="AAV3" s="2"/>
      <c r="AAW3" s="2"/>
      <c r="AAX3" s="2"/>
      <c r="AAY3" s="2"/>
      <c r="AAZ3" s="2"/>
      <c r="ABA3" s="2"/>
      <c r="ABB3" s="2"/>
      <c r="ABC3" s="2"/>
      <c r="ABD3" s="2"/>
      <c r="ABE3" s="2"/>
      <c r="ABF3" s="2"/>
      <c r="ABG3" s="2"/>
      <c r="ABH3" s="2"/>
      <c r="ABI3" s="2"/>
      <c r="ABJ3" s="2"/>
      <c r="ABK3" s="2"/>
      <c r="ABL3" s="2"/>
      <c r="ABM3" s="2"/>
      <c r="ABN3" s="2"/>
      <c r="ABO3" s="2"/>
      <c r="ABP3" s="2"/>
      <c r="ABQ3" s="2"/>
      <c r="ABR3" s="2"/>
      <c r="ABS3" s="2"/>
      <c r="ABT3" s="2"/>
      <c r="ABU3" s="2"/>
      <c r="ABV3" s="2"/>
      <c r="ABW3" s="2"/>
      <c r="ABX3" s="2"/>
      <c r="ABY3" s="2"/>
      <c r="ABZ3" s="2"/>
      <c r="ACA3" s="2"/>
      <c r="ACB3" s="2"/>
      <c r="ACC3" s="2"/>
      <c r="ACD3" s="2"/>
      <c r="ACE3" s="2"/>
      <c r="ACF3" s="2"/>
      <c r="ACG3" s="2"/>
      <c r="ACH3" s="2"/>
      <c r="ACI3" s="2"/>
      <c r="ACJ3" s="2"/>
      <c r="ACK3" s="2"/>
      <c r="ACL3" s="2"/>
      <c r="ACM3" s="2"/>
      <c r="ACN3" s="2"/>
      <c r="ACO3" s="2"/>
      <c r="ACP3" s="2"/>
      <c r="ACQ3" s="2"/>
      <c r="ACR3" s="2"/>
      <c r="ACS3" s="2"/>
      <c r="ACT3" s="2"/>
      <c r="ACU3" s="2"/>
      <c r="ACV3" s="2"/>
      <c r="ACW3" s="2"/>
      <c r="ACX3" s="2"/>
      <c r="ACY3" s="2"/>
      <c r="ACZ3" s="2"/>
      <c r="ADA3" s="2"/>
      <c r="ADB3" s="2"/>
      <c r="ADC3" s="2"/>
      <c r="ADD3" s="2"/>
      <c r="ADE3" s="2"/>
      <c r="ADF3" s="2"/>
      <c r="ADG3" s="2"/>
      <c r="ADH3" s="2"/>
      <c r="ADI3" s="2"/>
      <c r="ADJ3" s="2"/>
      <c r="ADK3" s="2"/>
      <c r="ADL3" s="2"/>
      <c r="ADM3" s="2"/>
      <c r="ADN3" s="2"/>
      <c r="ADO3" s="2"/>
      <c r="ADP3" s="2"/>
      <c r="ADQ3" s="2"/>
      <c r="ADR3" s="2"/>
      <c r="ADS3" s="2"/>
      <c r="ADT3" s="2"/>
      <c r="ADU3" s="2"/>
      <c r="ADV3" s="2"/>
      <c r="ADW3" s="2"/>
      <c r="ADX3" s="2"/>
      <c r="ADY3" s="2"/>
      <c r="ADZ3" s="2"/>
      <c r="AEA3" s="2"/>
      <c r="AEB3" s="2"/>
      <c r="AEC3" s="2"/>
      <c r="AED3" s="2"/>
      <c r="AEE3" s="2"/>
      <c r="AEF3" s="2"/>
      <c r="AEG3" s="2"/>
      <c r="AEH3" s="2"/>
      <c r="AEI3" s="2"/>
      <c r="AEJ3" s="2"/>
      <c r="AEK3" s="2"/>
      <c r="AEL3" s="2"/>
      <c r="AEM3" s="2"/>
      <c r="AEN3" s="2"/>
      <c r="AEO3" s="2"/>
      <c r="AEP3" s="2"/>
      <c r="AEQ3" s="2"/>
      <c r="AER3" s="2"/>
      <c r="AES3" s="2"/>
      <c r="AET3" s="2"/>
      <c r="AEU3" s="2"/>
      <c r="AEV3" s="2"/>
      <c r="AEW3" s="2"/>
      <c r="AEX3" s="2"/>
      <c r="AEY3" s="2"/>
      <c r="AEZ3" s="2"/>
      <c r="AFA3" s="2"/>
      <c r="AFB3" s="2"/>
      <c r="AFC3" s="2"/>
      <c r="AFD3" s="2"/>
      <c r="AFE3" s="2"/>
      <c r="AFF3" s="2"/>
      <c r="AFG3" s="2"/>
      <c r="AFH3" s="2"/>
      <c r="AFI3" s="2"/>
      <c r="AFJ3" s="2"/>
      <c r="AFK3" s="2"/>
      <c r="AFL3" s="2"/>
      <c r="AFM3" s="2"/>
      <c r="AFN3" s="2"/>
      <c r="AFO3" s="2"/>
      <c r="AFP3" s="2"/>
      <c r="AFQ3" s="2"/>
      <c r="AFR3" s="2"/>
      <c r="AFS3" s="2"/>
      <c r="AFT3" s="2"/>
      <c r="AFU3" s="2"/>
      <c r="AFV3" s="2"/>
      <c r="AFW3" s="2"/>
      <c r="AFX3" s="2"/>
      <c r="AFY3" s="2"/>
      <c r="AFZ3" s="2"/>
      <c r="AGA3" s="2"/>
      <c r="AGB3" s="2"/>
      <c r="AGC3" s="2"/>
      <c r="AGD3" s="2"/>
      <c r="AGE3" s="2"/>
      <c r="AGF3" s="2"/>
      <c r="AGG3" s="2"/>
      <c r="AGH3" s="2"/>
      <c r="AGI3" s="2"/>
      <c r="AGJ3" s="2"/>
      <c r="AGK3" s="2"/>
      <c r="AGL3" s="2"/>
      <c r="AGM3" s="2"/>
      <c r="AGN3" s="2"/>
      <c r="AGO3" s="2"/>
      <c r="AGP3" s="2"/>
      <c r="AGQ3" s="2"/>
      <c r="AGR3" s="2"/>
      <c r="AGS3" s="2"/>
      <c r="AGT3" s="2"/>
      <c r="AGU3" s="2"/>
      <c r="AGV3" s="2"/>
      <c r="AGW3" s="2"/>
      <c r="AGX3" s="2"/>
      <c r="AGY3" s="2"/>
      <c r="AGZ3" s="2"/>
      <c r="AHA3" s="2"/>
      <c r="AHB3" s="2"/>
      <c r="AHC3" s="2"/>
      <c r="AHD3" s="2"/>
      <c r="AHE3" s="2"/>
      <c r="AHF3" s="2"/>
      <c r="AHG3" s="2"/>
      <c r="AHH3" s="2"/>
      <c r="AHI3" s="2"/>
      <c r="AHJ3" s="2"/>
      <c r="AHK3" s="2"/>
      <c r="AHL3" s="2"/>
      <c r="AHM3" s="2"/>
      <c r="AHN3" s="2"/>
      <c r="AHO3" s="2"/>
      <c r="AHP3" s="2"/>
      <c r="AHQ3" s="2"/>
      <c r="AHR3" s="2"/>
      <c r="AHS3" s="2"/>
      <c r="AHT3" s="2"/>
      <c r="AHU3" s="2"/>
      <c r="AHV3" s="2"/>
      <c r="AHW3" s="2"/>
      <c r="AHX3" s="2"/>
      <c r="AHY3" s="2"/>
      <c r="AHZ3" s="2"/>
      <c r="AIA3" s="2"/>
      <c r="AIB3" s="2"/>
      <c r="AIC3" s="2"/>
      <c r="AID3" s="2"/>
      <c r="AIE3" s="2"/>
      <c r="AIF3" s="2"/>
      <c r="AIG3" s="2"/>
      <c r="AIH3" s="2"/>
      <c r="AII3" s="2"/>
      <c r="AIJ3" s="2"/>
      <c r="AIK3" s="2"/>
      <c r="AIL3" s="2"/>
      <c r="AIM3" s="2"/>
      <c r="AIN3" s="2"/>
      <c r="AIO3" s="2"/>
      <c r="AIP3" s="2"/>
      <c r="AIQ3" s="2"/>
      <c r="AIR3" s="2"/>
      <c r="AIS3" s="2"/>
      <c r="AIT3" s="2"/>
      <c r="AIU3" s="2"/>
      <c r="AIV3" s="2"/>
      <c r="AIW3" s="2"/>
      <c r="AIX3" s="2"/>
      <c r="AIY3" s="2"/>
      <c r="AIZ3" s="2"/>
      <c r="AJA3" s="2"/>
      <c r="AJB3" s="2"/>
      <c r="AJC3" s="2"/>
      <c r="AJD3" s="2"/>
      <c r="AJE3" s="2"/>
      <c r="AJF3" s="2"/>
      <c r="AJG3" s="2"/>
      <c r="AJH3" s="2"/>
      <c r="AJI3" s="2"/>
      <c r="AJJ3" s="2"/>
      <c r="AJK3" s="2"/>
      <c r="AJL3" s="2"/>
      <c r="AJM3" s="2"/>
      <c r="AJN3" s="2"/>
      <c r="AJO3" s="2"/>
      <c r="AJP3" s="2"/>
      <c r="AJQ3" s="2"/>
      <c r="AJR3" s="2"/>
      <c r="AJS3" s="2"/>
      <c r="AJT3" s="2"/>
      <c r="AJU3" s="2"/>
      <c r="AJV3" s="2"/>
      <c r="AJW3" s="2"/>
      <c r="AJX3" s="2"/>
      <c r="AJY3" s="2"/>
      <c r="AJZ3" s="2"/>
      <c r="AKA3" s="2"/>
      <c r="AKB3" s="2"/>
      <c r="AKC3" s="2"/>
      <c r="AKD3" s="2"/>
      <c r="AKE3" s="2"/>
      <c r="AKF3" s="2"/>
      <c r="AKG3" s="2"/>
      <c r="AKH3" s="2"/>
      <c r="AKI3" s="2"/>
      <c r="AKJ3" s="2"/>
      <c r="AKK3" s="2"/>
      <c r="AKL3" s="2"/>
      <c r="AKM3" s="2"/>
      <c r="AKN3" s="2"/>
      <c r="AKO3" s="2"/>
      <c r="AKP3" s="2"/>
      <c r="AKQ3" s="2"/>
      <c r="AKR3" s="2"/>
      <c r="AKS3" s="2"/>
      <c r="AKT3" s="2"/>
      <c r="AKU3" s="2"/>
      <c r="AKV3" s="2"/>
      <c r="AKW3" s="2"/>
      <c r="AKX3" s="2"/>
      <c r="AKY3" s="2"/>
      <c r="AKZ3" s="2"/>
      <c r="ALA3" s="2"/>
      <c r="ALB3" s="2"/>
      <c r="ALC3" s="2"/>
      <c r="ALD3" s="2"/>
      <c r="ALE3" s="2"/>
      <c r="ALF3" s="2"/>
      <c r="ALG3" s="2"/>
      <c r="ALH3" s="2"/>
      <c r="ALI3" s="2"/>
      <c r="ALJ3" s="2"/>
      <c r="ALK3" s="2"/>
      <c r="ALL3" s="2"/>
      <c r="ALM3" s="2"/>
      <c r="ALN3" s="2"/>
      <c r="ALO3" s="2"/>
      <c r="ALP3" s="2"/>
      <c r="ALQ3" s="2"/>
      <c r="ALR3" s="2"/>
      <c r="ALS3" s="2"/>
      <c r="ALT3" s="2"/>
      <c r="ALU3" s="2"/>
      <c r="ALV3" s="2"/>
      <c r="ALW3" s="2"/>
      <c r="ALX3" s="2"/>
      <c r="ALY3" s="2"/>
      <c r="ALZ3" s="2"/>
      <c r="AMA3" s="2"/>
      <c r="AMB3" s="2"/>
      <c r="AMC3" s="2"/>
      <c r="AMD3" s="2"/>
      <c r="AME3" s="2"/>
      <c r="AMF3" s="2"/>
      <c r="AMG3" s="2"/>
      <c r="AMH3" s="2"/>
      <c r="AMI3" s="2"/>
      <c r="AMJ3" s="2"/>
      <c r="AMK3" s="2"/>
      <c r="AML3" s="2"/>
      <c r="AMM3" s="2"/>
      <c r="AMN3" s="2"/>
      <c r="AMO3" s="2"/>
      <c r="AMP3" s="2"/>
      <c r="AMQ3" s="2"/>
      <c r="AMR3" s="2"/>
      <c r="AMS3" s="2"/>
      <c r="AMT3" s="2"/>
      <c r="AMU3" s="2"/>
      <c r="AMV3" s="2"/>
      <c r="AMW3" s="2"/>
      <c r="AMX3" s="2"/>
      <c r="AMY3" s="2"/>
      <c r="AMZ3" s="2"/>
      <c r="ANA3" s="2"/>
      <c r="ANB3" s="2"/>
      <c r="ANC3" s="2"/>
      <c r="AND3" s="2"/>
      <c r="ANE3" s="2"/>
      <c r="ANF3" s="2"/>
      <c r="ANG3" s="2"/>
      <c r="ANH3" s="2"/>
      <c r="ANI3" s="2"/>
      <c r="ANJ3" s="2"/>
      <c r="ANK3" s="2"/>
      <c r="ANL3" s="2"/>
      <c r="ANM3" s="2"/>
      <c r="ANN3" s="2"/>
      <c r="ANO3" s="2"/>
      <c r="ANP3" s="2"/>
      <c r="ANQ3" s="2"/>
      <c r="ANR3" s="2"/>
      <c r="ANS3" s="2"/>
      <c r="ANT3" s="2"/>
      <c r="ANU3" s="2"/>
      <c r="ANV3" s="2"/>
      <c r="ANW3" s="2"/>
      <c r="ANX3" s="2"/>
      <c r="ANY3" s="2"/>
      <c r="ANZ3" s="2"/>
      <c r="AOA3" s="2"/>
      <c r="AOB3" s="2"/>
      <c r="AOC3" s="2"/>
      <c r="AOD3" s="2"/>
      <c r="AOE3" s="2"/>
      <c r="AOF3" s="2"/>
      <c r="AOG3" s="2"/>
      <c r="AOH3" s="2"/>
      <c r="AOI3" s="2"/>
      <c r="AOJ3" s="2"/>
      <c r="AOK3" s="2"/>
      <c r="AOL3" s="2"/>
      <c r="AOM3" s="2"/>
      <c r="AON3" s="2"/>
      <c r="AOO3" s="2"/>
      <c r="AOP3" s="2"/>
      <c r="AOQ3" s="2"/>
      <c r="AOR3" s="2"/>
      <c r="AOS3" s="2"/>
      <c r="AOT3" s="2"/>
      <c r="AOU3" s="2"/>
      <c r="AOV3" s="2"/>
      <c r="AOW3" s="2"/>
      <c r="AOX3" s="2"/>
      <c r="AOY3" s="2"/>
      <c r="AOZ3" s="2"/>
      <c r="APA3" s="2"/>
      <c r="APB3" s="2"/>
      <c r="APC3" s="2"/>
      <c r="APD3" s="2"/>
      <c r="APE3" s="2"/>
      <c r="APF3" s="2"/>
      <c r="APG3" s="2"/>
      <c r="APH3" s="2"/>
      <c r="API3" s="2"/>
      <c r="APJ3" s="2"/>
      <c r="APK3" s="2"/>
      <c r="APL3" s="2"/>
      <c r="APM3" s="2"/>
      <c r="APN3" s="2"/>
      <c r="APO3" s="2"/>
      <c r="APP3" s="2"/>
      <c r="APQ3" s="2"/>
      <c r="APR3" s="2"/>
      <c r="APS3" s="2"/>
      <c r="APT3" s="2"/>
      <c r="APU3" s="2"/>
      <c r="APV3" s="2"/>
      <c r="APW3" s="2"/>
      <c r="APX3" s="2"/>
      <c r="APY3" s="2"/>
      <c r="APZ3" s="2"/>
      <c r="AQA3" s="2"/>
      <c r="AQB3" s="2"/>
      <c r="AQC3" s="2"/>
      <c r="AQD3" s="2"/>
      <c r="AQE3" s="2"/>
      <c r="AQF3" s="2"/>
      <c r="AQG3" s="2"/>
      <c r="AQH3" s="2"/>
      <c r="AQI3" s="2"/>
      <c r="AQJ3" s="2"/>
      <c r="AQK3" s="2"/>
      <c r="AQL3" s="2"/>
      <c r="AQM3" s="2"/>
      <c r="AQN3" s="2"/>
      <c r="AQO3" s="2"/>
      <c r="AQP3" s="2"/>
      <c r="AQQ3" s="2"/>
      <c r="AQR3" s="2"/>
      <c r="AQS3" s="2"/>
      <c r="AQT3" s="2"/>
      <c r="AQU3" s="2"/>
      <c r="AQV3" s="2"/>
      <c r="AQW3" s="2"/>
      <c r="AQX3" s="2"/>
      <c r="AQY3" s="2"/>
      <c r="AQZ3" s="2"/>
      <c r="ARA3" s="2"/>
      <c r="ARB3" s="2"/>
      <c r="ARC3" s="2"/>
      <c r="ARD3" s="2"/>
      <c r="ARE3" s="2"/>
      <c r="ARF3" s="2"/>
      <c r="ARG3" s="2"/>
      <c r="ARH3" s="2"/>
      <c r="ARI3" s="2"/>
      <c r="ARJ3" s="2"/>
      <c r="ARK3" s="2"/>
      <c r="ARL3" s="2"/>
      <c r="ARM3" s="2"/>
      <c r="ARN3" s="2"/>
      <c r="ARO3" s="2"/>
      <c r="ARP3" s="2"/>
      <c r="ARQ3" s="2"/>
      <c r="ARR3" s="2"/>
      <c r="ARS3" s="2"/>
      <c r="ART3" s="2"/>
      <c r="ARU3" s="2"/>
      <c r="ARV3" s="2"/>
      <c r="ARW3" s="2"/>
      <c r="ARX3" s="2"/>
      <c r="ARY3" s="2"/>
      <c r="ARZ3" s="2"/>
      <c r="ASA3" s="2"/>
      <c r="ASB3" s="2"/>
      <c r="ASC3" s="2"/>
      <c r="ASD3" s="2"/>
      <c r="ASE3" s="2"/>
      <c r="ASF3" s="2"/>
      <c r="ASG3" s="2"/>
      <c r="ASH3" s="2"/>
      <c r="ASI3" s="2"/>
      <c r="ASJ3" s="2"/>
      <c r="ASK3" s="2"/>
      <c r="ASL3" s="2"/>
      <c r="ASM3" s="2"/>
      <c r="ASN3" s="2"/>
      <c r="ASO3" s="2"/>
      <c r="ASP3" s="2"/>
      <c r="ASQ3" s="2"/>
      <c r="ASR3" s="2"/>
      <c r="ASS3" s="2"/>
      <c r="AST3" s="2"/>
      <c r="ASU3" s="2"/>
      <c r="ASV3" s="2"/>
      <c r="ASW3" s="2"/>
      <c r="ASX3" s="2"/>
      <c r="ASY3" s="2"/>
      <c r="ASZ3" s="2"/>
      <c r="ATA3" s="2"/>
      <c r="ATB3" s="2"/>
      <c r="ATC3" s="2"/>
      <c r="ATD3" s="2"/>
      <c r="ATE3" s="2"/>
      <c r="ATF3" s="2"/>
      <c r="ATG3" s="2"/>
      <c r="ATH3" s="2"/>
      <c r="ATI3" s="2"/>
      <c r="ATJ3" s="2"/>
      <c r="ATK3" s="2"/>
      <c r="ATL3" s="2"/>
      <c r="ATM3" s="2"/>
      <c r="ATN3" s="2"/>
      <c r="ATO3" s="2"/>
      <c r="ATP3" s="2"/>
      <c r="ATQ3" s="2"/>
      <c r="ATR3" s="2"/>
      <c r="ATS3" s="2"/>
      <c r="ATT3" s="2"/>
      <c r="ATU3" s="2"/>
      <c r="ATV3" s="2"/>
      <c r="ATW3" s="2"/>
      <c r="ATX3" s="2"/>
      <c r="ATY3" s="2"/>
      <c r="ATZ3" s="2"/>
      <c r="AUA3" s="2"/>
      <c r="AUB3" s="2"/>
      <c r="AUC3" s="2"/>
      <c r="AUD3" s="2"/>
      <c r="AUE3" s="2"/>
      <c r="AUF3" s="2"/>
      <c r="AUG3" s="2"/>
      <c r="AUH3" s="2"/>
      <c r="AUI3" s="2"/>
      <c r="AUJ3" s="2"/>
      <c r="AUK3" s="2"/>
      <c r="AUL3" s="2"/>
      <c r="AUM3" s="2"/>
      <c r="AUN3" s="2"/>
      <c r="AUO3" s="2"/>
      <c r="AUP3" s="2"/>
      <c r="AUQ3" s="2"/>
      <c r="AUR3" s="2"/>
      <c r="AUS3" s="2"/>
      <c r="AUT3" s="2"/>
      <c r="AUU3" s="2"/>
      <c r="AUV3" s="2"/>
      <c r="AUW3" s="2"/>
      <c r="AUX3" s="2"/>
      <c r="AUY3" s="2"/>
      <c r="AUZ3" s="2"/>
      <c r="AVA3" s="2"/>
      <c r="AVB3" s="2"/>
      <c r="AVC3" s="2"/>
      <c r="AVD3" s="2"/>
      <c r="AVE3" s="2"/>
      <c r="AVF3" s="2"/>
      <c r="AVG3" s="2"/>
      <c r="AVH3" s="2"/>
      <c r="AVI3" s="2"/>
      <c r="AVJ3" s="2"/>
      <c r="AVK3" s="2"/>
      <c r="AVL3" s="2"/>
      <c r="AVM3" s="2"/>
      <c r="AVN3" s="2"/>
      <c r="AVO3" s="2"/>
      <c r="AVP3" s="2"/>
      <c r="AVQ3" s="2"/>
      <c r="AVR3" s="2"/>
      <c r="AVS3" s="2"/>
      <c r="AVT3" s="2"/>
      <c r="AVU3" s="2"/>
      <c r="AVV3" s="2"/>
      <c r="AVW3" s="2"/>
      <c r="AVX3" s="2"/>
      <c r="AVY3" s="2"/>
      <c r="AVZ3" s="2"/>
      <c r="AWA3" s="2"/>
      <c r="AWB3" s="2"/>
      <c r="AWC3" s="2"/>
      <c r="AWD3" s="2"/>
      <c r="AWE3" s="2"/>
      <c r="AWF3" s="2"/>
      <c r="AWG3" s="2"/>
      <c r="AWH3" s="2"/>
      <c r="AWI3" s="2"/>
      <c r="AWJ3" s="2"/>
      <c r="AWK3" s="2"/>
      <c r="AWL3" s="2"/>
      <c r="AWM3" s="2"/>
      <c r="AWN3" s="2"/>
      <c r="AWO3" s="2"/>
      <c r="AWP3" s="2"/>
      <c r="AWQ3" s="2"/>
      <c r="AWR3" s="2"/>
      <c r="AWS3" s="2"/>
      <c r="AWT3" s="2"/>
      <c r="AWU3" s="2"/>
      <c r="AWV3" s="2"/>
      <c r="AWW3" s="2"/>
      <c r="AWX3" s="2"/>
      <c r="AWY3" s="2"/>
      <c r="AWZ3" s="2"/>
      <c r="AXA3" s="2"/>
      <c r="AXB3" s="2"/>
      <c r="AXC3" s="2"/>
      <c r="AXD3" s="2"/>
      <c r="AXE3" s="2"/>
      <c r="AXF3" s="2"/>
      <c r="AXG3" s="2"/>
      <c r="AXH3" s="2"/>
      <c r="AXI3" s="2"/>
      <c r="AXJ3" s="2"/>
      <c r="AXK3" s="2"/>
      <c r="AXL3" s="2"/>
      <c r="AXM3" s="2"/>
      <c r="AXN3" s="2"/>
      <c r="AXO3" s="2"/>
      <c r="AXP3" s="2"/>
      <c r="AXQ3" s="2"/>
      <c r="AXR3" s="2"/>
      <c r="AXS3" s="2"/>
      <c r="AXT3" s="2"/>
      <c r="AXU3" s="2"/>
      <c r="AXV3" s="2"/>
      <c r="AXW3" s="2"/>
      <c r="AXX3" s="2"/>
      <c r="AXY3" s="2"/>
      <c r="AXZ3" s="2"/>
      <c r="AYA3" s="2"/>
      <c r="AYB3" s="2"/>
      <c r="AYC3" s="2"/>
      <c r="AYD3" s="2"/>
      <c r="AYE3" s="2"/>
      <c r="AYF3" s="2"/>
      <c r="AYG3" s="2"/>
      <c r="AYH3" s="2"/>
      <c r="AYI3" s="2"/>
      <c r="AYJ3" s="2"/>
      <c r="AYK3" s="2"/>
      <c r="AYL3" s="2"/>
      <c r="AYM3" s="2"/>
      <c r="AYN3" s="2"/>
      <c r="AYO3" s="2"/>
      <c r="AYP3" s="2"/>
      <c r="AYQ3" s="2"/>
      <c r="AYR3" s="2"/>
      <c r="AYS3" s="2"/>
      <c r="AYT3" s="2"/>
      <c r="AYU3" s="2"/>
      <c r="AYV3" s="2"/>
      <c r="AYW3" s="2"/>
      <c r="AYX3" s="2"/>
      <c r="AYY3" s="2"/>
      <c r="AYZ3" s="2"/>
      <c r="AZA3" s="2"/>
      <c r="AZB3" s="2"/>
      <c r="AZC3" s="2"/>
      <c r="AZD3" s="2"/>
      <c r="AZE3" s="2"/>
      <c r="AZF3" s="2"/>
      <c r="AZG3" s="2"/>
      <c r="AZH3" s="2"/>
      <c r="AZI3" s="2"/>
      <c r="AZJ3" s="2"/>
      <c r="AZK3" s="2"/>
      <c r="AZL3" s="2"/>
      <c r="AZM3" s="2"/>
      <c r="AZN3" s="2"/>
      <c r="AZO3" s="2"/>
      <c r="AZP3" s="2"/>
      <c r="AZQ3" s="2"/>
      <c r="AZR3" s="2"/>
      <c r="AZS3" s="2"/>
      <c r="AZT3" s="2"/>
      <c r="AZU3" s="2"/>
      <c r="AZV3" s="2"/>
      <c r="AZW3" s="2"/>
      <c r="AZX3" s="2"/>
      <c r="AZY3" s="2"/>
      <c r="AZZ3" s="2"/>
      <c r="BAA3" s="2"/>
      <c r="BAB3" s="2"/>
      <c r="BAC3" s="2"/>
      <c r="BAD3" s="2"/>
      <c r="BAE3" s="2"/>
      <c r="BAF3" s="2"/>
      <c r="BAG3" s="2"/>
      <c r="BAH3" s="2"/>
      <c r="BAI3" s="2"/>
      <c r="BAJ3" s="2"/>
      <c r="BAK3" s="2"/>
      <c r="BAL3" s="2"/>
      <c r="BAM3" s="2"/>
      <c r="BAN3" s="2"/>
      <c r="BAO3" s="2"/>
      <c r="BAP3" s="2"/>
      <c r="BAQ3" s="2"/>
      <c r="BAR3" s="2"/>
      <c r="BAS3" s="2"/>
      <c r="BAT3" s="2"/>
      <c r="BAU3" s="2"/>
      <c r="BAV3" s="2"/>
      <c r="BAW3" s="2"/>
      <c r="BAX3" s="2"/>
      <c r="BAY3" s="2"/>
      <c r="BAZ3" s="2"/>
      <c r="BBA3" s="2"/>
      <c r="BBB3" s="2"/>
      <c r="BBC3" s="2"/>
      <c r="BBD3" s="2"/>
      <c r="BBE3" s="2"/>
      <c r="BBF3" s="2"/>
      <c r="BBG3" s="2"/>
      <c r="BBH3" s="2"/>
      <c r="BBI3" s="2"/>
      <c r="BBJ3" s="2"/>
      <c r="BBK3" s="2"/>
      <c r="BBL3" s="2"/>
      <c r="BBM3" s="2"/>
      <c r="BBN3" s="2"/>
      <c r="BBO3" s="2"/>
      <c r="BBP3" s="2"/>
      <c r="BBQ3" s="2"/>
      <c r="BBR3" s="2"/>
      <c r="BBS3" s="2"/>
      <c r="BBT3" s="2"/>
      <c r="BBU3" s="2"/>
      <c r="BBV3" s="2"/>
      <c r="BBW3" s="2"/>
      <c r="BBX3" s="2"/>
      <c r="BBY3" s="2"/>
      <c r="BBZ3" s="2"/>
      <c r="BCA3" s="2"/>
      <c r="BCB3" s="2"/>
      <c r="BCC3" s="2"/>
      <c r="BCD3" s="2"/>
      <c r="BCE3" s="2"/>
      <c r="BCF3" s="2"/>
      <c r="BCG3" s="2"/>
      <c r="BCH3" s="2"/>
      <c r="BCI3" s="2"/>
      <c r="BCJ3" s="2"/>
      <c r="BCK3" s="2"/>
      <c r="BCL3" s="2"/>
      <c r="BCM3" s="2"/>
      <c r="BCN3" s="2"/>
      <c r="BCO3" s="2"/>
      <c r="BCP3" s="2"/>
      <c r="BCQ3" s="2"/>
      <c r="BCR3" s="2"/>
      <c r="BCS3" s="2"/>
      <c r="BCT3" s="2"/>
      <c r="BCU3" s="2"/>
      <c r="BCV3" s="2"/>
      <c r="BCW3" s="2"/>
      <c r="BCX3" s="2"/>
      <c r="BCY3" s="2"/>
      <c r="BCZ3" s="2"/>
      <c r="BDA3" s="2"/>
      <c r="BDB3" s="2"/>
      <c r="BDC3" s="2"/>
      <c r="BDD3" s="2"/>
      <c r="BDE3" s="2"/>
      <c r="BDF3" s="2"/>
      <c r="BDG3" s="2"/>
      <c r="BDH3" s="2"/>
      <c r="BDI3" s="2"/>
      <c r="BDJ3" s="2"/>
      <c r="BDK3" s="2"/>
      <c r="BDL3" s="2"/>
      <c r="BDM3" s="2"/>
      <c r="BDN3" s="2"/>
      <c r="BDO3" s="2"/>
      <c r="BDP3" s="2"/>
      <c r="BDQ3" s="2"/>
      <c r="BDR3" s="2"/>
      <c r="BDS3" s="2"/>
      <c r="BDT3" s="2"/>
      <c r="BDU3" s="2"/>
      <c r="BDV3" s="2"/>
      <c r="BDW3" s="2"/>
      <c r="BDX3" s="2"/>
      <c r="BDY3" s="2"/>
      <c r="BDZ3" s="2"/>
      <c r="BEA3" s="2"/>
      <c r="BEB3" s="2"/>
      <c r="BEC3" s="2"/>
      <c r="BED3" s="2"/>
      <c r="BEE3" s="2"/>
      <c r="BEF3" s="2"/>
      <c r="BEG3" s="2"/>
      <c r="BEH3" s="2"/>
      <c r="BEI3" s="2"/>
      <c r="BEJ3" s="2"/>
      <c r="BEK3" s="2"/>
      <c r="BEL3" s="2"/>
      <c r="BEM3" s="2"/>
      <c r="BEN3" s="2"/>
      <c r="BEO3" s="2"/>
      <c r="BEP3" s="2"/>
      <c r="BEQ3" s="2"/>
      <c r="BER3" s="2"/>
      <c r="BES3" s="2"/>
      <c r="BET3" s="2"/>
      <c r="BEU3" s="2"/>
      <c r="BEV3" s="2"/>
      <c r="BEW3" s="2"/>
      <c r="BEX3" s="2"/>
      <c r="BEY3" s="2"/>
      <c r="BEZ3" s="2"/>
      <c r="BFA3" s="2"/>
      <c r="BFB3" s="2"/>
      <c r="BFC3" s="2"/>
      <c r="BFD3" s="2"/>
      <c r="BFE3" s="2"/>
      <c r="BFF3" s="2"/>
      <c r="BFG3" s="2"/>
      <c r="BFH3" s="2"/>
      <c r="BFI3" s="2"/>
      <c r="BFJ3" s="2"/>
      <c r="BFK3" s="2"/>
      <c r="BFL3" s="2"/>
      <c r="BFM3" s="2"/>
      <c r="BFN3" s="2"/>
      <c r="BFO3" s="2"/>
      <c r="BFP3" s="2"/>
      <c r="BFQ3" s="2"/>
      <c r="BFR3" s="2"/>
      <c r="BFS3" s="2"/>
      <c r="BFT3" s="2"/>
      <c r="BFU3" s="2"/>
      <c r="BFV3" s="2"/>
      <c r="BFW3" s="2"/>
      <c r="BFX3" s="2"/>
      <c r="BFY3" s="2"/>
      <c r="BFZ3" s="2"/>
      <c r="BGA3" s="2"/>
      <c r="BGB3" s="2"/>
      <c r="BGC3" s="2"/>
      <c r="BGD3" s="2"/>
      <c r="BGE3" s="2"/>
      <c r="BGF3" s="2"/>
      <c r="BGG3" s="2"/>
      <c r="BGH3" s="2"/>
      <c r="BGI3" s="2"/>
      <c r="BGJ3" s="2"/>
      <c r="BGK3" s="2"/>
      <c r="BGL3" s="2"/>
      <c r="BGM3" s="2"/>
      <c r="BGN3" s="2"/>
      <c r="BGO3" s="2"/>
      <c r="BGP3" s="2"/>
      <c r="BGQ3" s="2"/>
      <c r="BGR3" s="2"/>
      <c r="BGS3" s="2"/>
      <c r="BGT3" s="2"/>
      <c r="BGU3" s="2"/>
      <c r="BGV3" s="2"/>
      <c r="BGW3" s="2"/>
      <c r="BGX3" s="2"/>
      <c r="BGY3" s="2"/>
      <c r="BGZ3" s="2"/>
      <c r="BHA3" s="2"/>
      <c r="BHB3" s="2"/>
      <c r="BHC3" s="2"/>
      <c r="BHD3" s="2"/>
      <c r="BHE3" s="2"/>
      <c r="BHF3" s="2"/>
      <c r="BHG3" s="2"/>
      <c r="BHH3" s="2"/>
      <c r="BHI3" s="2"/>
      <c r="BHJ3" s="2"/>
      <c r="BHK3" s="2"/>
      <c r="BHL3" s="2"/>
      <c r="BHM3" s="2"/>
      <c r="BHN3" s="2"/>
      <c r="BHO3" s="2"/>
      <c r="BHP3" s="2"/>
      <c r="BHQ3" s="2"/>
      <c r="BHR3" s="2"/>
      <c r="BHS3" s="2"/>
      <c r="BHT3" s="2"/>
      <c r="BHU3" s="2"/>
      <c r="BHV3" s="2"/>
      <c r="BHW3" s="2"/>
      <c r="BHX3" s="2"/>
      <c r="BHY3" s="2"/>
      <c r="BHZ3" s="2"/>
      <c r="BIA3" s="2"/>
      <c r="BIB3" s="2"/>
      <c r="BIC3" s="2"/>
      <c r="BID3" s="2"/>
      <c r="BIE3" s="2"/>
      <c r="BIF3" s="2"/>
      <c r="BIG3" s="2"/>
      <c r="BIH3" s="2"/>
      <c r="BII3" s="2"/>
      <c r="BIJ3" s="2"/>
      <c r="BIK3" s="2"/>
      <c r="BIL3" s="2"/>
      <c r="BIM3" s="2"/>
      <c r="BIN3" s="2"/>
      <c r="BIO3" s="2"/>
      <c r="BIP3" s="2"/>
      <c r="BIQ3" s="2"/>
      <c r="BIR3" s="2"/>
      <c r="BIS3" s="2"/>
      <c r="BIT3" s="2"/>
      <c r="BIU3" s="2"/>
      <c r="BIV3" s="2"/>
      <c r="BIW3" s="2"/>
      <c r="BIX3" s="2"/>
      <c r="BIY3" s="2"/>
      <c r="BIZ3" s="2"/>
      <c r="BJA3" s="2"/>
      <c r="BJB3" s="2"/>
      <c r="BJC3" s="2"/>
      <c r="BJD3" s="2"/>
      <c r="BJE3" s="2"/>
      <c r="BJF3" s="2"/>
      <c r="BJG3" s="2"/>
      <c r="BJH3" s="2"/>
      <c r="BJI3" s="2"/>
      <c r="BJJ3" s="2"/>
      <c r="BJK3" s="2"/>
      <c r="BJL3" s="2"/>
      <c r="BJM3" s="2"/>
      <c r="BJN3" s="2"/>
      <c r="BJO3" s="2"/>
      <c r="BJP3" s="2"/>
      <c r="BJQ3" s="2"/>
      <c r="BJR3" s="2"/>
      <c r="BJS3" s="2"/>
      <c r="BJT3" s="2"/>
      <c r="BJU3" s="2"/>
      <c r="BJV3" s="2"/>
      <c r="BJW3" s="2"/>
      <c r="BJX3" s="2"/>
      <c r="BJY3" s="2"/>
      <c r="BJZ3" s="2"/>
      <c r="BKA3" s="2"/>
      <c r="BKB3" s="2"/>
      <c r="BKC3" s="2"/>
      <c r="BKD3" s="2"/>
      <c r="BKE3" s="2"/>
      <c r="BKF3" s="2"/>
      <c r="BKG3" s="2"/>
      <c r="BKH3" s="2"/>
      <c r="BKI3" s="2"/>
      <c r="BKJ3" s="2"/>
      <c r="BKK3" s="2"/>
      <c r="BKL3" s="2"/>
      <c r="BKM3" s="2"/>
      <c r="BKN3" s="2"/>
      <c r="BKO3" s="2"/>
      <c r="BKP3" s="2"/>
      <c r="BKQ3" s="2"/>
      <c r="BKR3" s="2"/>
      <c r="BKS3" s="2"/>
      <c r="BKT3" s="2"/>
      <c r="BKU3" s="2"/>
      <c r="BKV3" s="2"/>
      <c r="BKW3" s="2"/>
      <c r="BKX3" s="2"/>
      <c r="BKY3" s="2"/>
      <c r="BKZ3" s="2"/>
      <c r="BLA3" s="2"/>
      <c r="BLB3" s="2"/>
      <c r="BLC3" s="2"/>
      <c r="BLD3" s="2"/>
      <c r="BLE3" s="2"/>
      <c r="BLF3" s="2"/>
      <c r="BLG3" s="2"/>
      <c r="BLH3" s="2"/>
      <c r="BLI3" s="2"/>
      <c r="BLJ3" s="2"/>
      <c r="BLK3" s="2"/>
      <c r="BLL3" s="2"/>
      <c r="BLM3" s="2"/>
      <c r="BLN3" s="2"/>
      <c r="BLO3" s="2"/>
      <c r="BLP3" s="2"/>
      <c r="BLQ3" s="2"/>
      <c r="BLR3" s="2"/>
      <c r="BLS3" s="2"/>
      <c r="BLT3" s="2"/>
      <c r="BLU3" s="2"/>
      <c r="BLV3" s="2"/>
      <c r="BLW3" s="2"/>
      <c r="BLX3" s="2"/>
      <c r="BLY3" s="2"/>
      <c r="BLZ3" s="2"/>
      <c r="BMA3" s="2"/>
      <c r="BMB3" s="2"/>
      <c r="BMC3" s="2"/>
      <c r="BMD3" s="2"/>
      <c r="BME3" s="2"/>
      <c r="BMF3" s="2"/>
      <c r="BMG3" s="2"/>
      <c r="BMH3" s="2"/>
      <c r="BMI3" s="2"/>
      <c r="BMJ3" s="2"/>
      <c r="BMK3" s="2"/>
      <c r="BML3" s="2"/>
      <c r="BMM3" s="2"/>
      <c r="BMN3" s="2"/>
      <c r="BMO3" s="2"/>
      <c r="BMP3" s="2"/>
      <c r="BMQ3" s="2"/>
      <c r="BMR3" s="2"/>
      <c r="BMS3" s="2"/>
      <c r="BMT3" s="2"/>
      <c r="BMU3" s="2"/>
      <c r="BMV3" s="2"/>
      <c r="BMW3" s="2"/>
      <c r="BMX3" s="2"/>
      <c r="BMY3" s="2"/>
      <c r="BMZ3" s="2"/>
      <c r="BNA3" s="2"/>
      <c r="BNB3" s="2"/>
      <c r="BNC3" s="2"/>
      <c r="BND3" s="2"/>
      <c r="BNE3" s="2"/>
      <c r="BNF3" s="2"/>
      <c r="BNG3" s="2"/>
      <c r="BNH3" s="2"/>
      <c r="BNI3" s="2"/>
      <c r="BNJ3" s="2"/>
      <c r="BNK3" s="2"/>
      <c r="BNL3" s="2"/>
      <c r="BNM3" s="2"/>
      <c r="BNN3" s="2"/>
      <c r="BNO3" s="2"/>
      <c r="BNP3" s="2"/>
      <c r="BNQ3" s="2"/>
      <c r="BNR3" s="2"/>
      <c r="BNS3" s="2"/>
      <c r="BNT3" s="2"/>
      <c r="BNU3" s="2"/>
      <c r="BNV3" s="2"/>
      <c r="BNW3" s="2"/>
      <c r="BNX3" s="2"/>
      <c r="BNY3" s="2"/>
      <c r="BNZ3" s="2"/>
      <c r="BOA3" s="2"/>
      <c r="BOB3" s="2"/>
      <c r="BOC3" s="2"/>
      <c r="BOD3" s="2"/>
      <c r="BOE3" s="2"/>
      <c r="BOF3" s="2"/>
      <c r="BOG3" s="2"/>
      <c r="BOH3" s="2"/>
      <c r="BOI3" s="2"/>
      <c r="BOJ3" s="2"/>
      <c r="BOK3" s="2"/>
      <c r="BOL3" s="2"/>
      <c r="BOM3" s="2"/>
      <c r="BON3" s="2"/>
      <c r="BOO3" s="2"/>
      <c r="BOP3" s="2"/>
      <c r="BOQ3" s="2"/>
      <c r="BOR3" s="2"/>
      <c r="BOS3" s="2"/>
      <c r="BOT3" s="2"/>
      <c r="BOU3" s="2"/>
      <c r="BOV3" s="2"/>
      <c r="BOW3" s="2"/>
      <c r="BOX3" s="2"/>
      <c r="BOY3" s="2"/>
      <c r="BOZ3" s="2"/>
      <c r="BPA3" s="2"/>
      <c r="BPB3" s="2"/>
      <c r="BPC3" s="2"/>
      <c r="BPD3" s="2"/>
      <c r="BPE3" s="2"/>
      <c r="BPF3" s="2"/>
      <c r="BPG3" s="2"/>
      <c r="BPH3" s="2"/>
      <c r="BPI3" s="2"/>
      <c r="BPJ3" s="2"/>
      <c r="BPK3" s="2"/>
      <c r="BPL3" s="2"/>
      <c r="BPM3" s="2"/>
      <c r="BPN3" s="2"/>
      <c r="BPO3" s="2"/>
      <c r="BPP3" s="2"/>
      <c r="BPQ3" s="2"/>
      <c r="BPR3" s="2"/>
      <c r="BPS3" s="2"/>
      <c r="BPT3" s="2"/>
      <c r="BPU3" s="2"/>
      <c r="BPV3" s="2"/>
      <c r="BPW3" s="2"/>
      <c r="BPX3" s="2"/>
      <c r="BPY3" s="2"/>
      <c r="BPZ3" s="2"/>
      <c r="BQA3" s="2"/>
      <c r="BQB3" s="2"/>
      <c r="BQC3" s="2"/>
      <c r="BQD3" s="2"/>
      <c r="BQE3" s="2"/>
      <c r="BQF3" s="2"/>
      <c r="BQG3" s="2"/>
      <c r="BQH3" s="2"/>
      <c r="BQI3" s="2"/>
      <c r="BQJ3" s="2"/>
      <c r="BQK3" s="2"/>
      <c r="BQL3" s="2"/>
      <c r="BQM3" s="2"/>
      <c r="BQN3" s="2"/>
      <c r="BQO3" s="2"/>
      <c r="BQP3" s="2"/>
      <c r="BQQ3" s="2"/>
      <c r="BQR3" s="2"/>
      <c r="BQS3" s="2"/>
      <c r="BQT3" s="2"/>
      <c r="BQU3" s="2"/>
      <c r="BQV3" s="2"/>
      <c r="BQW3" s="2"/>
      <c r="BQX3" s="2"/>
      <c r="BQY3" s="2"/>
      <c r="BQZ3" s="2"/>
      <c r="BRA3" s="2"/>
      <c r="BRB3" s="2"/>
      <c r="BRC3" s="2"/>
      <c r="BRD3" s="2"/>
      <c r="BRE3" s="2"/>
      <c r="BRF3" s="2"/>
      <c r="BRG3" s="2"/>
      <c r="BRH3" s="2"/>
      <c r="BRI3" s="2"/>
      <c r="BRJ3" s="2"/>
      <c r="BRK3" s="2"/>
      <c r="BRL3" s="2"/>
      <c r="BRM3" s="2"/>
      <c r="BRN3" s="2"/>
      <c r="BRO3" s="2"/>
      <c r="BRP3" s="2"/>
      <c r="BRQ3" s="2"/>
      <c r="BRR3" s="2"/>
      <c r="BRS3" s="2"/>
      <c r="BRT3" s="2"/>
      <c r="BRU3" s="2"/>
      <c r="BRV3" s="2"/>
      <c r="BRW3" s="2"/>
      <c r="BRX3" s="2"/>
      <c r="BRY3" s="2"/>
      <c r="BRZ3" s="2"/>
      <c r="BSA3" s="2"/>
      <c r="BSB3" s="2"/>
      <c r="BSC3" s="2"/>
      <c r="BSD3" s="2"/>
      <c r="BSE3" s="2"/>
      <c r="BSF3" s="2"/>
      <c r="BSG3" s="2"/>
      <c r="BSH3" s="2"/>
      <c r="BSI3" s="2"/>
      <c r="BSJ3" s="2"/>
      <c r="BSK3" s="2"/>
      <c r="BSL3" s="2"/>
      <c r="BSM3" s="2"/>
      <c r="BSN3" s="2"/>
      <c r="BSO3" s="2"/>
      <c r="BSP3" s="2"/>
      <c r="BSQ3" s="2"/>
      <c r="BSR3" s="2"/>
      <c r="BSS3" s="2"/>
      <c r="BST3" s="2"/>
      <c r="BSU3" s="2"/>
      <c r="BSV3" s="2"/>
      <c r="BSW3" s="2"/>
      <c r="BSX3" s="2"/>
      <c r="BSY3" s="2"/>
      <c r="BSZ3" s="2"/>
      <c r="BTA3" s="2"/>
      <c r="BTB3" s="2"/>
      <c r="BTC3" s="2"/>
      <c r="BTD3" s="2"/>
      <c r="BTE3" s="2"/>
      <c r="BTF3" s="2"/>
      <c r="BTG3" s="2"/>
      <c r="BTH3" s="2"/>
      <c r="BTI3" s="2"/>
      <c r="BTJ3" s="2"/>
      <c r="BTK3" s="2"/>
      <c r="BTL3" s="2"/>
      <c r="BTM3" s="2"/>
      <c r="BTN3" s="2"/>
      <c r="BTO3" s="2"/>
      <c r="BTP3" s="2"/>
      <c r="BTQ3" s="2"/>
      <c r="BTR3" s="2"/>
      <c r="BTS3" s="2"/>
      <c r="BTT3" s="2"/>
      <c r="BTU3" s="2"/>
      <c r="BTV3" s="2"/>
      <c r="BTW3" s="2"/>
      <c r="BTX3" s="2"/>
      <c r="BTY3" s="2"/>
      <c r="BTZ3" s="2"/>
      <c r="BUA3" s="2"/>
      <c r="BUB3" s="2"/>
      <c r="BUC3" s="2"/>
      <c r="BUD3" s="2"/>
      <c r="BUE3" s="2"/>
      <c r="BUF3" s="2"/>
      <c r="BUG3" s="2"/>
      <c r="BUH3" s="2"/>
      <c r="BUI3" s="2"/>
      <c r="BUJ3" s="2"/>
      <c r="BUK3" s="2"/>
      <c r="BUL3" s="2"/>
      <c r="BUM3" s="2"/>
      <c r="BUN3" s="2"/>
      <c r="BUO3" s="2"/>
      <c r="BUP3" s="2"/>
      <c r="BUQ3" s="2"/>
      <c r="BUR3" s="2"/>
      <c r="BUS3" s="2"/>
      <c r="BUT3" s="2"/>
      <c r="BUU3" s="2"/>
      <c r="BUV3" s="2"/>
      <c r="BUW3" s="2"/>
      <c r="BUX3" s="2"/>
      <c r="BUY3" s="2"/>
      <c r="BUZ3" s="2"/>
      <c r="BVA3" s="2"/>
      <c r="BVB3" s="2"/>
      <c r="BVC3" s="2"/>
      <c r="BVD3" s="2"/>
      <c r="BVE3" s="2"/>
      <c r="BVF3" s="2"/>
      <c r="BVG3" s="2"/>
      <c r="BVH3" s="2"/>
      <c r="BVI3" s="2"/>
      <c r="BVJ3" s="2"/>
      <c r="BVK3" s="2"/>
      <c r="BVL3" s="2"/>
      <c r="BVM3" s="2"/>
      <c r="BVN3" s="2"/>
      <c r="BVO3" s="2"/>
      <c r="BVP3" s="2"/>
      <c r="BVQ3" s="2"/>
      <c r="BVR3" s="2"/>
      <c r="BVS3" s="2"/>
      <c r="BVT3" s="2"/>
      <c r="BVU3" s="2"/>
      <c r="BVV3" s="2"/>
      <c r="BVW3" s="2"/>
      <c r="BVX3" s="2"/>
      <c r="BVY3" s="2"/>
      <c r="BVZ3" s="2"/>
      <c r="BWA3" s="2"/>
      <c r="BWB3" s="2"/>
      <c r="BWC3" s="2"/>
      <c r="BWD3" s="2"/>
      <c r="BWE3" s="2"/>
      <c r="BWF3" s="2"/>
      <c r="BWG3" s="2"/>
      <c r="BWH3" s="2"/>
      <c r="BWI3" s="2"/>
      <c r="BWJ3" s="2"/>
      <c r="BWK3" s="2"/>
      <c r="BWL3" s="2"/>
      <c r="BWM3" s="2"/>
      <c r="BWN3" s="2"/>
      <c r="BWO3" s="2"/>
      <c r="BWP3" s="2"/>
      <c r="BWQ3" s="2"/>
      <c r="BWR3" s="2"/>
      <c r="BWS3" s="2"/>
      <c r="BWT3" s="2"/>
      <c r="BWU3" s="2"/>
      <c r="BWV3" s="2"/>
      <c r="BWW3" s="2"/>
      <c r="BWX3" s="2"/>
      <c r="BWY3" s="2"/>
      <c r="BWZ3" s="2"/>
      <c r="BXA3" s="2"/>
      <c r="BXB3" s="2"/>
      <c r="BXC3" s="2"/>
      <c r="BXD3" s="2"/>
      <c r="BXE3" s="2"/>
      <c r="BXF3" s="2"/>
      <c r="BXG3" s="2"/>
      <c r="BXH3" s="2"/>
      <c r="BXI3" s="2"/>
      <c r="BXJ3" s="2"/>
      <c r="BXK3" s="2"/>
      <c r="BXL3" s="2"/>
      <c r="BXM3" s="2"/>
      <c r="BXN3" s="2"/>
      <c r="BXO3" s="2"/>
      <c r="BXP3" s="2"/>
      <c r="BXQ3" s="2"/>
      <c r="BXR3" s="2"/>
      <c r="BXS3" s="2"/>
      <c r="BXT3" s="2"/>
      <c r="BXU3" s="2"/>
      <c r="BXV3" s="2"/>
      <c r="BXW3" s="2"/>
      <c r="BXX3" s="2"/>
      <c r="BXY3" s="2"/>
      <c r="BXZ3" s="2"/>
      <c r="BYA3" s="2"/>
      <c r="BYB3" s="2"/>
      <c r="BYC3" s="2"/>
      <c r="BYD3" s="2"/>
      <c r="BYE3" s="2"/>
      <c r="BYF3" s="2"/>
      <c r="BYG3" s="2"/>
      <c r="BYH3" s="2"/>
      <c r="BYI3" s="2"/>
      <c r="BYJ3" s="2"/>
      <c r="BYK3" s="2"/>
      <c r="BYL3" s="2"/>
      <c r="BYM3" s="2"/>
      <c r="BYN3" s="2"/>
      <c r="BYO3" s="2"/>
      <c r="BYP3" s="2"/>
      <c r="BYQ3" s="2"/>
      <c r="BYR3" s="2"/>
      <c r="BYS3" s="2"/>
      <c r="BYT3" s="2"/>
      <c r="BYU3" s="2"/>
      <c r="BYV3" s="2"/>
      <c r="BYW3" s="2"/>
      <c r="BYX3" s="2"/>
      <c r="BYY3" s="2"/>
      <c r="BYZ3" s="2"/>
      <c r="BZA3" s="2"/>
      <c r="BZB3" s="2"/>
      <c r="BZC3" s="2"/>
      <c r="BZD3" s="2"/>
      <c r="BZE3" s="2"/>
      <c r="BZF3" s="2"/>
      <c r="BZG3" s="2"/>
      <c r="BZH3" s="2"/>
      <c r="BZI3" s="2"/>
      <c r="BZJ3" s="2"/>
      <c r="BZK3" s="2"/>
      <c r="BZL3" s="2"/>
      <c r="BZM3" s="2"/>
      <c r="BZN3" s="2"/>
      <c r="BZO3" s="2"/>
      <c r="BZP3" s="2"/>
      <c r="BZQ3" s="2"/>
      <c r="BZR3" s="2"/>
      <c r="BZS3" s="2"/>
      <c r="BZT3" s="2"/>
      <c r="BZU3" s="2"/>
      <c r="BZV3" s="2"/>
      <c r="BZW3" s="2"/>
      <c r="BZX3" s="2"/>
      <c r="BZY3" s="2"/>
      <c r="BZZ3" s="2"/>
      <c r="CAA3" s="2"/>
      <c r="CAB3" s="2"/>
      <c r="CAC3" s="2"/>
      <c r="CAD3" s="2"/>
      <c r="CAE3" s="2"/>
      <c r="CAF3" s="2"/>
      <c r="CAG3" s="2"/>
      <c r="CAH3" s="2"/>
      <c r="CAI3" s="2"/>
      <c r="CAJ3" s="2"/>
      <c r="CAK3" s="2"/>
      <c r="CAL3" s="2"/>
      <c r="CAM3" s="2"/>
      <c r="CAN3" s="2"/>
      <c r="CAO3" s="2"/>
      <c r="CAP3" s="2"/>
      <c r="CAQ3" s="2"/>
      <c r="CAR3" s="2"/>
      <c r="CAS3" s="2"/>
      <c r="CAT3" s="2"/>
      <c r="CAU3" s="2"/>
      <c r="CAV3" s="2"/>
      <c r="CAW3" s="2"/>
      <c r="CAX3" s="2"/>
      <c r="CAY3" s="2"/>
      <c r="CAZ3" s="2"/>
      <c r="CBA3" s="2"/>
      <c r="CBB3" s="2"/>
      <c r="CBC3" s="2"/>
      <c r="CBD3" s="2"/>
      <c r="CBE3" s="2"/>
      <c r="CBF3" s="2"/>
      <c r="CBG3" s="2"/>
      <c r="CBH3" s="2"/>
      <c r="CBI3" s="2"/>
      <c r="CBJ3" s="2"/>
      <c r="CBK3" s="2"/>
      <c r="CBL3" s="2"/>
      <c r="CBM3" s="2"/>
      <c r="CBN3" s="2"/>
      <c r="CBO3" s="2"/>
      <c r="CBP3" s="2"/>
      <c r="CBQ3" s="2"/>
      <c r="CBR3" s="2"/>
      <c r="CBS3" s="2"/>
      <c r="CBT3" s="2"/>
      <c r="CBU3" s="2"/>
      <c r="CBV3" s="2"/>
      <c r="CBW3" s="2"/>
      <c r="CBX3" s="2"/>
      <c r="CBY3" s="2"/>
      <c r="CBZ3" s="2"/>
      <c r="CCA3" s="2"/>
      <c r="CCB3" s="2"/>
      <c r="CCC3" s="2"/>
      <c r="CCD3" s="2"/>
      <c r="CCE3" s="2"/>
      <c r="CCF3" s="2"/>
      <c r="CCG3" s="2"/>
      <c r="CCH3" s="2"/>
      <c r="CCI3" s="2"/>
      <c r="CCJ3" s="2"/>
      <c r="CCK3" s="2"/>
      <c r="CCL3" s="2"/>
      <c r="CCM3" s="2"/>
      <c r="CCN3" s="2"/>
      <c r="CCO3" s="2"/>
      <c r="CCP3" s="2"/>
      <c r="CCQ3" s="2"/>
      <c r="CCR3" s="2"/>
      <c r="CCS3" s="2"/>
      <c r="CCT3" s="2"/>
      <c r="CCU3" s="2"/>
      <c r="CCV3" s="2"/>
      <c r="CCW3" s="2"/>
      <c r="CCX3" s="2"/>
      <c r="CCY3" s="2"/>
      <c r="CCZ3" s="2"/>
      <c r="CDA3" s="2"/>
      <c r="CDB3" s="2"/>
      <c r="CDC3" s="2"/>
      <c r="CDD3" s="2"/>
      <c r="CDE3" s="2"/>
      <c r="CDF3" s="2"/>
      <c r="CDG3" s="2"/>
      <c r="CDH3" s="2"/>
      <c r="CDI3" s="2"/>
      <c r="CDJ3" s="2"/>
      <c r="CDK3" s="2"/>
      <c r="CDL3" s="2"/>
      <c r="CDM3" s="2"/>
      <c r="CDN3" s="2"/>
      <c r="CDO3" s="2"/>
      <c r="CDP3" s="2"/>
      <c r="CDQ3" s="2"/>
      <c r="CDR3" s="2"/>
      <c r="CDS3" s="2"/>
      <c r="CDT3" s="2"/>
      <c r="CDU3" s="2"/>
      <c r="CDV3" s="2"/>
      <c r="CDW3" s="2"/>
      <c r="CDX3" s="2"/>
      <c r="CDY3" s="2"/>
      <c r="CDZ3" s="2"/>
      <c r="CEA3" s="2"/>
      <c r="CEB3" s="2"/>
      <c r="CEC3" s="2"/>
      <c r="CED3" s="2"/>
      <c r="CEE3" s="2"/>
      <c r="CEF3" s="2"/>
      <c r="CEG3" s="2"/>
      <c r="CEH3" s="2"/>
      <c r="CEI3" s="2"/>
      <c r="CEJ3" s="2"/>
      <c r="CEK3" s="2"/>
      <c r="CEL3" s="2"/>
      <c r="CEM3" s="2"/>
      <c r="CEN3" s="2"/>
      <c r="CEO3" s="2"/>
      <c r="CEP3" s="2"/>
      <c r="CEQ3" s="2"/>
      <c r="CER3" s="2"/>
      <c r="CES3" s="2"/>
      <c r="CET3" s="2"/>
      <c r="CEU3" s="2"/>
      <c r="CEV3" s="2"/>
      <c r="CEW3" s="2"/>
      <c r="CEX3" s="2"/>
      <c r="CEY3" s="2"/>
      <c r="CEZ3" s="2"/>
      <c r="CFA3" s="2"/>
      <c r="CFB3" s="2"/>
      <c r="CFC3" s="2"/>
      <c r="CFD3" s="2"/>
      <c r="CFE3" s="2"/>
      <c r="CFF3" s="2"/>
      <c r="CFG3" s="2"/>
      <c r="CFH3" s="2"/>
      <c r="CFI3" s="2"/>
      <c r="CFJ3" s="2"/>
      <c r="CFK3" s="2"/>
      <c r="CFL3" s="2"/>
      <c r="CFM3" s="2"/>
      <c r="CFN3" s="2"/>
      <c r="CFO3" s="2"/>
      <c r="CFP3" s="2"/>
      <c r="CFQ3" s="2"/>
      <c r="CFR3" s="2"/>
      <c r="CFS3" s="2"/>
      <c r="CFT3" s="2"/>
      <c r="CFU3" s="2"/>
      <c r="CFV3" s="2"/>
      <c r="CFW3" s="2"/>
      <c r="CFX3" s="2"/>
      <c r="CFY3" s="2"/>
      <c r="CFZ3" s="2"/>
      <c r="CGA3" s="2"/>
      <c r="CGB3" s="2"/>
      <c r="CGC3" s="2"/>
      <c r="CGD3" s="2"/>
      <c r="CGE3" s="2"/>
      <c r="CGF3" s="2"/>
      <c r="CGG3" s="2"/>
      <c r="CGH3" s="2"/>
      <c r="CGI3" s="2"/>
      <c r="CGJ3" s="2"/>
      <c r="CGK3" s="2"/>
      <c r="CGL3" s="2"/>
      <c r="CGM3" s="2"/>
      <c r="CGN3" s="2"/>
      <c r="CGO3" s="2"/>
      <c r="CGP3" s="2"/>
      <c r="CGQ3" s="2"/>
      <c r="CGR3" s="2"/>
      <c r="CGS3" s="2"/>
      <c r="CGT3" s="2"/>
      <c r="CGU3" s="2"/>
      <c r="CGV3" s="2"/>
      <c r="CGW3" s="2"/>
      <c r="CGX3" s="2"/>
      <c r="CGY3" s="2"/>
      <c r="CGZ3" s="2"/>
      <c r="CHA3" s="2"/>
      <c r="CHB3" s="2"/>
      <c r="CHC3" s="2"/>
      <c r="CHD3" s="2"/>
      <c r="CHE3" s="2"/>
      <c r="CHF3" s="2"/>
      <c r="CHG3" s="2"/>
      <c r="CHH3" s="2"/>
      <c r="CHI3" s="2"/>
      <c r="CHJ3" s="2"/>
      <c r="CHK3" s="2"/>
      <c r="CHL3" s="2"/>
      <c r="CHM3" s="2"/>
      <c r="CHN3" s="2"/>
      <c r="CHO3" s="2"/>
      <c r="CHP3" s="2"/>
      <c r="CHQ3" s="2"/>
      <c r="CHR3" s="2"/>
      <c r="CHS3" s="2"/>
      <c r="CHT3" s="2"/>
      <c r="CHU3" s="2"/>
      <c r="CHV3" s="2"/>
      <c r="CHW3" s="2"/>
      <c r="CHX3" s="2"/>
      <c r="CHY3" s="2"/>
      <c r="CHZ3" s="2"/>
      <c r="CIA3" s="2"/>
      <c r="CIB3" s="2"/>
      <c r="CIC3" s="2"/>
      <c r="CID3" s="2"/>
      <c r="CIE3" s="2"/>
      <c r="CIF3" s="2"/>
      <c r="CIG3" s="2"/>
      <c r="CIH3" s="2"/>
      <c r="CII3" s="2"/>
      <c r="CIJ3" s="2"/>
      <c r="CIK3" s="2"/>
      <c r="CIL3" s="2"/>
      <c r="CIM3" s="2"/>
      <c r="CIN3" s="2"/>
      <c r="CIO3" s="2"/>
      <c r="CIP3" s="2"/>
      <c r="CIQ3" s="2"/>
      <c r="CIR3" s="2"/>
      <c r="CIS3" s="2"/>
      <c r="CIT3" s="2"/>
      <c r="CIU3" s="2"/>
      <c r="CIV3" s="2"/>
      <c r="CIW3" s="2"/>
      <c r="CIX3" s="2"/>
      <c r="CIY3" s="2"/>
      <c r="CIZ3" s="2"/>
      <c r="CJA3" s="2"/>
      <c r="CJB3" s="2"/>
      <c r="CJC3" s="2"/>
      <c r="CJD3" s="2"/>
      <c r="CJE3" s="2"/>
      <c r="CJF3" s="2"/>
      <c r="CJG3" s="2"/>
      <c r="CJH3" s="2"/>
      <c r="CJI3" s="2"/>
      <c r="CJJ3" s="2"/>
      <c r="CJK3" s="2"/>
      <c r="CJL3" s="2"/>
      <c r="CJM3" s="2"/>
      <c r="CJN3" s="2"/>
      <c r="CJO3" s="2"/>
      <c r="CJP3" s="2"/>
      <c r="CJQ3" s="2"/>
      <c r="CJR3" s="2"/>
      <c r="CJS3" s="2"/>
      <c r="CJT3" s="2"/>
      <c r="CJU3" s="2"/>
      <c r="CJV3" s="2"/>
      <c r="CJW3" s="2"/>
      <c r="CJX3" s="2"/>
      <c r="CJY3" s="2"/>
      <c r="CJZ3" s="2"/>
      <c r="CKA3" s="2"/>
      <c r="CKB3" s="2"/>
      <c r="CKC3" s="2"/>
      <c r="CKD3" s="2"/>
      <c r="CKE3" s="2"/>
      <c r="CKF3" s="2"/>
      <c r="CKG3" s="2"/>
      <c r="CKH3" s="2"/>
      <c r="CKI3" s="2"/>
      <c r="CKJ3" s="2"/>
      <c r="CKK3" s="2"/>
      <c r="CKL3" s="2"/>
      <c r="CKM3" s="2"/>
      <c r="CKN3" s="2"/>
      <c r="CKO3" s="2"/>
      <c r="CKP3" s="2"/>
      <c r="CKQ3" s="2"/>
      <c r="CKR3" s="2"/>
      <c r="CKS3" s="2"/>
      <c r="CKT3" s="2"/>
      <c r="CKU3" s="2"/>
      <c r="CKV3" s="2"/>
      <c r="CKW3" s="2"/>
      <c r="CKX3" s="2"/>
      <c r="CKY3" s="2"/>
      <c r="CKZ3" s="2"/>
      <c r="CLA3" s="2"/>
      <c r="CLB3" s="2"/>
      <c r="CLC3" s="2"/>
      <c r="CLD3" s="2"/>
      <c r="CLE3" s="2"/>
      <c r="CLF3" s="2"/>
      <c r="CLG3" s="2"/>
      <c r="CLH3" s="2"/>
      <c r="CLI3" s="2"/>
      <c r="CLJ3" s="2"/>
      <c r="CLK3" s="2"/>
      <c r="CLL3" s="2"/>
      <c r="CLM3" s="2"/>
      <c r="CLN3" s="2"/>
      <c r="CLO3" s="2"/>
      <c r="CLP3" s="2"/>
      <c r="CLQ3" s="2"/>
      <c r="CLR3" s="2"/>
      <c r="CLS3" s="2"/>
      <c r="CLT3" s="2"/>
      <c r="CLU3" s="2"/>
      <c r="CLV3" s="2"/>
      <c r="CLW3" s="2"/>
      <c r="CLX3" s="2"/>
      <c r="CLY3" s="2"/>
      <c r="CLZ3" s="2"/>
      <c r="CMA3" s="2"/>
      <c r="CMB3" s="2"/>
      <c r="CMC3" s="2"/>
      <c r="CMD3" s="2"/>
      <c r="CME3" s="2"/>
      <c r="CMF3" s="2"/>
      <c r="CMG3" s="2"/>
      <c r="CMH3" s="2"/>
      <c r="CMI3" s="2"/>
      <c r="CMJ3" s="2"/>
      <c r="CMK3" s="2"/>
      <c r="CML3" s="2"/>
      <c r="CMM3" s="2"/>
      <c r="CMN3" s="2"/>
      <c r="CMO3" s="2"/>
      <c r="CMP3" s="2"/>
      <c r="CMQ3" s="2"/>
      <c r="CMR3" s="2"/>
      <c r="CMS3" s="2"/>
      <c r="CMT3" s="2"/>
      <c r="CMU3" s="2"/>
      <c r="CMV3" s="2"/>
      <c r="CMW3" s="2"/>
      <c r="CMX3" s="2"/>
      <c r="CMY3" s="2"/>
      <c r="CMZ3" s="2"/>
      <c r="CNA3" s="2"/>
      <c r="CNB3" s="2"/>
      <c r="CNC3" s="2"/>
      <c r="CND3" s="2"/>
      <c r="CNE3" s="2"/>
      <c r="CNF3" s="2"/>
      <c r="CNG3" s="2"/>
      <c r="CNH3" s="2"/>
      <c r="CNI3" s="2"/>
      <c r="CNJ3" s="2"/>
      <c r="CNK3" s="2"/>
      <c r="CNL3" s="2"/>
      <c r="CNM3" s="2"/>
      <c r="CNN3" s="2"/>
      <c r="CNO3" s="2"/>
      <c r="CNP3" s="2"/>
      <c r="CNQ3" s="2"/>
      <c r="CNR3" s="2"/>
      <c r="CNS3" s="2"/>
      <c r="CNT3" s="2"/>
      <c r="CNU3" s="2"/>
      <c r="CNV3" s="2"/>
      <c r="CNW3" s="2"/>
      <c r="CNX3" s="2"/>
      <c r="CNY3" s="2"/>
      <c r="CNZ3" s="2"/>
      <c r="COA3" s="2"/>
      <c r="COB3" s="2"/>
      <c r="COC3" s="2"/>
      <c r="COD3" s="2"/>
      <c r="COE3" s="2"/>
      <c r="COF3" s="2"/>
      <c r="COG3" s="2"/>
      <c r="COH3" s="2"/>
      <c r="COI3" s="2"/>
      <c r="COJ3" s="2"/>
      <c r="COK3" s="2"/>
      <c r="COL3" s="2"/>
      <c r="COM3" s="2"/>
      <c r="CON3" s="2"/>
      <c r="COO3" s="2"/>
      <c r="COP3" s="2"/>
      <c r="COQ3" s="2"/>
      <c r="COR3" s="2"/>
      <c r="COS3" s="2"/>
      <c r="COT3" s="2"/>
      <c r="COU3" s="2"/>
      <c r="COV3" s="2"/>
      <c r="COW3" s="2"/>
      <c r="COX3" s="2"/>
      <c r="COY3" s="2"/>
      <c r="COZ3" s="2"/>
      <c r="CPA3" s="2"/>
      <c r="CPB3" s="2"/>
      <c r="CPC3" s="2"/>
      <c r="CPD3" s="2"/>
      <c r="CPE3" s="2"/>
      <c r="CPF3" s="2"/>
      <c r="CPG3" s="2"/>
      <c r="CPH3" s="2"/>
      <c r="CPI3" s="2"/>
      <c r="CPJ3" s="2"/>
      <c r="CPK3" s="2"/>
      <c r="CPL3" s="2"/>
      <c r="CPM3" s="2"/>
      <c r="CPN3" s="2"/>
      <c r="CPO3" s="2"/>
      <c r="CPP3" s="2"/>
      <c r="CPQ3" s="2"/>
      <c r="CPR3" s="2"/>
      <c r="CPS3" s="2"/>
      <c r="CPT3" s="2"/>
      <c r="CPU3" s="2"/>
      <c r="CPV3" s="2"/>
      <c r="CPW3" s="2"/>
      <c r="CPX3" s="2"/>
      <c r="CPY3" s="2"/>
      <c r="CPZ3" s="2"/>
      <c r="CQA3" s="2"/>
      <c r="CQB3" s="2"/>
      <c r="CQC3" s="2"/>
      <c r="CQD3" s="2"/>
      <c r="CQE3" s="2"/>
      <c r="CQF3" s="2"/>
      <c r="CQG3" s="2"/>
      <c r="CQH3" s="2"/>
      <c r="CQI3" s="2"/>
      <c r="CQJ3" s="2"/>
      <c r="CQK3" s="2"/>
      <c r="CQL3" s="2"/>
      <c r="CQM3" s="2"/>
      <c r="CQN3" s="2"/>
      <c r="CQO3" s="2"/>
      <c r="CQP3" s="2"/>
      <c r="CQQ3" s="2"/>
      <c r="CQR3" s="2"/>
      <c r="CQS3" s="2"/>
      <c r="CQT3" s="2"/>
      <c r="CQU3" s="2"/>
      <c r="CQV3" s="2"/>
      <c r="CQW3" s="2"/>
      <c r="CQX3" s="2"/>
      <c r="CQY3" s="2"/>
      <c r="CQZ3" s="2"/>
      <c r="CRA3" s="2"/>
      <c r="CRB3" s="2"/>
      <c r="CRC3" s="2"/>
      <c r="CRD3" s="2"/>
      <c r="CRE3" s="2"/>
      <c r="CRF3" s="2"/>
      <c r="CRG3" s="2"/>
      <c r="CRH3" s="2"/>
      <c r="CRI3" s="2"/>
      <c r="CRJ3" s="2"/>
      <c r="CRK3" s="2"/>
      <c r="CRL3" s="2"/>
      <c r="CRM3" s="2"/>
      <c r="CRN3" s="2"/>
      <c r="CRO3" s="2"/>
      <c r="CRP3" s="2"/>
      <c r="CRQ3" s="2"/>
      <c r="CRR3" s="2"/>
      <c r="CRS3" s="2"/>
      <c r="CRT3" s="2"/>
      <c r="CRU3" s="2"/>
      <c r="CRV3" s="2"/>
      <c r="CRW3" s="2"/>
      <c r="CRX3" s="2"/>
      <c r="CRY3" s="2"/>
      <c r="CRZ3" s="2"/>
      <c r="CSA3" s="2"/>
      <c r="CSB3" s="2"/>
      <c r="CSC3" s="2"/>
      <c r="CSD3" s="2"/>
      <c r="CSE3" s="2"/>
      <c r="CSF3" s="2"/>
      <c r="CSG3" s="2"/>
      <c r="CSH3" s="2"/>
      <c r="CSI3" s="2"/>
      <c r="CSJ3" s="2"/>
      <c r="CSK3" s="2"/>
      <c r="CSL3" s="2"/>
      <c r="CSM3" s="2"/>
      <c r="CSN3" s="2"/>
      <c r="CSO3" s="2"/>
      <c r="CSP3" s="2"/>
      <c r="CSQ3" s="2"/>
      <c r="CSR3" s="2"/>
      <c r="CSS3" s="2"/>
      <c r="CST3" s="2"/>
      <c r="CSU3" s="2"/>
      <c r="CSV3" s="2"/>
      <c r="CSW3" s="2"/>
      <c r="CSX3" s="2"/>
      <c r="CSY3" s="2"/>
      <c r="CSZ3" s="2"/>
      <c r="CTA3" s="2"/>
      <c r="CTB3" s="2"/>
      <c r="CTC3" s="2"/>
      <c r="CTD3" s="2"/>
      <c r="CTE3" s="2"/>
      <c r="CTF3" s="2"/>
      <c r="CTG3" s="2"/>
      <c r="CTH3" s="2"/>
      <c r="CTI3" s="2"/>
      <c r="CTJ3" s="2"/>
      <c r="CTK3" s="2"/>
      <c r="CTL3" s="2"/>
      <c r="CTM3" s="2"/>
      <c r="CTN3" s="2"/>
      <c r="CTO3" s="2"/>
      <c r="CTP3" s="2"/>
      <c r="CTQ3" s="2"/>
      <c r="CTR3" s="2"/>
      <c r="CTS3" s="2"/>
      <c r="CTT3" s="2"/>
      <c r="CTU3" s="2"/>
      <c r="CTV3" s="2"/>
      <c r="CTW3" s="2"/>
      <c r="CTX3" s="2"/>
      <c r="CTY3" s="2"/>
      <c r="CTZ3" s="2"/>
      <c r="CUA3" s="2"/>
      <c r="CUB3" s="2"/>
      <c r="CUC3" s="2"/>
      <c r="CUD3" s="2"/>
      <c r="CUE3" s="2"/>
      <c r="CUF3" s="2"/>
      <c r="CUG3" s="2"/>
      <c r="CUH3" s="2"/>
      <c r="CUI3" s="2"/>
      <c r="CUJ3" s="2"/>
      <c r="CUK3" s="2"/>
      <c r="CUL3" s="2"/>
      <c r="CUM3" s="2"/>
      <c r="CUN3" s="2"/>
      <c r="CUO3" s="2"/>
      <c r="CUP3" s="2"/>
      <c r="CUQ3" s="2"/>
      <c r="CUR3" s="2"/>
      <c r="CUS3" s="2"/>
      <c r="CUT3" s="2"/>
      <c r="CUU3" s="2"/>
      <c r="CUV3" s="2"/>
      <c r="CUW3" s="2"/>
      <c r="CUX3" s="2"/>
      <c r="CUY3" s="2"/>
      <c r="CUZ3" s="2"/>
      <c r="CVA3" s="2"/>
      <c r="CVB3" s="2"/>
      <c r="CVC3" s="2"/>
      <c r="CVD3" s="2"/>
      <c r="CVE3" s="2"/>
      <c r="CVF3" s="2"/>
      <c r="CVG3" s="2"/>
      <c r="CVH3" s="2"/>
      <c r="CVI3" s="2"/>
      <c r="CVJ3" s="2"/>
      <c r="CVK3" s="2"/>
      <c r="CVL3" s="2"/>
      <c r="CVM3" s="2"/>
      <c r="CVN3" s="2"/>
      <c r="CVO3" s="2"/>
      <c r="CVP3" s="2"/>
      <c r="CVQ3" s="2"/>
      <c r="CVR3" s="2"/>
      <c r="CVS3" s="2"/>
      <c r="CVT3" s="2"/>
      <c r="CVU3" s="2"/>
      <c r="CVV3" s="2"/>
      <c r="CVW3" s="2"/>
      <c r="CVX3" s="2"/>
      <c r="CVY3" s="2"/>
      <c r="CVZ3" s="2"/>
      <c r="CWA3" s="2"/>
      <c r="CWB3" s="2"/>
      <c r="CWC3" s="2"/>
      <c r="CWD3" s="2"/>
      <c r="CWE3" s="2"/>
      <c r="CWF3" s="2"/>
      <c r="CWG3" s="2"/>
      <c r="CWH3" s="2"/>
      <c r="CWI3" s="2"/>
      <c r="CWJ3" s="2"/>
      <c r="CWK3" s="2"/>
      <c r="CWL3" s="2"/>
      <c r="CWM3" s="2"/>
      <c r="CWN3" s="2"/>
      <c r="CWO3" s="2"/>
      <c r="CWP3" s="2"/>
      <c r="CWQ3" s="2"/>
      <c r="CWR3" s="2"/>
      <c r="CWS3" s="2"/>
      <c r="CWT3" s="2"/>
      <c r="CWU3" s="2"/>
      <c r="CWV3" s="2"/>
      <c r="CWW3" s="2"/>
      <c r="CWX3" s="2"/>
      <c r="CWY3" s="2"/>
      <c r="CWZ3" s="2"/>
      <c r="CXA3" s="2"/>
      <c r="CXB3" s="2"/>
      <c r="CXC3" s="2"/>
      <c r="CXD3" s="2"/>
      <c r="CXE3" s="2"/>
      <c r="CXF3" s="2"/>
      <c r="CXG3" s="2"/>
      <c r="CXH3" s="2"/>
      <c r="CXI3" s="2"/>
      <c r="CXJ3" s="2"/>
      <c r="CXK3" s="2"/>
      <c r="CXL3" s="2"/>
      <c r="CXM3" s="2"/>
      <c r="CXN3" s="2"/>
      <c r="CXO3" s="2"/>
      <c r="CXP3" s="2"/>
      <c r="CXQ3" s="2"/>
      <c r="CXR3" s="2"/>
      <c r="CXS3" s="2"/>
      <c r="CXT3" s="2"/>
      <c r="CXU3" s="2"/>
      <c r="CXV3" s="2"/>
      <c r="CXW3" s="2"/>
      <c r="CXX3" s="2"/>
      <c r="CXY3" s="2"/>
      <c r="CXZ3" s="2"/>
      <c r="CYA3" s="2"/>
      <c r="CYB3" s="2"/>
      <c r="CYC3" s="2"/>
      <c r="CYD3" s="2"/>
      <c r="CYE3" s="2"/>
      <c r="CYF3" s="2"/>
      <c r="CYG3" s="2"/>
      <c r="CYH3" s="2"/>
      <c r="CYI3" s="2"/>
      <c r="CYJ3" s="2"/>
      <c r="CYK3" s="2"/>
      <c r="CYL3" s="2"/>
      <c r="CYM3" s="2"/>
      <c r="CYN3" s="2"/>
      <c r="CYO3" s="2"/>
      <c r="CYP3" s="2"/>
      <c r="CYQ3" s="2"/>
      <c r="CYR3" s="2"/>
      <c r="CYS3" s="2"/>
      <c r="CYT3" s="2"/>
      <c r="CYU3" s="2"/>
      <c r="CYV3" s="2"/>
      <c r="CYW3" s="2"/>
      <c r="CYX3" s="2"/>
      <c r="CYY3" s="2"/>
      <c r="CYZ3" s="2"/>
      <c r="CZA3" s="2"/>
      <c r="CZB3" s="2"/>
      <c r="CZC3" s="2"/>
      <c r="CZD3" s="2"/>
      <c r="CZE3" s="2"/>
      <c r="CZF3" s="2"/>
      <c r="CZG3" s="2"/>
      <c r="CZH3" s="2"/>
      <c r="CZI3" s="2"/>
      <c r="CZJ3" s="2"/>
      <c r="CZK3" s="2"/>
      <c r="CZL3" s="2"/>
      <c r="CZM3" s="2"/>
      <c r="CZN3" s="2"/>
      <c r="CZO3" s="2"/>
      <c r="CZP3" s="2"/>
      <c r="CZQ3" s="2"/>
      <c r="CZR3" s="2"/>
      <c r="CZS3" s="2"/>
      <c r="CZT3" s="2"/>
      <c r="CZU3" s="2"/>
      <c r="CZV3" s="2"/>
      <c r="CZW3" s="2"/>
      <c r="CZX3" s="2"/>
      <c r="CZY3" s="2"/>
      <c r="CZZ3" s="2"/>
      <c r="DAA3" s="2"/>
      <c r="DAB3" s="2"/>
      <c r="DAC3" s="2"/>
      <c r="DAD3" s="2"/>
      <c r="DAE3" s="2"/>
      <c r="DAF3" s="2"/>
      <c r="DAG3" s="2"/>
      <c r="DAH3" s="2"/>
      <c r="DAI3" s="2"/>
      <c r="DAJ3" s="2"/>
      <c r="DAK3" s="2"/>
      <c r="DAL3" s="2"/>
      <c r="DAM3" s="2"/>
      <c r="DAN3" s="2"/>
      <c r="DAO3" s="2"/>
      <c r="DAP3" s="2"/>
      <c r="DAQ3" s="2"/>
      <c r="DAR3" s="2"/>
      <c r="DAS3" s="2"/>
      <c r="DAT3" s="2"/>
      <c r="DAU3" s="2"/>
      <c r="DAV3" s="2"/>
      <c r="DAW3" s="2"/>
      <c r="DAX3" s="2"/>
      <c r="DAY3" s="2"/>
      <c r="DAZ3" s="2"/>
      <c r="DBA3" s="2"/>
      <c r="DBB3" s="2"/>
      <c r="DBC3" s="2"/>
      <c r="DBD3" s="2"/>
      <c r="DBE3" s="2"/>
      <c r="DBF3" s="2"/>
      <c r="DBG3" s="2"/>
      <c r="DBH3" s="2"/>
      <c r="DBI3" s="2"/>
      <c r="DBJ3" s="2"/>
      <c r="DBK3" s="2"/>
      <c r="DBL3" s="2"/>
      <c r="DBM3" s="2"/>
      <c r="DBN3" s="2"/>
      <c r="DBO3" s="2"/>
      <c r="DBP3" s="2"/>
      <c r="DBQ3" s="2"/>
      <c r="DBR3" s="2"/>
      <c r="DBS3" s="2"/>
      <c r="DBT3" s="2"/>
      <c r="DBU3" s="2"/>
      <c r="DBV3" s="2"/>
      <c r="DBW3" s="2"/>
      <c r="DBX3" s="2"/>
      <c r="DBY3" s="2"/>
      <c r="DBZ3" s="2"/>
      <c r="DCA3" s="2"/>
      <c r="DCB3" s="2"/>
      <c r="DCC3" s="2"/>
      <c r="DCD3" s="2"/>
      <c r="DCE3" s="2"/>
      <c r="DCF3" s="2"/>
      <c r="DCG3" s="2"/>
      <c r="DCH3" s="2"/>
      <c r="DCI3" s="2"/>
      <c r="DCJ3" s="2"/>
      <c r="DCK3" s="2"/>
      <c r="DCL3" s="2"/>
      <c r="DCM3" s="2"/>
      <c r="DCN3" s="2"/>
      <c r="DCO3" s="2"/>
      <c r="DCP3" s="2"/>
      <c r="DCQ3" s="2"/>
      <c r="DCR3" s="2"/>
      <c r="DCS3" s="2"/>
      <c r="DCT3" s="2"/>
      <c r="DCU3" s="2"/>
      <c r="DCV3" s="2"/>
      <c r="DCW3" s="2"/>
      <c r="DCX3" s="2"/>
      <c r="DCY3" s="2"/>
      <c r="DCZ3" s="2"/>
      <c r="DDA3" s="2"/>
      <c r="DDB3" s="2"/>
      <c r="DDC3" s="2"/>
      <c r="DDD3" s="2"/>
      <c r="DDE3" s="2"/>
      <c r="DDF3" s="2"/>
      <c r="DDG3" s="2"/>
      <c r="DDH3" s="2"/>
      <c r="DDI3" s="2"/>
      <c r="DDJ3" s="2"/>
      <c r="DDK3" s="2"/>
      <c r="DDL3" s="2"/>
      <c r="DDM3" s="2"/>
      <c r="DDN3" s="2"/>
      <c r="DDO3" s="2"/>
      <c r="DDP3" s="2"/>
      <c r="DDQ3" s="2"/>
      <c r="DDR3" s="2"/>
      <c r="DDS3" s="2"/>
      <c r="DDT3" s="2"/>
      <c r="DDU3" s="2"/>
      <c r="DDV3" s="2"/>
      <c r="DDW3" s="2"/>
      <c r="DDX3" s="2"/>
      <c r="DDY3" s="2"/>
      <c r="DDZ3" s="2"/>
      <c r="DEA3" s="2"/>
      <c r="DEB3" s="2"/>
      <c r="DEC3" s="2"/>
      <c r="DED3" s="2"/>
      <c r="DEE3" s="2"/>
      <c r="DEF3" s="2"/>
      <c r="DEG3" s="2"/>
      <c r="DEH3" s="2"/>
      <c r="DEI3" s="2"/>
      <c r="DEJ3" s="2"/>
      <c r="DEK3" s="2"/>
      <c r="DEL3" s="2"/>
      <c r="DEM3" s="2"/>
      <c r="DEN3" s="2"/>
      <c r="DEO3" s="2"/>
      <c r="DEP3" s="2"/>
      <c r="DEQ3" s="2"/>
      <c r="DER3" s="2"/>
      <c r="DES3" s="2"/>
      <c r="DET3" s="2"/>
      <c r="DEU3" s="2"/>
      <c r="DEV3" s="2"/>
      <c r="DEW3" s="2"/>
      <c r="DEX3" s="2"/>
      <c r="DEY3" s="2"/>
      <c r="DEZ3" s="2"/>
      <c r="DFA3" s="2"/>
      <c r="DFB3" s="2"/>
      <c r="DFC3" s="2"/>
      <c r="DFD3" s="2"/>
      <c r="DFE3" s="2"/>
      <c r="DFF3" s="2"/>
      <c r="DFG3" s="2"/>
      <c r="DFH3" s="2"/>
      <c r="DFI3" s="2"/>
      <c r="DFJ3" s="2"/>
      <c r="DFK3" s="2"/>
      <c r="DFL3" s="2"/>
      <c r="DFM3" s="2"/>
      <c r="DFN3" s="2"/>
      <c r="DFO3" s="2"/>
      <c r="DFP3" s="2"/>
      <c r="DFQ3" s="2"/>
      <c r="DFR3" s="2"/>
      <c r="DFS3" s="2"/>
      <c r="DFT3" s="2"/>
      <c r="DFU3" s="2"/>
      <c r="DFV3" s="2"/>
      <c r="DFW3" s="2"/>
      <c r="DFX3" s="2"/>
      <c r="DFY3" s="2"/>
      <c r="DFZ3" s="2"/>
      <c r="DGA3" s="2"/>
      <c r="DGB3" s="2"/>
      <c r="DGC3" s="2"/>
      <c r="DGD3" s="2"/>
      <c r="DGE3" s="2"/>
      <c r="DGF3" s="2"/>
      <c r="DGG3" s="2"/>
      <c r="DGH3" s="2"/>
      <c r="DGI3" s="2"/>
      <c r="DGJ3" s="2"/>
      <c r="DGK3" s="2"/>
      <c r="DGL3" s="2"/>
      <c r="DGM3" s="2"/>
      <c r="DGN3" s="2"/>
      <c r="DGO3" s="2"/>
      <c r="DGP3" s="2"/>
      <c r="DGQ3" s="2"/>
      <c r="DGR3" s="2"/>
      <c r="DGS3" s="2"/>
      <c r="DGT3" s="2"/>
      <c r="DGU3" s="2"/>
      <c r="DGV3" s="2"/>
      <c r="DGW3" s="2"/>
      <c r="DGX3" s="2"/>
      <c r="DGY3" s="2"/>
      <c r="DGZ3" s="2"/>
      <c r="DHA3" s="2"/>
      <c r="DHB3" s="2"/>
      <c r="DHC3" s="2"/>
      <c r="DHD3" s="2"/>
      <c r="DHE3" s="2"/>
      <c r="DHF3" s="2"/>
      <c r="DHG3" s="2"/>
      <c r="DHH3" s="2"/>
      <c r="DHI3" s="2"/>
      <c r="DHJ3" s="2"/>
      <c r="DHK3" s="2"/>
      <c r="DHL3" s="2"/>
      <c r="DHM3" s="2"/>
      <c r="DHN3" s="2"/>
      <c r="DHO3" s="2"/>
      <c r="DHP3" s="2"/>
      <c r="DHQ3" s="2"/>
      <c r="DHR3" s="2"/>
      <c r="DHS3" s="2"/>
      <c r="DHT3" s="2"/>
      <c r="DHU3" s="2"/>
      <c r="DHV3" s="2"/>
      <c r="DHW3" s="2"/>
      <c r="DHX3" s="2"/>
      <c r="DHY3" s="2"/>
      <c r="DHZ3" s="2"/>
      <c r="DIA3" s="2"/>
      <c r="DIB3" s="2"/>
      <c r="DIC3" s="2"/>
      <c r="DID3" s="2"/>
      <c r="DIE3" s="2"/>
      <c r="DIF3" s="2"/>
      <c r="DIG3" s="2"/>
      <c r="DIH3" s="2"/>
      <c r="DII3" s="2"/>
      <c r="DIJ3" s="2"/>
      <c r="DIK3" s="2"/>
      <c r="DIL3" s="2"/>
      <c r="DIM3" s="2"/>
      <c r="DIN3" s="2"/>
      <c r="DIO3" s="2"/>
      <c r="DIP3" s="2"/>
      <c r="DIQ3" s="2"/>
      <c r="DIR3" s="2"/>
      <c r="DIS3" s="2"/>
      <c r="DIT3" s="2"/>
      <c r="DIU3" s="2"/>
      <c r="DIV3" s="2"/>
      <c r="DIW3" s="2"/>
      <c r="DIX3" s="2"/>
      <c r="DIY3" s="2"/>
      <c r="DIZ3" s="2"/>
      <c r="DJA3" s="2"/>
      <c r="DJB3" s="2"/>
      <c r="DJC3" s="2"/>
      <c r="DJD3" s="2"/>
      <c r="DJE3" s="2"/>
      <c r="DJF3" s="2"/>
      <c r="DJG3" s="2"/>
      <c r="DJH3" s="2"/>
      <c r="DJI3" s="2"/>
      <c r="DJJ3" s="2"/>
      <c r="DJK3" s="2"/>
      <c r="DJL3" s="2"/>
      <c r="DJM3" s="2"/>
      <c r="DJN3" s="2"/>
      <c r="DJO3" s="2"/>
      <c r="DJP3" s="2"/>
      <c r="DJQ3" s="2"/>
      <c r="DJR3" s="2"/>
      <c r="DJS3" s="2"/>
      <c r="DJT3" s="2"/>
      <c r="DJU3" s="2"/>
      <c r="DJV3" s="2"/>
      <c r="DJW3" s="2"/>
      <c r="DJX3" s="2"/>
      <c r="DJY3" s="2"/>
      <c r="DJZ3" s="2"/>
      <c r="DKA3" s="2"/>
      <c r="DKB3" s="2"/>
      <c r="DKC3" s="2"/>
      <c r="DKD3" s="2"/>
      <c r="DKE3" s="2"/>
      <c r="DKF3" s="2"/>
      <c r="DKG3" s="2"/>
      <c r="DKH3" s="2"/>
      <c r="DKI3" s="2"/>
      <c r="DKJ3" s="2"/>
      <c r="DKK3" s="2"/>
      <c r="DKL3" s="2"/>
      <c r="DKM3" s="2"/>
      <c r="DKN3" s="2"/>
      <c r="DKO3" s="2"/>
      <c r="DKP3" s="2"/>
      <c r="DKQ3" s="2"/>
      <c r="DKR3" s="2"/>
      <c r="DKS3" s="2"/>
      <c r="DKT3" s="2"/>
      <c r="DKU3" s="2"/>
      <c r="DKV3" s="2"/>
      <c r="DKW3" s="2"/>
      <c r="DKX3" s="2"/>
      <c r="DKY3" s="2"/>
      <c r="DKZ3" s="2"/>
      <c r="DLA3" s="2"/>
      <c r="DLB3" s="2"/>
      <c r="DLC3" s="2"/>
      <c r="DLD3" s="2"/>
      <c r="DLE3" s="2"/>
      <c r="DLF3" s="2"/>
      <c r="DLG3" s="2"/>
      <c r="DLH3" s="2"/>
      <c r="DLI3" s="2"/>
      <c r="DLJ3" s="2"/>
      <c r="DLK3" s="2"/>
      <c r="DLL3" s="2"/>
      <c r="DLM3" s="2"/>
      <c r="DLN3" s="2"/>
      <c r="DLO3" s="2"/>
      <c r="DLP3" s="2"/>
      <c r="DLQ3" s="2"/>
      <c r="DLR3" s="2"/>
      <c r="DLS3" s="2"/>
      <c r="DLT3" s="2"/>
      <c r="DLU3" s="2"/>
      <c r="DLV3" s="2"/>
      <c r="DLW3" s="2"/>
      <c r="DLX3" s="2"/>
      <c r="DLY3" s="2"/>
      <c r="DLZ3" s="2"/>
      <c r="DMA3" s="2"/>
      <c r="DMB3" s="2"/>
      <c r="DMC3" s="2"/>
      <c r="DMD3" s="2"/>
      <c r="DME3" s="2"/>
      <c r="DMF3" s="2"/>
      <c r="DMG3" s="2"/>
      <c r="DMH3" s="2"/>
      <c r="DMI3" s="2"/>
      <c r="DMJ3" s="2"/>
      <c r="DMK3" s="2"/>
      <c r="DML3" s="2"/>
      <c r="DMM3" s="2"/>
      <c r="DMN3" s="2"/>
      <c r="DMO3" s="2"/>
      <c r="DMP3" s="2"/>
      <c r="DMQ3" s="2"/>
      <c r="DMR3" s="2"/>
      <c r="DMS3" s="2"/>
      <c r="DMT3" s="2"/>
      <c r="DMU3" s="2"/>
      <c r="DMV3" s="2"/>
      <c r="DMW3" s="2"/>
      <c r="DMX3" s="2"/>
      <c r="DMY3" s="2"/>
      <c r="DMZ3" s="2"/>
      <c r="DNA3" s="2"/>
      <c r="DNB3" s="2"/>
      <c r="DNC3" s="2"/>
      <c r="DND3" s="2"/>
      <c r="DNE3" s="2"/>
      <c r="DNF3" s="2"/>
      <c r="DNG3" s="2"/>
      <c r="DNH3" s="2"/>
      <c r="DNI3" s="2"/>
      <c r="DNJ3" s="2"/>
      <c r="DNK3" s="2"/>
      <c r="DNL3" s="2"/>
      <c r="DNM3" s="2"/>
      <c r="DNN3" s="2"/>
      <c r="DNO3" s="2"/>
      <c r="DNP3" s="2"/>
      <c r="DNQ3" s="2"/>
      <c r="DNR3" s="2"/>
      <c r="DNS3" s="2"/>
      <c r="DNT3" s="2"/>
      <c r="DNU3" s="2"/>
      <c r="DNV3" s="2"/>
      <c r="DNW3" s="2"/>
      <c r="DNX3" s="2"/>
      <c r="DNY3" s="2"/>
      <c r="DNZ3" s="2"/>
      <c r="DOA3" s="2"/>
      <c r="DOB3" s="2"/>
      <c r="DOC3" s="2"/>
      <c r="DOD3" s="2"/>
      <c r="DOE3" s="2"/>
      <c r="DOF3" s="2"/>
      <c r="DOG3" s="2"/>
      <c r="DOH3" s="2"/>
      <c r="DOI3" s="2"/>
      <c r="DOJ3" s="2"/>
      <c r="DOK3" s="2"/>
      <c r="DOL3" s="2"/>
      <c r="DOM3" s="2"/>
      <c r="DON3" s="2"/>
      <c r="DOO3" s="2"/>
      <c r="DOP3" s="2"/>
      <c r="DOQ3" s="2"/>
      <c r="DOR3" s="2"/>
      <c r="DOS3" s="2"/>
      <c r="DOT3" s="2"/>
      <c r="DOU3" s="2"/>
      <c r="DOV3" s="2"/>
      <c r="DOW3" s="2"/>
      <c r="DOX3" s="2"/>
      <c r="DOY3" s="2"/>
      <c r="DOZ3" s="2"/>
      <c r="DPA3" s="2"/>
      <c r="DPB3" s="2"/>
      <c r="DPC3" s="2"/>
      <c r="DPD3" s="2"/>
      <c r="DPE3" s="2"/>
      <c r="DPF3" s="2"/>
      <c r="DPG3" s="2"/>
      <c r="DPH3" s="2"/>
      <c r="DPI3" s="2"/>
      <c r="DPJ3" s="2"/>
      <c r="DPK3" s="2"/>
      <c r="DPL3" s="2"/>
      <c r="DPM3" s="2"/>
      <c r="DPN3" s="2"/>
      <c r="DPO3" s="2"/>
      <c r="DPP3" s="2"/>
      <c r="DPQ3" s="2"/>
      <c r="DPR3" s="2"/>
      <c r="DPS3" s="2"/>
      <c r="DPT3" s="2"/>
      <c r="DPU3" s="2"/>
      <c r="DPV3" s="2"/>
      <c r="DPW3" s="2"/>
      <c r="DPX3" s="2"/>
      <c r="DPY3" s="2"/>
      <c r="DPZ3" s="2"/>
      <c r="DQA3" s="2"/>
      <c r="DQB3" s="2"/>
      <c r="DQC3" s="2"/>
      <c r="DQD3" s="2"/>
      <c r="DQE3" s="2"/>
      <c r="DQF3" s="2"/>
      <c r="DQG3" s="2"/>
      <c r="DQH3" s="2"/>
      <c r="DQI3" s="2"/>
      <c r="DQJ3" s="2"/>
      <c r="DQK3" s="2"/>
      <c r="DQL3" s="2"/>
      <c r="DQM3" s="2"/>
      <c r="DQN3" s="2"/>
      <c r="DQO3" s="2"/>
      <c r="DQP3" s="2"/>
      <c r="DQQ3" s="2"/>
      <c r="DQR3" s="2"/>
      <c r="DQS3" s="2"/>
      <c r="DQT3" s="2"/>
      <c r="DQU3" s="2"/>
      <c r="DQV3" s="2"/>
      <c r="DQW3" s="2"/>
      <c r="DQX3" s="2"/>
      <c r="DQY3" s="2"/>
      <c r="DQZ3" s="2"/>
      <c r="DRA3" s="2"/>
      <c r="DRB3" s="2"/>
      <c r="DRC3" s="2"/>
      <c r="DRD3" s="2"/>
      <c r="DRE3" s="2"/>
      <c r="DRF3" s="2"/>
      <c r="DRG3" s="2"/>
      <c r="DRH3" s="2"/>
      <c r="DRI3" s="2"/>
      <c r="DRJ3" s="2"/>
      <c r="DRK3" s="2"/>
      <c r="DRL3" s="2"/>
      <c r="DRM3" s="2"/>
      <c r="DRN3" s="2"/>
      <c r="DRO3" s="2"/>
      <c r="DRP3" s="2"/>
      <c r="DRQ3" s="2"/>
      <c r="DRR3" s="2"/>
      <c r="DRS3" s="2"/>
      <c r="DRT3" s="2"/>
      <c r="DRU3" s="2"/>
      <c r="DRV3" s="2"/>
      <c r="DRW3" s="2"/>
      <c r="DRX3" s="2"/>
      <c r="DRY3" s="2"/>
      <c r="DRZ3" s="2"/>
      <c r="DSA3" s="2"/>
      <c r="DSB3" s="2"/>
      <c r="DSC3" s="2"/>
      <c r="DSD3" s="2"/>
      <c r="DSE3" s="2"/>
      <c r="DSF3" s="2"/>
      <c r="DSG3" s="2"/>
      <c r="DSH3" s="2"/>
      <c r="DSI3" s="2"/>
      <c r="DSJ3" s="2"/>
      <c r="DSK3" s="2"/>
      <c r="DSL3" s="2"/>
      <c r="DSM3" s="2"/>
      <c r="DSN3" s="2"/>
      <c r="DSO3" s="2"/>
      <c r="DSP3" s="2"/>
      <c r="DSQ3" s="2"/>
      <c r="DSR3" s="2"/>
      <c r="DSS3" s="2"/>
      <c r="DST3" s="2"/>
      <c r="DSU3" s="2"/>
      <c r="DSV3" s="2"/>
      <c r="DSW3" s="2"/>
      <c r="DSX3" s="2"/>
      <c r="DSY3" s="2"/>
      <c r="DSZ3" s="2"/>
      <c r="DTA3" s="2"/>
      <c r="DTB3" s="2"/>
      <c r="DTC3" s="2"/>
      <c r="DTD3" s="2"/>
      <c r="DTE3" s="2"/>
      <c r="DTF3" s="2"/>
      <c r="DTG3" s="2"/>
      <c r="DTH3" s="2"/>
      <c r="DTI3" s="2"/>
      <c r="DTJ3" s="2"/>
      <c r="DTK3" s="2"/>
      <c r="DTL3" s="2"/>
      <c r="DTM3" s="2"/>
      <c r="DTN3" s="2"/>
      <c r="DTO3" s="2"/>
      <c r="DTP3" s="2"/>
      <c r="DTQ3" s="2"/>
      <c r="DTR3" s="2"/>
      <c r="DTS3" s="2"/>
      <c r="DTT3" s="2"/>
      <c r="DTU3" s="2"/>
      <c r="DTV3" s="2"/>
      <c r="DTW3" s="2"/>
      <c r="DTX3" s="2"/>
      <c r="DTY3" s="2"/>
      <c r="DTZ3" s="2"/>
      <c r="DUA3" s="2"/>
      <c r="DUB3" s="2"/>
      <c r="DUC3" s="2"/>
      <c r="DUD3" s="2"/>
      <c r="DUE3" s="2"/>
      <c r="DUF3" s="2"/>
      <c r="DUG3" s="2"/>
      <c r="DUH3" s="2"/>
      <c r="DUI3" s="2"/>
      <c r="DUJ3" s="2"/>
      <c r="DUK3" s="2"/>
      <c r="DUL3" s="2"/>
      <c r="DUM3" s="2"/>
      <c r="DUN3" s="2"/>
      <c r="DUO3" s="2"/>
      <c r="DUP3" s="2"/>
      <c r="DUQ3" s="2"/>
      <c r="DUR3" s="2"/>
      <c r="DUS3" s="2"/>
      <c r="DUT3" s="2"/>
      <c r="DUU3" s="2"/>
      <c r="DUV3" s="2"/>
      <c r="DUW3" s="2"/>
      <c r="DUX3" s="2"/>
      <c r="DUY3" s="2"/>
      <c r="DUZ3" s="2"/>
      <c r="DVA3" s="2"/>
      <c r="DVB3" s="2"/>
      <c r="DVC3" s="2"/>
      <c r="DVD3" s="2"/>
      <c r="DVE3" s="2"/>
      <c r="DVF3" s="2"/>
      <c r="DVG3" s="2"/>
      <c r="DVH3" s="2"/>
      <c r="DVI3" s="2"/>
      <c r="DVJ3" s="2"/>
      <c r="DVK3" s="2"/>
      <c r="DVL3" s="2"/>
      <c r="DVM3" s="2"/>
      <c r="DVN3" s="2"/>
      <c r="DVO3" s="2"/>
      <c r="DVP3" s="2"/>
      <c r="DVQ3" s="2"/>
      <c r="DVR3" s="2"/>
      <c r="DVS3" s="2"/>
      <c r="DVT3" s="2"/>
      <c r="DVU3" s="2"/>
      <c r="DVV3" s="2"/>
      <c r="DVW3" s="2"/>
      <c r="DVX3" s="2"/>
      <c r="DVY3" s="2"/>
      <c r="DVZ3" s="2"/>
      <c r="DWA3" s="2"/>
      <c r="DWB3" s="2"/>
      <c r="DWC3" s="2"/>
      <c r="DWD3" s="2"/>
      <c r="DWE3" s="2"/>
      <c r="DWF3" s="2"/>
      <c r="DWG3" s="2"/>
      <c r="DWH3" s="2"/>
      <c r="DWI3" s="2"/>
      <c r="DWJ3" s="2"/>
      <c r="DWK3" s="2"/>
      <c r="DWL3" s="2"/>
      <c r="DWM3" s="2"/>
      <c r="DWN3" s="2"/>
      <c r="DWO3" s="2"/>
      <c r="DWP3" s="2"/>
      <c r="DWQ3" s="2"/>
      <c r="DWR3" s="2"/>
      <c r="DWS3" s="2"/>
      <c r="DWT3" s="2"/>
      <c r="DWU3" s="2"/>
      <c r="DWV3" s="2"/>
      <c r="DWW3" s="2"/>
      <c r="DWX3" s="2"/>
      <c r="DWY3" s="2"/>
      <c r="DWZ3" s="2"/>
      <c r="DXA3" s="2"/>
      <c r="DXB3" s="2"/>
      <c r="DXC3" s="2"/>
      <c r="DXD3" s="2"/>
      <c r="DXE3" s="2"/>
      <c r="DXF3" s="2"/>
      <c r="DXG3" s="2"/>
      <c r="DXH3" s="2"/>
      <c r="DXI3" s="2"/>
      <c r="DXJ3" s="2"/>
      <c r="DXK3" s="2"/>
      <c r="DXL3" s="2"/>
      <c r="DXM3" s="2"/>
      <c r="DXN3" s="2"/>
      <c r="DXO3" s="2"/>
      <c r="DXP3" s="2"/>
      <c r="DXQ3" s="2"/>
      <c r="DXR3" s="2"/>
      <c r="DXS3" s="2"/>
      <c r="DXT3" s="2"/>
      <c r="DXU3" s="2"/>
      <c r="DXV3" s="2"/>
      <c r="DXW3" s="2"/>
      <c r="DXX3" s="2"/>
      <c r="DXY3" s="2"/>
      <c r="DXZ3" s="2"/>
      <c r="DYA3" s="2"/>
      <c r="DYB3" s="2"/>
      <c r="DYC3" s="2"/>
      <c r="DYD3" s="2"/>
      <c r="DYE3" s="2"/>
      <c r="DYF3" s="2"/>
      <c r="DYG3" s="2"/>
      <c r="DYH3" s="2"/>
      <c r="DYI3" s="2"/>
      <c r="DYJ3" s="2"/>
      <c r="DYK3" s="2"/>
      <c r="DYL3" s="2"/>
      <c r="DYM3" s="2"/>
      <c r="DYN3" s="2"/>
      <c r="DYO3" s="2"/>
      <c r="DYP3" s="2"/>
      <c r="DYQ3" s="2"/>
      <c r="DYR3" s="2"/>
      <c r="DYS3" s="2"/>
      <c r="DYT3" s="2"/>
      <c r="DYU3" s="2"/>
      <c r="DYV3" s="2"/>
      <c r="DYW3" s="2"/>
      <c r="DYX3" s="2"/>
      <c r="DYY3" s="2"/>
      <c r="DYZ3" s="2"/>
      <c r="DZA3" s="2"/>
      <c r="DZB3" s="2"/>
      <c r="DZC3" s="2"/>
      <c r="DZD3" s="2"/>
      <c r="DZE3" s="2"/>
      <c r="DZF3" s="2"/>
      <c r="DZG3" s="2"/>
      <c r="DZH3" s="2"/>
      <c r="DZI3" s="2"/>
      <c r="DZJ3" s="2"/>
      <c r="DZK3" s="2"/>
      <c r="DZL3" s="2"/>
      <c r="DZM3" s="2"/>
      <c r="DZN3" s="2"/>
      <c r="DZO3" s="2"/>
      <c r="DZP3" s="2"/>
      <c r="DZQ3" s="2"/>
      <c r="DZR3" s="2"/>
      <c r="DZS3" s="2"/>
      <c r="DZT3" s="2"/>
      <c r="DZU3" s="2"/>
      <c r="DZV3" s="2"/>
      <c r="DZW3" s="2"/>
      <c r="DZX3" s="2"/>
      <c r="DZY3" s="2"/>
      <c r="DZZ3" s="2"/>
      <c r="EAA3" s="2"/>
      <c r="EAB3" s="2"/>
      <c r="EAC3" s="2"/>
      <c r="EAD3" s="2"/>
      <c r="EAE3" s="2"/>
      <c r="EAF3" s="2"/>
      <c r="EAG3" s="2"/>
      <c r="EAH3" s="2"/>
      <c r="EAI3" s="2"/>
      <c r="EAJ3" s="2"/>
      <c r="EAK3" s="2"/>
      <c r="EAL3" s="2"/>
      <c r="EAM3" s="2"/>
      <c r="EAN3" s="2"/>
      <c r="EAO3" s="2"/>
      <c r="EAP3" s="2"/>
      <c r="EAQ3" s="2"/>
      <c r="EAR3" s="2"/>
      <c r="EAS3" s="2"/>
      <c r="EAT3" s="2"/>
      <c r="EAU3" s="2"/>
      <c r="EAV3" s="2"/>
      <c r="EAW3" s="2"/>
      <c r="EAX3" s="2"/>
      <c r="EAY3" s="2"/>
      <c r="EAZ3" s="2"/>
      <c r="EBA3" s="2"/>
      <c r="EBB3" s="2"/>
      <c r="EBC3" s="2"/>
      <c r="EBD3" s="2"/>
      <c r="EBE3" s="2"/>
      <c r="EBF3" s="2"/>
      <c r="EBG3" s="2"/>
      <c r="EBH3" s="2"/>
      <c r="EBI3" s="2"/>
      <c r="EBJ3" s="2"/>
      <c r="EBK3" s="2"/>
      <c r="EBL3" s="2"/>
      <c r="EBM3" s="2"/>
      <c r="EBN3" s="2"/>
      <c r="EBO3" s="2"/>
      <c r="EBP3" s="2"/>
      <c r="EBQ3" s="2"/>
      <c r="EBR3" s="2"/>
      <c r="EBS3" s="2"/>
      <c r="EBT3" s="2"/>
      <c r="EBU3" s="2"/>
      <c r="EBV3" s="2"/>
      <c r="EBW3" s="2"/>
      <c r="EBX3" s="2"/>
      <c r="EBY3" s="2"/>
      <c r="EBZ3" s="2"/>
      <c r="ECA3" s="2"/>
      <c r="ECB3" s="2"/>
      <c r="ECC3" s="2"/>
      <c r="ECD3" s="2"/>
      <c r="ECE3" s="2"/>
      <c r="ECF3" s="2"/>
      <c r="ECG3" s="2"/>
      <c r="ECH3" s="2"/>
      <c r="ECI3" s="2"/>
      <c r="ECJ3" s="2"/>
      <c r="ECK3" s="2"/>
      <c r="ECL3" s="2"/>
      <c r="ECM3" s="2"/>
      <c r="ECN3" s="2"/>
      <c r="ECO3" s="2"/>
      <c r="ECP3" s="2"/>
      <c r="ECQ3" s="2"/>
      <c r="ECR3" s="2"/>
      <c r="ECS3" s="2"/>
      <c r="ECT3" s="2"/>
      <c r="ECU3" s="2"/>
      <c r="ECV3" s="2"/>
      <c r="ECW3" s="2"/>
      <c r="ECX3" s="2"/>
      <c r="ECY3" s="2"/>
      <c r="ECZ3" s="2"/>
      <c r="EDA3" s="2"/>
      <c r="EDB3" s="2"/>
      <c r="EDC3" s="2"/>
      <c r="EDD3" s="2"/>
      <c r="EDE3" s="2"/>
      <c r="EDF3" s="2"/>
      <c r="EDG3" s="2"/>
      <c r="EDH3" s="2"/>
      <c r="EDI3" s="2"/>
      <c r="EDJ3" s="2"/>
      <c r="EDK3" s="2"/>
      <c r="EDL3" s="2"/>
      <c r="EDM3" s="2"/>
      <c r="EDN3" s="2"/>
      <c r="EDO3" s="2"/>
      <c r="EDP3" s="2"/>
      <c r="EDQ3" s="2"/>
      <c r="EDR3" s="2"/>
      <c r="EDS3" s="2"/>
      <c r="EDT3" s="2"/>
      <c r="EDU3" s="2"/>
      <c r="EDV3" s="2"/>
      <c r="EDW3" s="2"/>
      <c r="EDX3" s="2"/>
      <c r="EDY3" s="2"/>
      <c r="EDZ3" s="2"/>
      <c r="EEA3" s="2"/>
      <c r="EEB3" s="2"/>
      <c r="EEC3" s="2"/>
      <c r="EED3" s="2"/>
      <c r="EEE3" s="2"/>
      <c r="EEF3" s="2"/>
      <c r="EEG3" s="2"/>
      <c r="EEH3" s="2"/>
      <c r="EEI3" s="2"/>
      <c r="EEJ3" s="2"/>
      <c r="EEK3" s="2"/>
      <c r="EEL3" s="2"/>
      <c r="EEM3" s="2"/>
      <c r="EEN3" s="2"/>
      <c r="EEO3" s="2"/>
      <c r="EEP3" s="2"/>
      <c r="EEQ3" s="2"/>
      <c r="EER3" s="2"/>
      <c r="EES3" s="2"/>
      <c r="EET3" s="2"/>
      <c r="EEU3" s="2"/>
      <c r="EEV3" s="2"/>
      <c r="EEW3" s="2"/>
      <c r="EEX3" s="2"/>
      <c r="EEY3" s="2"/>
      <c r="EEZ3" s="2"/>
      <c r="EFA3" s="2"/>
      <c r="EFB3" s="2"/>
      <c r="EFC3" s="2"/>
      <c r="EFD3" s="2"/>
      <c r="EFE3" s="2"/>
      <c r="EFF3" s="2"/>
      <c r="EFG3" s="2"/>
      <c r="EFH3" s="2"/>
      <c r="EFI3" s="2"/>
      <c r="EFJ3" s="2"/>
      <c r="EFK3" s="2"/>
      <c r="EFL3" s="2"/>
      <c r="EFM3" s="2"/>
      <c r="EFN3" s="2"/>
      <c r="EFO3" s="2"/>
      <c r="EFP3" s="2"/>
      <c r="EFQ3" s="2"/>
      <c r="EFR3" s="2"/>
      <c r="EFS3" s="2"/>
      <c r="EFT3" s="2"/>
      <c r="EFU3" s="2"/>
      <c r="EFV3" s="2"/>
      <c r="EFW3" s="2"/>
      <c r="EFX3" s="2"/>
      <c r="EFY3" s="2"/>
      <c r="EFZ3" s="2"/>
      <c r="EGA3" s="2"/>
      <c r="EGB3" s="2"/>
      <c r="EGC3" s="2"/>
      <c r="EGD3" s="2"/>
      <c r="EGE3" s="2"/>
      <c r="EGF3" s="2"/>
      <c r="EGG3" s="2"/>
      <c r="EGH3" s="2"/>
      <c r="EGI3" s="2"/>
      <c r="EGJ3" s="2"/>
      <c r="EGK3" s="2"/>
      <c r="EGL3" s="2"/>
      <c r="EGM3" s="2"/>
      <c r="EGN3" s="2"/>
      <c r="EGO3" s="2"/>
      <c r="EGP3" s="2"/>
      <c r="EGQ3" s="2"/>
      <c r="EGR3" s="2"/>
      <c r="EGS3" s="2"/>
      <c r="EGT3" s="2"/>
      <c r="EGU3" s="2"/>
      <c r="EGV3" s="2"/>
      <c r="EGW3" s="2"/>
      <c r="EGX3" s="2"/>
      <c r="EGY3" s="2"/>
      <c r="EGZ3" s="2"/>
      <c r="EHA3" s="2"/>
      <c r="EHB3" s="2"/>
      <c r="EHC3" s="2"/>
      <c r="EHD3" s="2"/>
      <c r="EHE3" s="2"/>
      <c r="EHF3" s="2"/>
      <c r="EHG3" s="2"/>
      <c r="EHH3" s="2"/>
      <c r="EHI3" s="2"/>
      <c r="EHJ3" s="2"/>
      <c r="EHK3" s="2"/>
      <c r="EHL3" s="2"/>
      <c r="EHM3" s="2"/>
      <c r="EHN3" s="2"/>
      <c r="EHO3" s="2"/>
      <c r="EHP3" s="2"/>
      <c r="EHQ3" s="2"/>
      <c r="EHR3" s="2"/>
      <c r="EHS3" s="2"/>
      <c r="EHT3" s="2"/>
      <c r="EHU3" s="2"/>
      <c r="EHV3" s="2"/>
      <c r="EHW3" s="2"/>
      <c r="EHX3" s="2"/>
      <c r="EHY3" s="2"/>
      <c r="EHZ3" s="2"/>
      <c r="EIA3" s="2"/>
      <c r="EIB3" s="2"/>
      <c r="EIC3" s="2"/>
      <c r="EID3" s="2"/>
      <c r="EIE3" s="2"/>
      <c r="EIF3" s="2"/>
      <c r="EIG3" s="2"/>
      <c r="EIH3" s="2"/>
      <c r="EII3" s="2"/>
      <c r="EIJ3" s="2"/>
      <c r="EIK3" s="2"/>
      <c r="EIL3" s="2"/>
      <c r="EIM3" s="2"/>
      <c r="EIN3" s="2"/>
      <c r="EIO3" s="2"/>
      <c r="EIP3" s="2"/>
      <c r="EIQ3" s="2"/>
      <c r="EIR3" s="2"/>
      <c r="EIS3" s="2"/>
      <c r="EIT3" s="2"/>
      <c r="EIU3" s="2"/>
      <c r="EIV3" s="2"/>
      <c r="EIW3" s="2"/>
      <c r="EIX3" s="2"/>
      <c r="EIY3" s="2"/>
      <c r="EIZ3" s="2"/>
      <c r="EJA3" s="2"/>
      <c r="EJB3" s="2"/>
      <c r="EJC3" s="2"/>
      <c r="EJD3" s="2"/>
      <c r="EJE3" s="2"/>
      <c r="EJF3" s="2"/>
      <c r="EJG3" s="2"/>
      <c r="EJH3" s="2"/>
      <c r="EJI3" s="2"/>
      <c r="EJJ3" s="2"/>
      <c r="EJK3" s="2"/>
      <c r="EJL3" s="2"/>
      <c r="EJM3" s="2"/>
      <c r="EJN3" s="2"/>
      <c r="EJO3" s="2"/>
      <c r="EJP3" s="2"/>
      <c r="EJQ3" s="2"/>
      <c r="EJR3" s="2"/>
      <c r="EJS3" s="2"/>
      <c r="EJT3" s="2"/>
      <c r="EJU3" s="2"/>
      <c r="EJV3" s="2"/>
      <c r="EJW3" s="2"/>
      <c r="EJX3" s="2"/>
      <c r="EJY3" s="2"/>
      <c r="EJZ3" s="2"/>
      <c r="EKA3" s="2"/>
      <c r="EKB3" s="2"/>
      <c r="EKC3" s="2"/>
      <c r="EKD3" s="2"/>
      <c r="EKE3" s="2"/>
      <c r="EKF3" s="2"/>
      <c r="EKG3" s="2"/>
      <c r="EKH3" s="2"/>
      <c r="EKI3" s="2"/>
      <c r="EKJ3" s="2"/>
      <c r="EKK3" s="2"/>
      <c r="EKL3" s="2"/>
      <c r="EKM3" s="2"/>
      <c r="EKN3" s="2"/>
      <c r="EKO3" s="2"/>
      <c r="EKP3" s="2"/>
      <c r="EKQ3" s="2"/>
      <c r="EKR3" s="2"/>
      <c r="EKS3" s="2"/>
      <c r="EKT3" s="2"/>
      <c r="EKU3" s="2"/>
      <c r="EKV3" s="2"/>
      <c r="EKW3" s="2"/>
      <c r="EKX3" s="2"/>
      <c r="EKY3" s="2"/>
      <c r="EKZ3" s="2"/>
      <c r="ELA3" s="2"/>
      <c r="ELB3" s="2"/>
      <c r="ELC3" s="2"/>
      <c r="ELD3" s="2"/>
      <c r="ELE3" s="2"/>
      <c r="ELF3" s="2"/>
      <c r="ELG3" s="2"/>
      <c r="ELH3" s="2"/>
      <c r="ELI3" s="2"/>
      <c r="ELJ3" s="2"/>
      <c r="ELK3" s="2"/>
      <c r="ELL3" s="2"/>
      <c r="ELM3" s="2"/>
      <c r="ELN3" s="2"/>
      <c r="ELO3" s="2"/>
      <c r="ELP3" s="2"/>
      <c r="ELQ3" s="2"/>
      <c r="ELR3" s="2"/>
      <c r="ELS3" s="2"/>
      <c r="ELT3" s="2"/>
      <c r="ELU3" s="2"/>
      <c r="ELV3" s="2"/>
      <c r="ELW3" s="2"/>
      <c r="ELX3" s="2"/>
      <c r="ELY3" s="2"/>
      <c r="ELZ3" s="2"/>
      <c r="EMA3" s="2"/>
      <c r="EMB3" s="2"/>
      <c r="EMC3" s="2"/>
      <c r="EMD3" s="2"/>
      <c r="EME3" s="2"/>
      <c r="EMF3" s="2"/>
      <c r="EMG3" s="2"/>
      <c r="EMH3" s="2"/>
      <c r="EMI3" s="2"/>
      <c r="EMJ3" s="2"/>
      <c r="EMK3" s="2"/>
      <c r="EML3" s="2"/>
      <c r="EMM3" s="2"/>
      <c r="EMN3" s="2"/>
      <c r="EMO3" s="2"/>
      <c r="EMP3" s="2"/>
      <c r="EMQ3" s="2"/>
      <c r="EMR3" s="2"/>
      <c r="EMS3" s="2"/>
      <c r="EMT3" s="2"/>
      <c r="EMU3" s="2"/>
      <c r="EMV3" s="2"/>
      <c r="EMW3" s="2"/>
      <c r="EMX3" s="2"/>
      <c r="EMY3" s="2"/>
      <c r="EMZ3" s="2"/>
      <c r="ENA3" s="2"/>
      <c r="ENB3" s="2"/>
      <c r="ENC3" s="2"/>
      <c r="END3" s="2"/>
      <c r="ENE3" s="2"/>
      <c r="ENF3" s="2"/>
      <c r="ENG3" s="2"/>
      <c r="ENH3" s="2"/>
      <c r="ENI3" s="2"/>
      <c r="ENJ3" s="2"/>
      <c r="ENK3" s="2"/>
      <c r="ENL3" s="2"/>
      <c r="ENM3" s="2"/>
      <c r="ENN3" s="2"/>
      <c r="ENO3" s="2"/>
      <c r="ENP3" s="2"/>
      <c r="ENQ3" s="2"/>
      <c r="ENR3" s="2"/>
      <c r="ENS3" s="2"/>
      <c r="ENT3" s="2"/>
      <c r="ENU3" s="2"/>
      <c r="ENV3" s="2"/>
      <c r="ENW3" s="2"/>
      <c r="ENX3" s="2"/>
      <c r="ENY3" s="2"/>
      <c r="ENZ3" s="2"/>
      <c r="EOA3" s="2"/>
      <c r="EOB3" s="2"/>
      <c r="EOC3" s="2"/>
      <c r="EOD3" s="2"/>
      <c r="EOE3" s="2"/>
      <c r="EOF3" s="2"/>
      <c r="EOG3" s="2"/>
      <c r="EOH3" s="2"/>
      <c r="EOI3" s="2"/>
      <c r="EOJ3" s="2"/>
      <c r="EOK3" s="2"/>
      <c r="EOL3" s="2"/>
      <c r="EOM3" s="2"/>
      <c r="EON3" s="2"/>
      <c r="EOO3" s="2"/>
      <c r="EOP3" s="2"/>
      <c r="EOQ3" s="2"/>
      <c r="EOR3" s="2"/>
      <c r="EOS3" s="2"/>
      <c r="EOT3" s="2"/>
      <c r="EOU3" s="2"/>
      <c r="EOV3" s="2"/>
      <c r="EOW3" s="2"/>
      <c r="EOX3" s="2"/>
      <c r="EOY3" s="2"/>
      <c r="EOZ3" s="2"/>
      <c r="EPA3" s="2"/>
      <c r="EPB3" s="2"/>
      <c r="EPC3" s="2"/>
      <c r="EPD3" s="2"/>
      <c r="EPE3" s="2"/>
      <c r="EPF3" s="2"/>
      <c r="EPG3" s="2"/>
      <c r="EPH3" s="2"/>
      <c r="EPI3" s="2"/>
      <c r="EPJ3" s="2"/>
      <c r="EPK3" s="2"/>
      <c r="EPL3" s="2"/>
      <c r="EPM3" s="2"/>
      <c r="EPN3" s="2"/>
      <c r="EPO3" s="2"/>
      <c r="EPP3" s="2"/>
      <c r="EPQ3" s="2"/>
      <c r="EPR3" s="2"/>
      <c r="EPS3" s="2"/>
      <c r="EPT3" s="2"/>
      <c r="EPU3" s="2"/>
      <c r="EPV3" s="2"/>
      <c r="EPW3" s="2"/>
      <c r="EPX3" s="2"/>
      <c r="EPY3" s="2"/>
      <c r="EPZ3" s="2"/>
      <c r="EQA3" s="2"/>
      <c r="EQB3" s="2"/>
      <c r="EQC3" s="2"/>
      <c r="EQD3" s="2"/>
      <c r="EQE3" s="2"/>
      <c r="EQF3" s="2"/>
      <c r="EQG3" s="2"/>
      <c r="EQH3" s="2"/>
      <c r="EQI3" s="2"/>
      <c r="EQJ3" s="2"/>
      <c r="EQK3" s="2"/>
      <c r="EQL3" s="2"/>
      <c r="EQM3" s="2"/>
      <c r="EQN3" s="2"/>
      <c r="EQO3" s="2"/>
      <c r="EQP3" s="2"/>
      <c r="EQQ3" s="2"/>
      <c r="EQR3" s="2"/>
      <c r="EQS3" s="2"/>
      <c r="EQT3" s="2"/>
      <c r="EQU3" s="2"/>
      <c r="EQV3" s="2"/>
      <c r="EQW3" s="2"/>
      <c r="EQX3" s="2"/>
      <c r="EQY3" s="2"/>
      <c r="EQZ3" s="2"/>
      <c r="ERA3" s="2"/>
      <c r="ERB3" s="2"/>
      <c r="ERC3" s="2"/>
      <c r="ERD3" s="2"/>
      <c r="ERE3" s="2"/>
      <c r="ERF3" s="2"/>
      <c r="ERG3" s="2"/>
      <c r="ERH3" s="2"/>
      <c r="ERI3" s="2"/>
      <c r="ERJ3" s="2"/>
      <c r="ERK3" s="2"/>
      <c r="ERL3" s="2"/>
      <c r="ERM3" s="2"/>
      <c r="ERN3" s="2"/>
      <c r="ERO3" s="2"/>
      <c r="ERP3" s="2"/>
      <c r="ERQ3" s="2"/>
      <c r="ERR3" s="2"/>
      <c r="ERS3" s="2"/>
      <c r="ERT3" s="2"/>
      <c r="ERU3" s="2"/>
      <c r="ERV3" s="2"/>
      <c r="ERW3" s="2"/>
      <c r="ERX3" s="2"/>
      <c r="ERY3" s="2"/>
      <c r="ERZ3" s="2"/>
      <c r="ESA3" s="2"/>
      <c r="ESB3" s="2"/>
      <c r="ESC3" s="2"/>
      <c r="ESD3" s="2"/>
      <c r="ESE3" s="2"/>
      <c r="ESF3" s="2"/>
      <c r="ESG3" s="2"/>
      <c r="ESH3" s="2"/>
      <c r="ESI3" s="2"/>
      <c r="ESJ3" s="2"/>
      <c r="ESK3" s="2"/>
      <c r="ESL3" s="2"/>
      <c r="ESM3" s="2"/>
      <c r="ESN3" s="2"/>
      <c r="ESO3" s="2"/>
      <c r="ESP3" s="2"/>
      <c r="ESQ3" s="2"/>
      <c r="ESR3" s="2"/>
      <c r="ESS3" s="2"/>
      <c r="EST3" s="2"/>
      <c r="ESU3" s="2"/>
      <c r="ESV3" s="2"/>
      <c r="ESW3" s="2"/>
      <c r="ESX3" s="2"/>
      <c r="ESY3" s="2"/>
      <c r="ESZ3" s="2"/>
      <c r="ETA3" s="2"/>
      <c r="ETB3" s="2"/>
      <c r="ETC3" s="2"/>
      <c r="ETD3" s="2"/>
      <c r="ETE3" s="2"/>
      <c r="ETF3" s="2"/>
      <c r="ETG3" s="2"/>
      <c r="ETH3" s="2"/>
      <c r="ETI3" s="2"/>
      <c r="ETJ3" s="2"/>
      <c r="ETK3" s="2"/>
      <c r="ETL3" s="2"/>
      <c r="ETM3" s="2"/>
      <c r="ETN3" s="2"/>
      <c r="ETO3" s="2"/>
      <c r="ETP3" s="2"/>
      <c r="ETQ3" s="2"/>
      <c r="ETR3" s="2"/>
      <c r="ETS3" s="2"/>
      <c r="ETT3" s="2"/>
      <c r="ETU3" s="2"/>
      <c r="ETV3" s="2"/>
      <c r="ETW3" s="2"/>
      <c r="ETX3" s="2"/>
      <c r="ETY3" s="2"/>
      <c r="ETZ3" s="2"/>
      <c r="EUA3" s="2"/>
      <c r="EUB3" s="2"/>
      <c r="EUC3" s="2"/>
      <c r="EUD3" s="2"/>
      <c r="EUE3" s="2"/>
      <c r="EUF3" s="2"/>
      <c r="EUG3" s="2"/>
      <c r="EUH3" s="2"/>
      <c r="EUI3" s="2"/>
      <c r="EUJ3" s="2"/>
      <c r="EUK3" s="2"/>
      <c r="EUL3" s="2"/>
      <c r="EUM3" s="2"/>
      <c r="EUN3" s="2"/>
      <c r="EUO3" s="2"/>
      <c r="EUP3" s="2"/>
      <c r="EUQ3" s="2"/>
      <c r="EUR3" s="2"/>
      <c r="EUS3" s="2"/>
      <c r="EUT3" s="2"/>
      <c r="EUU3" s="2"/>
      <c r="EUV3" s="2"/>
      <c r="EUW3" s="2"/>
      <c r="EUX3" s="2"/>
      <c r="EUY3" s="2"/>
      <c r="EUZ3" s="2"/>
      <c r="EVA3" s="2"/>
      <c r="EVB3" s="2"/>
      <c r="EVC3" s="2"/>
      <c r="EVD3" s="2"/>
      <c r="EVE3" s="2"/>
      <c r="EVF3" s="2"/>
      <c r="EVG3" s="2"/>
      <c r="EVH3" s="2"/>
      <c r="EVI3" s="2"/>
      <c r="EVJ3" s="2"/>
      <c r="EVK3" s="2"/>
      <c r="EVL3" s="2"/>
      <c r="EVM3" s="2"/>
      <c r="EVN3" s="2"/>
      <c r="EVO3" s="2"/>
      <c r="EVP3" s="2"/>
      <c r="EVQ3" s="2"/>
      <c r="EVR3" s="2"/>
      <c r="EVS3" s="2"/>
      <c r="EVT3" s="2"/>
      <c r="EVU3" s="2"/>
      <c r="EVV3" s="2"/>
      <c r="EVW3" s="2"/>
      <c r="EVX3" s="2"/>
      <c r="EVY3" s="2"/>
      <c r="EVZ3" s="2"/>
      <c r="EWA3" s="2"/>
      <c r="EWB3" s="2"/>
      <c r="EWC3" s="2"/>
      <c r="EWD3" s="2"/>
      <c r="EWE3" s="2"/>
      <c r="EWF3" s="2"/>
      <c r="EWG3" s="2"/>
      <c r="EWH3" s="2"/>
      <c r="EWI3" s="2"/>
      <c r="EWJ3" s="2"/>
      <c r="EWK3" s="2"/>
      <c r="EWL3" s="2"/>
      <c r="EWM3" s="2"/>
      <c r="EWN3" s="2"/>
      <c r="EWO3" s="2"/>
      <c r="EWP3" s="2"/>
      <c r="EWQ3" s="2"/>
      <c r="EWR3" s="2"/>
      <c r="EWS3" s="2"/>
      <c r="EWT3" s="2"/>
      <c r="EWU3" s="2"/>
      <c r="EWV3" s="2"/>
      <c r="EWW3" s="2"/>
      <c r="EWX3" s="2"/>
      <c r="EWY3" s="2"/>
      <c r="EWZ3" s="2"/>
      <c r="EXA3" s="2"/>
      <c r="EXB3" s="2"/>
      <c r="EXC3" s="2"/>
      <c r="EXD3" s="2"/>
      <c r="EXE3" s="2"/>
      <c r="EXF3" s="2"/>
      <c r="EXG3" s="2"/>
      <c r="EXH3" s="2"/>
      <c r="EXI3" s="2"/>
      <c r="EXJ3" s="2"/>
      <c r="EXK3" s="2"/>
      <c r="EXL3" s="2"/>
      <c r="EXM3" s="2"/>
      <c r="EXN3" s="2"/>
      <c r="EXO3" s="2"/>
      <c r="EXP3" s="2"/>
      <c r="EXQ3" s="2"/>
      <c r="EXR3" s="2"/>
      <c r="EXS3" s="2"/>
      <c r="EXT3" s="2"/>
      <c r="EXU3" s="2"/>
      <c r="EXV3" s="2"/>
      <c r="EXW3" s="2"/>
      <c r="EXX3" s="2"/>
      <c r="EXY3" s="2"/>
      <c r="EXZ3" s="2"/>
      <c r="EYA3" s="2"/>
      <c r="EYB3" s="2"/>
      <c r="EYC3" s="2"/>
      <c r="EYD3" s="2"/>
      <c r="EYE3" s="2"/>
      <c r="EYF3" s="2"/>
      <c r="EYG3" s="2"/>
      <c r="EYH3" s="2"/>
      <c r="EYI3" s="2"/>
      <c r="EYJ3" s="2"/>
      <c r="EYK3" s="2"/>
      <c r="EYL3" s="2"/>
      <c r="EYM3" s="2"/>
      <c r="EYN3" s="2"/>
      <c r="EYO3" s="2"/>
      <c r="EYP3" s="2"/>
      <c r="EYQ3" s="2"/>
      <c r="EYR3" s="2"/>
      <c r="EYS3" s="2"/>
      <c r="EYT3" s="2"/>
      <c r="EYU3" s="2"/>
      <c r="EYV3" s="2"/>
      <c r="EYW3" s="2"/>
      <c r="EYX3" s="2"/>
      <c r="EYY3" s="2"/>
      <c r="EYZ3" s="2"/>
      <c r="EZA3" s="2"/>
      <c r="EZB3" s="2"/>
      <c r="EZC3" s="2"/>
      <c r="EZD3" s="2"/>
      <c r="EZE3" s="2"/>
      <c r="EZF3" s="2"/>
      <c r="EZG3" s="2"/>
      <c r="EZH3" s="2"/>
      <c r="EZI3" s="2"/>
      <c r="EZJ3" s="2"/>
      <c r="EZK3" s="2"/>
      <c r="EZL3" s="2"/>
      <c r="EZM3" s="2"/>
      <c r="EZN3" s="2"/>
      <c r="EZO3" s="2"/>
      <c r="EZP3" s="2"/>
      <c r="EZQ3" s="2"/>
      <c r="EZR3" s="2"/>
      <c r="EZS3" s="2"/>
      <c r="EZT3" s="2"/>
      <c r="EZU3" s="2"/>
      <c r="EZV3" s="2"/>
      <c r="EZW3" s="2"/>
      <c r="EZX3" s="2"/>
      <c r="EZY3" s="2"/>
      <c r="EZZ3" s="2"/>
      <c r="FAA3" s="2"/>
      <c r="FAB3" s="2"/>
      <c r="FAC3" s="2"/>
      <c r="FAD3" s="2"/>
      <c r="FAE3" s="2"/>
      <c r="FAF3" s="2"/>
      <c r="FAG3" s="2"/>
      <c r="FAH3" s="2"/>
      <c r="FAI3" s="2"/>
      <c r="FAJ3" s="2"/>
      <c r="FAK3" s="2"/>
      <c r="FAL3" s="2"/>
      <c r="FAM3" s="2"/>
      <c r="FAN3" s="2"/>
      <c r="FAO3" s="2"/>
      <c r="FAP3" s="2"/>
      <c r="FAQ3" s="2"/>
      <c r="FAR3" s="2"/>
      <c r="FAS3" s="2"/>
      <c r="FAT3" s="2"/>
      <c r="FAU3" s="2"/>
      <c r="FAV3" s="2"/>
      <c r="FAW3" s="2"/>
      <c r="FAX3" s="2"/>
      <c r="FAY3" s="2"/>
      <c r="FAZ3" s="2"/>
      <c r="FBA3" s="2"/>
      <c r="FBB3" s="2"/>
      <c r="FBC3" s="2"/>
      <c r="FBD3" s="2"/>
      <c r="FBE3" s="2"/>
      <c r="FBF3" s="2"/>
      <c r="FBG3" s="2"/>
      <c r="FBH3" s="2"/>
      <c r="FBI3" s="2"/>
      <c r="FBJ3" s="2"/>
      <c r="FBK3" s="2"/>
      <c r="FBL3" s="2"/>
      <c r="FBM3" s="2"/>
      <c r="FBN3" s="2"/>
      <c r="FBO3" s="2"/>
      <c r="FBP3" s="2"/>
      <c r="FBQ3" s="2"/>
      <c r="FBR3" s="2"/>
      <c r="FBS3" s="2"/>
      <c r="FBT3" s="2"/>
      <c r="FBU3" s="2"/>
      <c r="FBV3" s="2"/>
      <c r="FBW3" s="2"/>
      <c r="FBX3" s="2"/>
      <c r="FBY3" s="2"/>
      <c r="FBZ3" s="2"/>
      <c r="FCA3" s="2"/>
      <c r="FCB3" s="2"/>
      <c r="FCC3" s="2"/>
      <c r="FCD3" s="2"/>
      <c r="FCE3" s="2"/>
      <c r="FCF3" s="2"/>
      <c r="FCG3" s="2"/>
      <c r="FCH3" s="2"/>
      <c r="FCI3" s="2"/>
      <c r="FCJ3" s="2"/>
      <c r="FCK3" s="2"/>
      <c r="FCL3" s="2"/>
      <c r="FCM3" s="2"/>
      <c r="FCN3" s="2"/>
      <c r="FCO3" s="2"/>
      <c r="FCP3" s="2"/>
      <c r="FCQ3" s="2"/>
      <c r="FCR3" s="2"/>
      <c r="FCS3" s="2"/>
      <c r="FCT3" s="2"/>
      <c r="FCU3" s="2"/>
      <c r="FCV3" s="2"/>
      <c r="FCW3" s="2"/>
      <c r="FCX3" s="2"/>
      <c r="FCY3" s="2"/>
      <c r="FCZ3" s="2"/>
      <c r="FDA3" s="2"/>
      <c r="FDB3" s="2"/>
      <c r="FDC3" s="2"/>
      <c r="FDD3" s="2"/>
      <c r="FDE3" s="2"/>
      <c r="FDF3" s="2"/>
      <c r="FDG3" s="2"/>
      <c r="FDH3" s="2"/>
      <c r="FDI3" s="2"/>
      <c r="FDJ3" s="2"/>
      <c r="FDK3" s="2"/>
      <c r="FDL3" s="2"/>
      <c r="FDM3" s="2"/>
      <c r="FDN3" s="2"/>
      <c r="FDO3" s="2"/>
      <c r="FDP3" s="2"/>
      <c r="FDQ3" s="2"/>
      <c r="FDR3" s="2"/>
      <c r="FDS3" s="2"/>
      <c r="FDT3" s="2"/>
      <c r="FDU3" s="2"/>
      <c r="FDV3" s="2"/>
      <c r="FDW3" s="2"/>
      <c r="FDX3" s="2"/>
      <c r="FDY3" s="2"/>
      <c r="FDZ3" s="2"/>
      <c r="FEA3" s="2"/>
      <c r="FEB3" s="2"/>
      <c r="FEC3" s="2"/>
      <c r="FED3" s="2"/>
      <c r="FEE3" s="2"/>
      <c r="FEF3" s="2"/>
      <c r="FEG3" s="2"/>
      <c r="FEH3" s="2"/>
      <c r="FEI3" s="2"/>
      <c r="FEJ3" s="2"/>
      <c r="FEK3" s="2"/>
      <c r="FEL3" s="2"/>
      <c r="FEM3" s="2"/>
      <c r="FEN3" s="2"/>
      <c r="FEO3" s="2"/>
      <c r="FEP3" s="2"/>
      <c r="FEQ3" s="2"/>
      <c r="FER3" s="2"/>
      <c r="FES3" s="2"/>
      <c r="FET3" s="2"/>
      <c r="FEU3" s="2"/>
      <c r="FEV3" s="2"/>
      <c r="FEW3" s="2"/>
      <c r="FEX3" s="2"/>
      <c r="FEY3" s="2"/>
      <c r="FEZ3" s="2"/>
      <c r="FFA3" s="2"/>
      <c r="FFB3" s="2"/>
      <c r="FFC3" s="2"/>
      <c r="FFD3" s="2"/>
      <c r="FFE3" s="2"/>
      <c r="FFF3" s="2"/>
      <c r="FFG3" s="2"/>
      <c r="FFH3" s="2"/>
      <c r="FFI3" s="2"/>
      <c r="FFJ3" s="2"/>
      <c r="FFK3" s="2"/>
      <c r="FFL3" s="2"/>
      <c r="FFM3" s="2"/>
      <c r="FFN3" s="2"/>
      <c r="FFO3" s="2"/>
      <c r="FFP3" s="2"/>
      <c r="FFQ3" s="2"/>
      <c r="FFR3" s="2"/>
      <c r="FFS3" s="2"/>
      <c r="FFT3" s="2"/>
      <c r="FFU3" s="2"/>
      <c r="FFV3" s="2"/>
      <c r="FFW3" s="2"/>
      <c r="FFX3" s="2"/>
      <c r="FFY3" s="2"/>
      <c r="FFZ3" s="2"/>
      <c r="FGA3" s="2"/>
      <c r="FGB3" s="2"/>
      <c r="FGC3" s="2"/>
      <c r="FGD3" s="2"/>
      <c r="FGE3" s="2"/>
      <c r="FGF3" s="2"/>
      <c r="FGG3" s="2"/>
      <c r="FGH3" s="2"/>
      <c r="FGI3" s="2"/>
      <c r="FGJ3" s="2"/>
      <c r="FGK3" s="2"/>
      <c r="FGL3" s="2"/>
      <c r="FGM3" s="2"/>
      <c r="FGN3" s="2"/>
      <c r="FGO3" s="2"/>
      <c r="FGP3" s="2"/>
      <c r="FGQ3" s="2"/>
      <c r="FGR3" s="2"/>
      <c r="FGS3" s="2"/>
      <c r="FGT3" s="2"/>
      <c r="FGU3" s="2"/>
      <c r="FGV3" s="2"/>
      <c r="FGW3" s="2"/>
      <c r="FGX3" s="2"/>
      <c r="FGY3" s="2"/>
      <c r="FGZ3" s="2"/>
      <c r="FHA3" s="2"/>
      <c r="FHB3" s="2"/>
      <c r="FHC3" s="2"/>
      <c r="FHD3" s="2"/>
      <c r="FHE3" s="2"/>
      <c r="FHF3" s="2"/>
      <c r="FHG3" s="2"/>
      <c r="FHH3" s="2"/>
      <c r="FHI3" s="2"/>
      <c r="FHJ3" s="2"/>
      <c r="FHK3" s="2"/>
      <c r="FHL3" s="2"/>
      <c r="FHM3" s="2"/>
      <c r="FHN3" s="2"/>
      <c r="FHO3" s="2"/>
      <c r="FHP3" s="2"/>
      <c r="FHQ3" s="2"/>
      <c r="FHR3" s="2"/>
      <c r="FHS3" s="2"/>
      <c r="FHT3" s="2"/>
      <c r="FHU3" s="2"/>
      <c r="FHV3" s="2"/>
      <c r="FHW3" s="2"/>
      <c r="FHX3" s="2"/>
      <c r="FHY3" s="2"/>
      <c r="FHZ3" s="2"/>
      <c r="FIA3" s="2"/>
      <c r="FIB3" s="2"/>
      <c r="FIC3" s="2"/>
      <c r="FID3" s="2"/>
      <c r="FIE3" s="2"/>
      <c r="FIF3" s="2"/>
      <c r="FIG3" s="2"/>
      <c r="FIH3" s="2"/>
      <c r="FII3" s="2"/>
      <c r="FIJ3" s="2"/>
      <c r="FIK3" s="2"/>
      <c r="FIL3" s="2"/>
      <c r="FIM3" s="2"/>
      <c r="FIN3" s="2"/>
      <c r="FIO3" s="2"/>
      <c r="FIP3" s="2"/>
      <c r="FIQ3" s="2"/>
      <c r="FIR3" s="2"/>
      <c r="FIS3" s="2"/>
      <c r="FIT3" s="2"/>
      <c r="FIU3" s="2"/>
      <c r="FIV3" s="2"/>
      <c r="FIW3" s="2"/>
      <c r="FIX3" s="2"/>
      <c r="FIY3" s="2"/>
      <c r="FIZ3" s="2"/>
      <c r="FJA3" s="2"/>
      <c r="FJB3" s="2"/>
      <c r="FJC3" s="2"/>
      <c r="FJD3" s="2"/>
      <c r="FJE3" s="2"/>
      <c r="FJF3" s="2"/>
      <c r="FJG3" s="2"/>
      <c r="FJH3" s="2"/>
      <c r="FJI3" s="2"/>
      <c r="FJJ3" s="2"/>
      <c r="FJK3" s="2"/>
      <c r="FJL3" s="2"/>
      <c r="FJM3" s="2"/>
      <c r="FJN3" s="2"/>
      <c r="FJO3" s="2"/>
      <c r="FJP3" s="2"/>
      <c r="FJQ3" s="2"/>
      <c r="FJR3" s="2"/>
      <c r="FJS3" s="2"/>
      <c r="FJT3" s="2"/>
      <c r="FJU3" s="2"/>
      <c r="FJV3" s="2"/>
      <c r="FJW3" s="2"/>
      <c r="FJX3" s="2"/>
      <c r="FJY3" s="2"/>
      <c r="FJZ3" s="2"/>
      <c r="FKA3" s="2"/>
      <c r="FKB3" s="2"/>
      <c r="FKC3" s="2"/>
      <c r="FKD3" s="2"/>
      <c r="FKE3" s="2"/>
      <c r="FKF3" s="2"/>
      <c r="FKG3" s="2"/>
      <c r="FKH3" s="2"/>
      <c r="FKI3" s="2"/>
      <c r="FKJ3" s="2"/>
      <c r="FKK3" s="2"/>
      <c r="FKL3" s="2"/>
      <c r="FKM3" s="2"/>
      <c r="FKN3" s="2"/>
      <c r="FKO3" s="2"/>
      <c r="FKP3" s="2"/>
      <c r="FKQ3" s="2"/>
      <c r="FKR3" s="2"/>
      <c r="FKS3" s="2"/>
      <c r="FKT3" s="2"/>
      <c r="FKU3" s="2"/>
      <c r="FKV3" s="2"/>
      <c r="FKW3" s="2"/>
      <c r="FKX3" s="2"/>
      <c r="FKY3" s="2"/>
      <c r="FKZ3" s="2"/>
      <c r="FLA3" s="2"/>
      <c r="FLB3" s="2"/>
      <c r="FLC3" s="2"/>
      <c r="FLD3" s="2"/>
      <c r="FLE3" s="2"/>
      <c r="FLF3" s="2"/>
      <c r="FLG3" s="2"/>
      <c r="FLH3" s="2"/>
      <c r="FLI3" s="2"/>
      <c r="FLJ3" s="2"/>
      <c r="FLK3" s="2"/>
      <c r="FLL3" s="2"/>
      <c r="FLM3" s="2"/>
      <c r="FLN3" s="2"/>
      <c r="FLO3" s="2"/>
      <c r="FLP3" s="2"/>
      <c r="FLQ3" s="2"/>
      <c r="FLR3" s="2"/>
      <c r="FLS3" s="2"/>
      <c r="FLT3" s="2"/>
      <c r="FLU3" s="2"/>
      <c r="FLV3" s="2"/>
      <c r="FLW3" s="2"/>
      <c r="FLX3" s="2"/>
      <c r="FLY3" s="2"/>
      <c r="FLZ3" s="2"/>
      <c r="FMA3" s="2"/>
      <c r="FMB3" s="2"/>
      <c r="FMC3" s="2"/>
      <c r="FMD3" s="2"/>
      <c r="FME3" s="2"/>
      <c r="FMF3" s="2"/>
      <c r="FMG3" s="2"/>
      <c r="FMH3" s="2"/>
      <c r="FMI3" s="2"/>
      <c r="FMJ3" s="2"/>
      <c r="FMK3" s="2"/>
      <c r="FML3" s="2"/>
      <c r="FMM3" s="2"/>
      <c r="FMN3" s="2"/>
      <c r="FMO3" s="2"/>
      <c r="FMP3" s="2"/>
      <c r="FMQ3" s="2"/>
      <c r="FMR3" s="2"/>
      <c r="FMS3" s="2"/>
      <c r="FMT3" s="2"/>
      <c r="FMU3" s="2"/>
      <c r="FMV3" s="2"/>
      <c r="FMW3" s="2"/>
      <c r="FMX3" s="2"/>
      <c r="FMY3" s="2"/>
      <c r="FMZ3" s="2"/>
      <c r="FNA3" s="2"/>
      <c r="FNB3" s="2"/>
      <c r="FNC3" s="2"/>
      <c r="FND3" s="2"/>
      <c r="FNE3" s="2"/>
      <c r="FNF3" s="2"/>
      <c r="FNG3" s="2"/>
      <c r="FNH3" s="2"/>
      <c r="FNI3" s="2"/>
      <c r="FNJ3" s="2"/>
      <c r="FNK3" s="2"/>
      <c r="FNL3" s="2"/>
      <c r="FNM3" s="2"/>
      <c r="FNN3" s="2"/>
      <c r="FNO3" s="2"/>
      <c r="FNP3" s="2"/>
      <c r="FNQ3" s="2"/>
      <c r="FNR3" s="2"/>
      <c r="FNS3" s="2"/>
      <c r="FNT3" s="2"/>
      <c r="FNU3" s="2"/>
      <c r="FNV3" s="2"/>
      <c r="FNW3" s="2"/>
      <c r="FNX3" s="2"/>
      <c r="FNY3" s="2"/>
      <c r="FNZ3" s="2"/>
      <c r="FOA3" s="2"/>
      <c r="FOB3" s="2"/>
      <c r="FOC3" s="2"/>
      <c r="FOD3" s="2"/>
      <c r="FOE3" s="2"/>
      <c r="FOF3" s="2"/>
      <c r="FOG3" s="2"/>
      <c r="FOH3" s="2"/>
      <c r="FOI3" s="2"/>
      <c r="FOJ3" s="2"/>
      <c r="FOK3" s="2"/>
      <c r="FOL3" s="2"/>
      <c r="FOM3" s="2"/>
      <c r="FON3" s="2"/>
      <c r="FOO3" s="2"/>
      <c r="FOP3" s="2"/>
      <c r="FOQ3" s="2"/>
      <c r="FOR3" s="2"/>
      <c r="FOS3" s="2"/>
      <c r="FOT3" s="2"/>
      <c r="FOU3" s="2"/>
      <c r="FOV3" s="2"/>
      <c r="FOW3" s="2"/>
      <c r="FOX3" s="2"/>
      <c r="FOY3" s="2"/>
      <c r="FOZ3" s="2"/>
      <c r="FPA3" s="2"/>
      <c r="FPB3" s="2"/>
      <c r="FPC3" s="2"/>
      <c r="FPD3" s="2"/>
      <c r="FPE3" s="2"/>
      <c r="FPF3" s="2"/>
      <c r="FPG3" s="2"/>
      <c r="FPH3" s="2"/>
      <c r="FPI3" s="2"/>
      <c r="FPJ3" s="2"/>
      <c r="FPK3" s="2"/>
      <c r="FPL3" s="2"/>
      <c r="FPM3" s="2"/>
      <c r="FPN3" s="2"/>
      <c r="FPO3" s="2"/>
      <c r="FPP3" s="2"/>
      <c r="FPQ3" s="2"/>
      <c r="FPR3" s="2"/>
      <c r="FPS3" s="2"/>
      <c r="FPT3" s="2"/>
      <c r="FPU3" s="2"/>
      <c r="FPV3" s="2"/>
      <c r="FPW3" s="2"/>
      <c r="FPX3" s="2"/>
      <c r="FPY3" s="2"/>
      <c r="FPZ3" s="2"/>
      <c r="FQA3" s="2"/>
      <c r="FQB3" s="2"/>
      <c r="FQC3" s="2"/>
      <c r="FQD3" s="2"/>
      <c r="FQE3" s="2"/>
      <c r="FQF3" s="2"/>
      <c r="FQG3" s="2"/>
      <c r="FQH3" s="2"/>
      <c r="FQI3" s="2"/>
      <c r="FQJ3" s="2"/>
      <c r="FQK3" s="2"/>
      <c r="FQL3" s="2"/>
      <c r="FQM3" s="2"/>
      <c r="FQN3" s="2"/>
      <c r="FQO3" s="2"/>
      <c r="FQP3" s="2"/>
      <c r="FQQ3" s="2"/>
      <c r="FQR3" s="2"/>
      <c r="FQS3" s="2"/>
      <c r="FQT3" s="2"/>
      <c r="FQU3" s="2"/>
      <c r="FQV3" s="2"/>
      <c r="FQW3" s="2"/>
      <c r="FQX3" s="2"/>
      <c r="FQY3" s="2"/>
      <c r="FQZ3" s="2"/>
      <c r="FRA3" s="2"/>
      <c r="FRB3" s="2"/>
      <c r="FRC3" s="2"/>
      <c r="FRD3" s="2"/>
      <c r="FRE3" s="2"/>
      <c r="FRF3" s="2"/>
      <c r="FRG3" s="2"/>
      <c r="FRH3" s="2"/>
      <c r="FRI3" s="2"/>
      <c r="FRJ3" s="2"/>
      <c r="FRK3" s="2"/>
      <c r="FRL3" s="2"/>
      <c r="FRM3" s="2"/>
      <c r="FRN3" s="2"/>
      <c r="FRO3" s="2"/>
      <c r="FRP3" s="2"/>
      <c r="FRQ3" s="2"/>
      <c r="FRR3" s="2"/>
      <c r="FRS3" s="2"/>
      <c r="FRT3" s="2"/>
      <c r="FRU3" s="2"/>
      <c r="FRV3" s="2"/>
      <c r="FRW3" s="2"/>
      <c r="FRX3" s="2"/>
      <c r="FRY3" s="2"/>
      <c r="FRZ3" s="2"/>
      <c r="FSA3" s="2"/>
      <c r="FSB3" s="2"/>
      <c r="FSC3" s="2"/>
      <c r="FSD3" s="2"/>
      <c r="FSE3" s="2"/>
      <c r="FSF3" s="2"/>
      <c r="FSG3" s="2"/>
      <c r="FSH3" s="2"/>
      <c r="FSI3" s="2"/>
      <c r="FSJ3" s="2"/>
      <c r="FSK3" s="2"/>
      <c r="FSL3" s="2"/>
      <c r="FSM3" s="2"/>
      <c r="FSN3" s="2"/>
      <c r="FSO3" s="2"/>
      <c r="FSP3" s="2"/>
      <c r="FSQ3" s="2"/>
      <c r="FSR3" s="2"/>
      <c r="FSS3" s="2"/>
      <c r="FST3" s="2"/>
      <c r="FSU3" s="2"/>
      <c r="FSV3" s="2"/>
      <c r="FSW3" s="2"/>
      <c r="FSX3" s="2"/>
      <c r="FSY3" s="2"/>
      <c r="FSZ3" s="2"/>
      <c r="FTA3" s="2"/>
      <c r="FTB3" s="2"/>
      <c r="FTC3" s="2"/>
      <c r="FTD3" s="2"/>
      <c r="FTE3" s="2"/>
      <c r="FTF3" s="2"/>
      <c r="FTG3" s="2"/>
      <c r="FTH3" s="2"/>
      <c r="FTI3" s="2"/>
      <c r="FTJ3" s="2"/>
      <c r="FTK3" s="2"/>
      <c r="FTL3" s="2"/>
      <c r="FTM3" s="2"/>
      <c r="FTN3" s="2"/>
      <c r="FTO3" s="2"/>
      <c r="FTP3" s="2"/>
      <c r="FTQ3" s="2"/>
      <c r="FTR3" s="2"/>
      <c r="FTS3" s="2"/>
      <c r="FTT3" s="2"/>
      <c r="FTU3" s="2"/>
      <c r="FTV3" s="2"/>
      <c r="FTW3" s="2"/>
      <c r="FTX3" s="2"/>
      <c r="FTY3" s="2"/>
      <c r="FTZ3" s="2"/>
      <c r="FUA3" s="2"/>
      <c r="FUB3" s="2"/>
      <c r="FUC3" s="2"/>
      <c r="FUD3" s="2"/>
      <c r="FUE3" s="2"/>
      <c r="FUF3" s="2"/>
      <c r="FUG3" s="2"/>
      <c r="FUH3" s="2"/>
      <c r="FUI3" s="2"/>
      <c r="FUJ3" s="2"/>
      <c r="FUK3" s="2"/>
      <c r="FUL3" s="2"/>
      <c r="FUM3" s="2"/>
      <c r="FUN3" s="2"/>
      <c r="FUO3" s="2"/>
      <c r="FUP3" s="2"/>
      <c r="FUQ3" s="2"/>
      <c r="FUR3" s="2"/>
      <c r="FUS3" s="2"/>
      <c r="FUT3" s="2"/>
      <c r="FUU3" s="2"/>
      <c r="FUV3" s="2"/>
      <c r="FUW3" s="2"/>
      <c r="FUX3" s="2"/>
      <c r="FUY3" s="2"/>
      <c r="FUZ3" s="2"/>
      <c r="FVA3" s="2"/>
      <c r="FVB3" s="2"/>
      <c r="FVC3" s="2"/>
      <c r="FVD3" s="2"/>
      <c r="FVE3" s="2"/>
      <c r="FVF3" s="2"/>
      <c r="FVG3" s="2"/>
      <c r="FVH3" s="2"/>
      <c r="FVI3" s="2"/>
      <c r="FVJ3" s="2"/>
      <c r="FVK3" s="2"/>
      <c r="FVL3" s="2"/>
      <c r="FVM3" s="2"/>
      <c r="FVN3" s="2"/>
      <c r="FVO3" s="2"/>
      <c r="FVP3" s="2"/>
      <c r="FVQ3" s="2"/>
      <c r="FVR3" s="2"/>
      <c r="FVS3" s="2"/>
      <c r="FVT3" s="2"/>
      <c r="FVU3" s="2"/>
      <c r="FVV3" s="2"/>
      <c r="FVW3" s="2"/>
      <c r="FVX3" s="2"/>
      <c r="FVY3" s="2"/>
      <c r="FVZ3" s="2"/>
      <c r="FWA3" s="2"/>
      <c r="FWB3" s="2"/>
      <c r="FWC3" s="2"/>
      <c r="FWD3" s="2"/>
      <c r="FWE3" s="2"/>
      <c r="FWF3" s="2"/>
      <c r="FWG3" s="2"/>
      <c r="FWH3" s="2"/>
      <c r="FWI3" s="2"/>
      <c r="FWJ3" s="2"/>
      <c r="FWK3" s="2"/>
      <c r="FWL3" s="2"/>
      <c r="FWM3" s="2"/>
      <c r="FWN3" s="2"/>
      <c r="FWO3" s="2"/>
      <c r="FWP3" s="2"/>
      <c r="FWQ3" s="2"/>
      <c r="FWR3" s="2"/>
      <c r="FWS3" s="2"/>
      <c r="FWT3" s="2"/>
      <c r="FWU3" s="2"/>
      <c r="FWV3" s="2"/>
      <c r="FWW3" s="2"/>
      <c r="FWX3" s="2"/>
      <c r="FWY3" s="2"/>
      <c r="FWZ3" s="2"/>
      <c r="FXA3" s="2"/>
      <c r="FXB3" s="2"/>
      <c r="FXC3" s="2"/>
      <c r="FXD3" s="2"/>
      <c r="FXE3" s="2"/>
      <c r="FXF3" s="2"/>
      <c r="FXG3" s="2"/>
      <c r="FXH3" s="2"/>
      <c r="FXI3" s="2"/>
      <c r="FXJ3" s="2"/>
      <c r="FXK3" s="2"/>
      <c r="FXL3" s="2"/>
      <c r="FXM3" s="2"/>
      <c r="FXN3" s="2"/>
      <c r="FXO3" s="2"/>
      <c r="FXP3" s="2"/>
      <c r="FXQ3" s="2"/>
      <c r="FXR3" s="2"/>
      <c r="FXS3" s="2"/>
      <c r="FXT3" s="2"/>
      <c r="FXU3" s="2"/>
      <c r="FXV3" s="2"/>
      <c r="FXW3" s="2"/>
      <c r="FXX3" s="2"/>
      <c r="FXY3" s="2"/>
      <c r="FXZ3" s="2"/>
      <c r="FYA3" s="2"/>
      <c r="FYB3" s="2"/>
      <c r="FYC3" s="2"/>
      <c r="FYD3" s="2"/>
      <c r="FYE3" s="2"/>
      <c r="FYF3" s="2"/>
      <c r="FYG3" s="2"/>
      <c r="FYH3" s="2"/>
      <c r="FYI3" s="2"/>
      <c r="FYJ3" s="2"/>
      <c r="FYK3" s="2"/>
      <c r="FYL3" s="2"/>
      <c r="FYM3" s="2"/>
      <c r="FYN3" s="2"/>
      <c r="FYO3" s="2"/>
      <c r="FYP3" s="2"/>
      <c r="FYQ3" s="2"/>
      <c r="FYR3" s="2"/>
      <c r="FYS3" s="2"/>
      <c r="FYT3" s="2"/>
      <c r="FYU3" s="2"/>
      <c r="FYV3" s="2"/>
      <c r="FYW3" s="2"/>
      <c r="FYX3" s="2"/>
      <c r="FYY3" s="2"/>
      <c r="FYZ3" s="2"/>
      <c r="FZA3" s="2"/>
      <c r="FZB3" s="2"/>
      <c r="FZC3" s="2"/>
      <c r="FZD3" s="2"/>
      <c r="FZE3" s="2"/>
      <c r="FZF3" s="2"/>
      <c r="FZG3" s="2"/>
      <c r="FZH3" s="2"/>
      <c r="FZI3" s="2"/>
      <c r="FZJ3" s="2"/>
      <c r="FZK3" s="2"/>
      <c r="FZL3" s="2"/>
      <c r="FZM3" s="2"/>
      <c r="FZN3" s="2"/>
      <c r="FZO3" s="2"/>
      <c r="FZP3" s="2"/>
      <c r="FZQ3" s="2"/>
      <c r="FZR3" s="2"/>
      <c r="FZS3" s="2"/>
      <c r="FZT3" s="2"/>
      <c r="FZU3" s="2"/>
      <c r="FZV3" s="2"/>
      <c r="FZW3" s="2"/>
      <c r="FZX3" s="2"/>
      <c r="FZY3" s="2"/>
      <c r="FZZ3" s="2"/>
      <c r="GAA3" s="2"/>
      <c r="GAB3" s="2"/>
      <c r="GAC3" s="2"/>
      <c r="GAD3" s="2"/>
      <c r="GAE3" s="2"/>
      <c r="GAF3" s="2"/>
      <c r="GAG3" s="2"/>
      <c r="GAH3" s="2"/>
      <c r="GAI3" s="2"/>
      <c r="GAJ3" s="2"/>
      <c r="GAK3" s="2"/>
      <c r="GAL3" s="2"/>
      <c r="GAM3" s="2"/>
      <c r="GAN3" s="2"/>
      <c r="GAO3" s="2"/>
      <c r="GAP3" s="2"/>
      <c r="GAQ3" s="2"/>
      <c r="GAR3" s="2"/>
      <c r="GAS3" s="2"/>
      <c r="GAT3" s="2"/>
      <c r="GAU3" s="2"/>
      <c r="GAV3" s="2"/>
      <c r="GAW3" s="2"/>
      <c r="GAX3" s="2"/>
      <c r="GAY3" s="2"/>
      <c r="GAZ3" s="2"/>
      <c r="GBA3" s="2"/>
      <c r="GBB3" s="2"/>
      <c r="GBC3" s="2"/>
      <c r="GBD3" s="2"/>
      <c r="GBE3" s="2"/>
      <c r="GBF3" s="2"/>
      <c r="GBG3" s="2"/>
      <c r="GBH3" s="2"/>
      <c r="GBI3" s="2"/>
      <c r="GBJ3" s="2"/>
      <c r="GBK3" s="2"/>
      <c r="GBL3" s="2"/>
      <c r="GBM3" s="2"/>
      <c r="GBN3" s="2"/>
      <c r="GBO3" s="2"/>
      <c r="GBP3" s="2"/>
      <c r="GBQ3" s="2"/>
      <c r="GBR3" s="2"/>
      <c r="GBS3" s="2"/>
      <c r="GBT3" s="2"/>
      <c r="GBU3" s="2"/>
      <c r="GBV3" s="2"/>
      <c r="GBW3" s="2"/>
      <c r="GBX3" s="2"/>
      <c r="GBY3" s="2"/>
      <c r="GBZ3" s="2"/>
      <c r="GCA3" s="2"/>
      <c r="GCB3" s="2"/>
      <c r="GCC3" s="2"/>
      <c r="GCD3" s="2"/>
      <c r="GCE3" s="2"/>
      <c r="GCF3" s="2"/>
      <c r="GCG3" s="2"/>
      <c r="GCH3" s="2"/>
      <c r="GCI3" s="2"/>
      <c r="GCJ3" s="2"/>
      <c r="GCK3" s="2"/>
      <c r="GCL3" s="2"/>
      <c r="GCM3" s="2"/>
      <c r="GCN3" s="2"/>
      <c r="GCO3" s="2"/>
      <c r="GCP3" s="2"/>
      <c r="GCQ3" s="2"/>
      <c r="GCR3" s="2"/>
      <c r="GCS3" s="2"/>
      <c r="GCT3" s="2"/>
      <c r="GCU3" s="2"/>
      <c r="GCV3" s="2"/>
      <c r="GCW3" s="2"/>
      <c r="GCX3" s="2"/>
      <c r="GCY3" s="2"/>
      <c r="GCZ3" s="2"/>
      <c r="GDA3" s="2"/>
      <c r="GDB3" s="2"/>
      <c r="GDC3" s="2"/>
      <c r="GDD3" s="2"/>
      <c r="GDE3" s="2"/>
      <c r="GDF3" s="2"/>
      <c r="GDG3" s="2"/>
      <c r="GDH3" s="2"/>
      <c r="GDI3" s="2"/>
      <c r="GDJ3" s="2"/>
      <c r="GDK3" s="2"/>
      <c r="GDL3" s="2"/>
      <c r="GDM3" s="2"/>
      <c r="GDN3" s="2"/>
      <c r="GDO3" s="2"/>
      <c r="GDP3" s="2"/>
      <c r="GDQ3" s="2"/>
      <c r="GDR3" s="2"/>
      <c r="GDS3" s="2"/>
      <c r="GDT3" s="2"/>
      <c r="GDU3" s="2"/>
      <c r="GDV3" s="2"/>
      <c r="GDW3" s="2"/>
      <c r="GDX3" s="2"/>
      <c r="GDY3" s="2"/>
      <c r="GDZ3" s="2"/>
      <c r="GEA3" s="2"/>
      <c r="GEB3" s="2"/>
      <c r="GEC3" s="2"/>
      <c r="GED3" s="2"/>
      <c r="GEE3" s="2"/>
      <c r="GEF3" s="2"/>
      <c r="GEG3" s="2"/>
      <c r="GEH3" s="2"/>
      <c r="GEI3" s="2"/>
      <c r="GEJ3" s="2"/>
      <c r="GEK3" s="2"/>
      <c r="GEL3" s="2"/>
      <c r="GEM3" s="2"/>
      <c r="GEN3" s="2"/>
      <c r="GEO3" s="2"/>
      <c r="GEP3" s="2"/>
      <c r="GEQ3" s="2"/>
      <c r="GER3" s="2"/>
      <c r="GES3" s="2"/>
      <c r="GET3" s="2"/>
      <c r="GEU3" s="2"/>
      <c r="GEV3" s="2"/>
      <c r="GEW3" s="2"/>
      <c r="GEX3" s="2"/>
      <c r="GEY3" s="2"/>
      <c r="GEZ3" s="2"/>
      <c r="GFA3" s="2"/>
      <c r="GFB3" s="2"/>
      <c r="GFC3" s="2"/>
      <c r="GFD3" s="2"/>
      <c r="GFE3" s="2"/>
      <c r="GFF3" s="2"/>
      <c r="GFG3" s="2"/>
      <c r="GFH3" s="2"/>
      <c r="GFI3" s="2"/>
      <c r="GFJ3" s="2"/>
      <c r="GFK3" s="2"/>
      <c r="GFL3" s="2"/>
      <c r="GFM3" s="2"/>
      <c r="GFN3" s="2"/>
      <c r="GFO3" s="2"/>
      <c r="GFP3" s="2"/>
      <c r="GFQ3" s="2"/>
      <c r="GFR3" s="2"/>
      <c r="GFS3" s="2"/>
      <c r="GFT3" s="2"/>
      <c r="GFU3" s="2"/>
      <c r="GFV3" s="2"/>
      <c r="GFW3" s="2"/>
      <c r="GFX3" s="2"/>
      <c r="GFY3" s="2"/>
      <c r="GFZ3" s="2"/>
      <c r="GGA3" s="2"/>
      <c r="GGB3" s="2"/>
      <c r="GGC3" s="2"/>
      <c r="GGD3" s="2"/>
      <c r="GGE3" s="2"/>
      <c r="GGF3" s="2"/>
      <c r="GGG3" s="2"/>
      <c r="GGH3" s="2"/>
      <c r="GGI3" s="2"/>
      <c r="GGJ3" s="2"/>
      <c r="GGK3" s="2"/>
      <c r="GGL3" s="2"/>
      <c r="GGM3" s="2"/>
      <c r="GGN3" s="2"/>
      <c r="GGO3" s="2"/>
      <c r="GGP3" s="2"/>
      <c r="GGQ3" s="2"/>
      <c r="GGR3" s="2"/>
      <c r="GGS3" s="2"/>
      <c r="GGT3" s="2"/>
      <c r="GGU3" s="2"/>
      <c r="GGV3" s="2"/>
      <c r="GGW3" s="2"/>
      <c r="GGX3" s="2"/>
      <c r="GGY3" s="2"/>
      <c r="GGZ3" s="2"/>
      <c r="GHA3" s="2"/>
      <c r="GHB3" s="2"/>
      <c r="GHC3" s="2"/>
      <c r="GHD3" s="2"/>
      <c r="GHE3" s="2"/>
      <c r="GHF3" s="2"/>
      <c r="GHG3" s="2"/>
      <c r="GHH3" s="2"/>
      <c r="GHI3" s="2"/>
      <c r="GHJ3" s="2"/>
      <c r="GHK3" s="2"/>
      <c r="GHL3" s="2"/>
      <c r="GHM3" s="2"/>
      <c r="GHN3" s="2"/>
      <c r="GHO3" s="2"/>
      <c r="GHP3" s="2"/>
      <c r="GHQ3" s="2"/>
      <c r="GHR3" s="2"/>
      <c r="GHS3" s="2"/>
      <c r="GHT3" s="2"/>
      <c r="GHU3" s="2"/>
      <c r="GHV3" s="2"/>
      <c r="GHW3" s="2"/>
      <c r="GHX3" s="2"/>
      <c r="GHY3" s="2"/>
      <c r="GHZ3" s="2"/>
      <c r="GIA3" s="2"/>
      <c r="GIB3" s="2"/>
      <c r="GIC3" s="2"/>
      <c r="GID3" s="2"/>
      <c r="GIE3" s="2"/>
      <c r="GIF3" s="2"/>
      <c r="GIG3" s="2"/>
      <c r="GIH3" s="2"/>
      <c r="GII3" s="2"/>
      <c r="GIJ3" s="2"/>
      <c r="GIK3" s="2"/>
      <c r="GIL3" s="2"/>
      <c r="GIM3" s="2"/>
      <c r="GIN3" s="2"/>
      <c r="GIO3" s="2"/>
      <c r="GIP3" s="2"/>
      <c r="GIQ3" s="2"/>
      <c r="GIR3" s="2"/>
      <c r="GIS3" s="2"/>
      <c r="GIT3" s="2"/>
      <c r="GIU3" s="2"/>
      <c r="GIV3" s="2"/>
      <c r="GIW3" s="2"/>
      <c r="GIX3" s="2"/>
      <c r="GIY3" s="2"/>
      <c r="GIZ3" s="2"/>
      <c r="GJA3" s="2"/>
      <c r="GJB3" s="2"/>
      <c r="GJC3" s="2"/>
      <c r="GJD3" s="2"/>
      <c r="GJE3" s="2"/>
      <c r="GJF3" s="2"/>
      <c r="GJG3" s="2"/>
      <c r="GJH3" s="2"/>
      <c r="GJI3" s="2"/>
      <c r="GJJ3" s="2"/>
      <c r="GJK3" s="2"/>
      <c r="GJL3" s="2"/>
      <c r="GJM3" s="2"/>
      <c r="GJN3" s="2"/>
      <c r="GJO3" s="2"/>
      <c r="GJP3" s="2"/>
      <c r="GJQ3" s="2"/>
      <c r="GJR3" s="2"/>
      <c r="GJS3" s="2"/>
      <c r="GJT3" s="2"/>
      <c r="GJU3" s="2"/>
      <c r="GJV3" s="2"/>
      <c r="GJW3" s="2"/>
      <c r="GJX3" s="2"/>
      <c r="GJY3" s="2"/>
      <c r="GJZ3" s="2"/>
      <c r="GKA3" s="2"/>
      <c r="GKB3" s="2"/>
      <c r="GKC3" s="2"/>
      <c r="GKD3" s="2"/>
      <c r="GKE3" s="2"/>
      <c r="GKF3" s="2"/>
      <c r="GKG3" s="2"/>
      <c r="GKH3" s="2"/>
      <c r="GKI3" s="2"/>
      <c r="GKJ3" s="2"/>
      <c r="GKK3" s="2"/>
      <c r="GKL3" s="2"/>
      <c r="GKM3" s="2"/>
      <c r="GKN3" s="2"/>
      <c r="GKO3" s="2"/>
      <c r="GKP3" s="2"/>
      <c r="GKQ3" s="2"/>
      <c r="GKR3" s="2"/>
      <c r="GKS3" s="2"/>
      <c r="GKT3" s="2"/>
      <c r="GKU3" s="2"/>
      <c r="GKV3" s="2"/>
      <c r="GKW3" s="2"/>
      <c r="GKX3" s="2"/>
      <c r="GKY3" s="2"/>
      <c r="GKZ3" s="2"/>
      <c r="GLA3" s="2"/>
      <c r="GLB3" s="2"/>
      <c r="GLC3" s="2"/>
      <c r="GLD3" s="2"/>
      <c r="GLE3" s="2"/>
      <c r="GLF3" s="2"/>
      <c r="GLG3" s="2"/>
      <c r="GLH3" s="2"/>
      <c r="GLI3" s="2"/>
      <c r="GLJ3" s="2"/>
      <c r="GLK3" s="2"/>
      <c r="GLL3" s="2"/>
      <c r="GLM3" s="2"/>
      <c r="GLN3" s="2"/>
      <c r="GLO3" s="2"/>
      <c r="GLP3" s="2"/>
      <c r="GLQ3" s="2"/>
      <c r="GLR3" s="2"/>
      <c r="GLS3" s="2"/>
      <c r="GLT3" s="2"/>
      <c r="GLU3" s="2"/>
      <c r="GLV3" s="2"/>
      <c r="GLW3" s="2"/>
      <c r="GLX3" s="2"/>
      <c r="GLY3" s="2"/>
      <c r="GLZ3" s="2"/>
      <c r="GMA3" s="2"/>
      <c r="GMB3" s="2"/>
      <c r="GMC3" s="2"/>
      <c r="GMD3" s="2"/>
      <c r="GME3" s="2"/>
      <c r="GMF3" s="2"/>
      <c r="GMG3" s="2"/>
      <c r="GMH3" s="2"/>
      <c r="GMI3" s="2"/>
      <c r="GMJ3" s="2"/>
      <c r="GMK3" s="2"/>
      <c r="GML3" s="2"/>
      <c r="GMM3" s="2"/>
      <c r="GMN3" s="2"/>
      <c r="GMO3" s="2"/>
      <c r="GMP3" s="2"/>
      <c r="GMQ3" s="2"/>
      <c r="GMR3" s="2"/>
      <c r="GMS3" s="2"/>
      <c r="GMT3" s="2"/>
      <c r="GMU3" s="2"/>
      <c r="GMV3" s="2"/>
      <c r="GMW3" s="2"/>
      <c r="GMX3" s="2"/>
      <c r="GMY3" s="2"/>
      <c r="GMZ3" s="2"/>
      <c r="GNA3" s="2"/>
      <c r="GNB3" s="2"/>
      <c r="GNC3" s="2"/>
      <c r="GND3" s="2"/>
      <c r="GNE3" s="2"/>
      <c r="GNF3" s="2"/>
      <c r="GNG3" s="2"/>
      <c r="GNH3" s="2"/>
      <c r="GNI3" s="2"/>
      <c r="GNJ3" s="2"/>
      <c r="GNK3" s="2"/>
      <c r="GNL3" s="2"/>
      <c r="GNM3" s="2"/>
      <c r="GNN3" s="2"/>
      <c r="GNO3" s="2"/>
      <c r="GNP3" s="2"/>
      <c r="GNQ3" s="2"/>
      <c r="GNR3" s="2"/>
      <c r="GNS3" s="2"/>
      <c r="GNT3" s="2"/>
      <c r="GNU3" s="2"/>
      <c r="GNV3" s="2"/>
      <c r="GNW3" s="2"/>
      <c r="GNX3" s="2"/>
      <c r="GNY3" s="2"/>
      <c r="GNZ3" s="2"/>
      <c r="GOA3" s="2"/>
      <c r="GOB3" s="2"/>
      <c r="GOC3" s="2"/>
      <c r="GOD3" s="2"/>
      <c r="GOE3" s="2"/>
      <c r="GOF3" s="2"/>
      <c r="GOG3" s="2"/>
      <c r="GOH3" s="2"/>
      <c r="GOI3" s="2"/>
      <c r="GOJ3" s="2"/>
      <c r="GOK3" s="2"/>
      <c r="GOL3" s="2"/>
      <c r="GOM3" s="2"/>
      <c r="GON3" s="2"/>
      <c r="GOO3" s="2"/>
      <c r="GOP3" s="2"/>
      <c r="GOQ3" s="2"/>
      <c r="GOR3" s="2"/>
      <c r="GOS3" s="2"/>
      <c r="GOT3" s="2"/>
      <c r="GOU3" s="2"/>
      <c r="GOV3" s="2"/>
      <c r="GOW3" s="2"/>
      <c r="GOX3" s="2"/>
      <c r="GOY3" s="2"/>
      <c r="GOZ3" s="2"/>
      <c r="GPA3" s="2"/>
      <c r="GPB3" s="2"/>
      <c r="GPC3" s="2"/>
      <c r="GPD3" s="2"/>
      <c r="GPE3" s="2"/>
      <c r="GPF3" s="2"/>
      <c r="GPG3" s="2"/>
      <c r="GPH3" s="2"/>
      <c r="GPI3" s="2"/>
      <c r="GPJ3" s="2"/>
      <c r="GPK3" s="2"/>
      <c r="GPL3" s="2"/>
      <c r="GPM3" s="2"/>
      <c r="GPN3" s="2"/>
      <c r="GPO3" s="2"/>
      <c r="GPP3" s="2"/>
      <c r="GPQ3" s="2"/>
      <c r="GPR3" s="2"/>
      <c r="GPS3" s="2"/>
      <c r="GPT3" s="2"/>
      <c r="GPU3" s="2"/>
      <c r="GPV3" s="2"/>
      <c r="GPW3" s="2"/>
      <c r="GPX3" s="2"/>
      <c r="GPY3" s="2"/>
      <c r="GPZ3" s="2"/>
      <c r="GQA3" s="2"/>
      <c r="GQB3" s="2"/>
      <c r="GQC3" s="2"/>
      <c r="GQD3" s="2"/>
      <c r="GQE3" s="2"/>
      <c r="GQF3" s="2"/>
      <c r="GQG3" s="2"/>
      <c r="GQH3" s="2"/>
      <c r="GQI3" s="2"/>
      <c r="GQJ3" s="2"/>
      <c r="GQK3" s="2"/>
      <c r="GQL3" s="2"/>
      <c r="GQM3" s="2"/>
      <c r="GQN3" s="2"/>
      <c r="GQO3" s="2"/>
      <c r="GQP3" s="2"/>
      <c r="GQQ3" s="2"/>
      <c r="GQR3" s="2"/>
      <c r="GQS3" s="2"/>
      <c r="GQT3" s="2"/>
      <c r="GQU3" s="2"/>
      <c r="GQV3" s="2"/>
      <c r="GQW3" s="2"/>
      <c r="GQX3" s="2"/>
      <c r="GQY3" s="2"/>
      <c r="GQZ3" s="2"/>
      <c r="GRA3" s="2"/>
      <c r="GRB3" s="2"/>
      <c r="GRC3" s="2"/>
      <c r="GRD3" s="2"/>
      <c r="GRE3" s="2"/>
      <c r="GRF3" s="2"/>
      <c r="GRG3" s="2"/>
      <c r="GRH3" s="2"/>
      <c r="GRI3" s="2"/>
      <c r="GRJ3" s="2"/>
      <c r="GRK3" s="2"/>
      <c r="GRL3" s="2"/>
      <c r="GRM3" s="2"/>
      <c r="GRN3" s="2"/>
      <c r="GRO3" s="2"/>
      <c r="GRP3" s="2"/>
      <c r="GRQ3" s="2"/>
      <c r="GRR3" s="2"/>
      <c r="GRS3" s="2"/>
      <c r="GRT3" s="2"/>
      <c r="GRU3" s="2"/>
      <c r="GRV3" s="2"/>
      <c r="GRW3" s="2"/>
      <c r="GRX3" s="2"/>
      <c r="GRY3" s="2"/>
      <c r="GRZ3" s="2"/>
      <c r="GSA3" s="2"/>
      <c r="GSB3" s="2"/>
      <c r="GSC3" s="2"/>
      <c r="GSD3" s="2"/>
      <c r="GSE3" s="2"/>
      <c r="GSF3" s="2"/>
      <c r="GSG3" s="2"/>
      <c r="GSH3" s="2"/>
      <c r="GSI3" s="2"/>
      <c r="GSJ3" s="2"/>
      <c r="GSK3" s="2"/>
      <c r="GSL3" s="2"/>
      <c r="GSM3" s="2"/>
      <c r="GSN3" s="2"/>
      <c r="GSO3" s="2"/>
      <c r="GSP3" s="2"/>
      <c r="GSQ3" s="2"/>
      <c r="GSR3" s="2"/>
      <c r="GSS3" s="2"/>
      <c r="GST3" s="2"/>
      <c r="GSU3" s="2"/>
      <c r="GSV3" s="2"/>
      <c r="GSW3" s="2"/>
      <c r="GSX3" s="2"/>
      <c r="GSY3" s="2"/>
      <c r="GSZ3" s="2"/>
      <c r="GTA3" s="2"/>
      <c r="GTB3" s="2"/>
      <c r="GTC3" s="2"/>
      <c r="GTD3" s="2"/>
      <c r="GTE3" s="2"/>
      <c r="GTF3" s="2"/>
      <c r="GTG3" s="2"/>
      <c r="GTH3" s="2"/>
      <c r="GTI3" s="2"/>
      <c r="GTJ3" s="2"/>
      <c r="GTK3" s="2"/>
      <c r="GTL3" s="2"/>
      <c r="GTM3" s="2"/>
      <c r="GTN3" s="2"/>
      <c r="GTO3" s="2"/>
      <c r="GTP3" s="2"/>
      <c r="GTQ3" s="2"/>
      <c r="GTR3" s="2"/>
      <c r="GTS3" s="2"/>
      <c r="GTT3" s="2"/>
      <c r="GTU3" s="2"/>
      <c r="GTV3" s="2"/>
      <c r="GTW3" s="2"/>
      <c r="GTX3" s="2"/>
      <c r="GTY3" s="2"/>
      <c r="GTZ3" s="2"/>
      <c r="GUA3" s="2"/>
      <c r="GUB3" s="2"/>
      <c r="GUC3" s="2"/>
      <c r="GUD3" s="2"/>
      <c r="GUE3" s="2"/>
      <c r="GUF3" s="2"/>
      <c r="GUG3" s="2"/>
      <c r="GUH3" s="2"/>
      <c r="GUI3" s="2"/>
      <c r="GUJ3" s="2"/>
      <c r="GUK3" s="2"/>
      <c r="GUL3" s="2"/>
      <c r="GUM3" s="2"/>
      <c r="GUN3" s="2"/>
      <c r="GUO3" s="2"/>
      <c r="GUP3" s="2"/>
      <c r="GUQ3" s="2"/>
      <c r="GUR3" s="2"/>
      <c r="GUS3" s="2"/>
      <c r="GUT3" s="2"/>
      <c r="GUU3" s="2"/>
      <c r="GUV3" s="2"/>
      <c r="GUW3" s="2"/>
      <c r="GUX3" s="2"/>
      <c r="GUY3" s="2"/>
      <c r="GUZ3" s="2"/>
      <c r="GVA3" s="2"/>
      <c r="GVB3" s="2"/>
      <c r="GVC3" s="2"/>
      <c r="GVD3" s="2"/>
      <c r="GVE3" s="2"/>
      <c r="GVF3" s="2"/>
      <c r="GVG3" s="2"/>
      <c r="GVH3" s="2"/>
      <c r="GVI3" s="2"/>
      <c r="GVJ3" s="2"/>
      <c r="GVK3" s="2"/>
      <c r="GVL3" s="2"/>
      <c r="GVM3" s="2"/>
      <c r="GVN3" s="2"/>
      <c r="GVO3" s="2"/>
      <c r="GVP3" s="2"/>
      <c r="GVQ3" s="2"/>
      <c r="GVR3" s="2"/>
      <c r="GVS3" s="2"/>
      <c r="GVT3" s="2"/>
      <c r="GVU3" s="2"/>
      <c r="GVV3" s="2"/>
      <c r="GVW3" s="2"/>
      <c r="GVX3" s="2"/>
      <c r="GVY3" s="2"/>
      <c r="GVZ3" s="2"/>
      <c r="GWA3" s="2"/>
      <c r="GWB3" s="2"/>
      <c r="GWC3" s="2"/>
      <c r="GWD3" s="2"/>
      <c r="GWE3" s="2"/>
      <c r="GWF3" s="2"/>
      <c r="GWG3" s="2"/>
      <c r="GWH3" s="2"/>
      <c r="GWI3" s="2"/>
      <c r="GWJ3" s="2"/>
      <c r="GWK3" s="2"/>
      <c r="GWL3" s="2"/>
      <c r="GWM3" s="2"/>
      <c r="GWN3" s="2"/>
      <c r="GWO3" s="2"/>
      <c r="GWP3" s="2"/>
      <c r="GWQ3" s="2"/>
      <c r="GWR3" s="2"/>
      <c r="GWS3" s="2"/>
      <c r="GWT3" s="2"/>
      <c r="GWU3" s="2"/>
      <c r="GWV3" s="2"/>
      <c r="GWW3" s="2"/>
      <c r="GWX3" s="2"/>
      <c r="GWY3" s="2"/>
      <c r="GWZ3" s="2"/>
      <c r="GXA3" s="2"/>
      <c r="GXB3" s="2"/>
      <c r="GXC3" s="2"/>
      <c r="GXD3" s="2"/>
      <c r="GXE3" s="2"/>
      <c r="GXF3" s="2"/>
      <c r="GXG3" s="2"/>
      <c r="GXH3" s="2"/>
      <c r="GXI3" s="2"/>
      <c r="GXJ3" s="2"/>
      <c r="GXK3" s="2"/>
      <c r="GXL3" s="2"/>
      <c r="GXM3" s="2"/>
      <c r="GXN3" s="2"/>
      <c r="GXO3" s="2"/>
      <c r="GXP3" s="2"/>
      <c r="GXQ3" s="2"/>
      <c r="GXR3" s="2"/>
      <c r="GXS3" s="2"/>
      <c r="GXT3" s="2"/>
      <c r="GXU3" s="2"/>
      <c r="GXV3" s="2"/>
      <c r="GXW3" s="2"/>
      <c r="GXX3" s="2"/>
      <c r="GXY3" s="2"/>
      <c r="GXZ3" s="2"/>
      <c r="GYA3" s="2"/>
      <c r="GYB3" s="2"/>
      <c r="GYC3" s="2"/>
      <c r="GYD3" s="2"/>
      <c r="GYE3" s="2"/>
      <c r="GYF3" s="2"/>
      <c r="GYG3" s="2"/>
      <c r="GYH3" s="2"/>
      <c r="GYI3" s="2"/>
      <c r="GYJ3" s="2"/>
      <c r="GYK3" s="2"/>
      <c r="GYL3" s="2"/>
      <c r="GYM3" s="2"/>
      <c r="GYN3" s="2"/>
      <c r="GYO3" s="2"/>
      <c r="GYP3" s="2"/>
      <c r="GYQ3" s="2"/>
      <c r="GYR3" s="2"/>
      <c r="GYS3" s="2"/>
      <c r="GYT3" s="2"/>
      <c r="GYU3" s="2"/>
      <c r="GYV3" s="2"/>
      <c r="GYW3" s="2"/>
      <c r="GYX3" s="2"/>
      <c r="GYY3" s="2"/>
      <c r="GYZ3" s="2"/>
      <c r="GZA3" s="2"/>
      <c r="GZB3" s="2"/>
      <c r="GZC3" s="2"/>
      <c r="GZD3" s="2"/>
      <c r="GZE3" s="2"/>
      <c r="GZF3" s="2"/>
      <c r="GZG3" s="2"/>
      <c r="GZH3" s="2"/>
      <c r="GZI3" s="2"/>
      <c r="GZJ3" s="2"/>
      <c r="GZK3" s="2"/>
      <c r="GZL3" s="2"/>
      <c r="GZM3" s="2"/>
      <c r="GZN3" s="2"/>
      <c r="GZO3" s="2"/>
      <c r="GZP3" s="2"/>
      <c r="GZQ3" s="2"/>
      <c r="GZR3" s="2"/>
      <c r="GZS3" s="2"/>
      <c r="GZT3" s="2"/>
      <c r="GZU3" s="2"/>
      <c r="GZV3" s="2"/>
      <c r="GZW3" s="2"/>
      <c r="GZX3" s="2"/>
      <c r="GZY3" s="2"/>
      <c r="GZZ3" s="2"/>
      <c r="HAA3" s="2"/>
      <c r="HAB3" s="2"/>
      <c r="HAC3" s="2"/>
      <c r="HAD3" s="2"/>
      <c r="HAE3" s="2"/>
      <c r="HAF3" s="2"/>
      <c r="HAG3" s="2"/>
      <c r="HAH3" s="2"/>
      <c r="HAI3" s="2"/>
      <c r="HAJ3" s="2"/>
      <c r="HAK3" s="2"/>
      <c r="HAL3" s="2"/>
      <c r="HAM3" s="2"/>
      <c r="HAN3" s="2"/>
      <c r="HAO3" s="2"/>
      <c r="HAP3" s="2"/>
      <c r="HAQ3" s="2"/>
      <c r="HAR3" s="2"/>
      <c r="HAS3" s="2"/>
      <c r="HAT3" s="2"/>
      <c r="HAU3" s="2"/>
      <c r="HAV3" s="2"/>
      <c r="HAW3" s="2"/>
      <c r="HAX3" s="2"/>
      <c r="HAY3" s="2"/>
      <c r="HAZ3" s="2"/>
      <c r="HBA3" s="2"/>
      <c r="HBB3" s="2"/>
      <c r="HBC3" s="2"/>
      <c r="HBD3" s="2"/>
      <c r="HBE3" s="2"/>
      <c r="HBF3" s="2"/>
      <c r="HBG3" s="2"/>
      <c r="HBH3" s="2"/>
      <c r="HBI3" s="2"/>
      <c r="HBJ3" s="2"/>
      <c r="HBK3" s="2"/>
      <c r="HBL3" s="2"/>
      <c r="HBM3" s="2"/>
      <c r="HBN3" s="2"/>
      <c r="HBO3" s="2"/>
      <c r="HBP3" s="2"/>
      <c r="HBQ3" s="2"/>
      <c r="HBR3" s="2"/>
      <c r="HBS3" s="2"/>
      <c r="HBT3" s="2"/>
      <c r="HBU3" s="2"/>
      <c r="HBV3" s="2"/>
      <c r="HBW3" s="2"/>
      <c r="HBX3" s="2"/>
      <c r="HBY3" s="2"/>
      <c r="HBZ3" s="2"/>
      <c r="HCA3" s="2"/>
      <c r="HCB3" s="2"/>
      <c r="HCC3" s="2"/>
      <c r="HCD3" s="2"/>
      <c r="HCE3" s="2"/>
      <c r="HCF3" s="2"/>
      <c r="HCG3" s="2"/>
      <c r="HCH3" s="2"/>
      <c r="HCI3" s="2"/>
      <c r="HCJ3" s="2"/>
      <c r="HCK3" s="2"/>
      <c r="HCL3" s="2"/>
      <c r="HCM3" s="2"/>
      <c r="HCN3" s="2"/>
      <c r="HCO3" s="2"/>
      <c r="HCP3" s="2"/>
      <c r="HCQ3" s="2"/>
      <c r="HCR3" s="2"/>
      <c r="HCS3" s="2"/>
      <c r="HCT3" s="2"/>
      <c r="HCU3" s="2"/>
      <c r="HCV3" s="2"/>
      <c r="HCW3" s="2"/>
      <c r="HCX3" s="2"/>
      <c r="HCY3" s="2"/>
      <c r="HCZ3" s="2"/>
      <c r="HDA3" s="2"/>
      <c r="HDB3" s="2"/>
      <c r="HDC3" s="2"/>
      <c r="HDD3" s="2"/>
      <c r="HDE3" s="2"/>
      <c r="HDF3" s="2"/>
      <c r="HDG3" s="2"/>
      <c r="HDH3" s="2"/>
      <c r="HDI3" s="2"/>
      <c r="HDJ3" s="2"/>
      <c r="HDK3" s="2"/>
      <c r="HDL3" s="2"/>
      <c r="HDM3" s="2"/>
      <c r="HDN3" s="2"/>
      <c r="HDO3" s="2"/>
      <c r="HDP3" s="2"/>
      <c r="HDQ3" s="2"/>
      <c r="HDR3" s="2"/>
      <c r="HDS3" s="2"/>
      <c r="HDT3" s="2"/>
      <c r="HDU3" s="2"/>
      <c r="HDV3" s="2"/>
      <c r="HDW3" s="2"/>
      <c r="HDX3" s="2"/>
      <c r="HDY3" s="2"/>
      <c r="HDZ3" s="2"/>
      <c r="HEA3" s="2"/>
      <c r="HEB3" s="2"/>
      <c r="HEC3" s="2"/>
      <c r="HED3" s="2"/>
      <c r="HEE3" s="2"/>
      <c r="HEF3" s="2"/>
      <c r="HEG3" s="2"/>
      <c r="HEH3" s="2"/>
      <c r="HEI3" s="2"/>
      <c r="HEJ3" s="2"/>
      <c r="HEK3" s="2"/>
      <c r="HEL3" s="2"/>
      <c r="HEM3" s="2"/>
      <c r="HEN3" s="2"/>
      <c r="HEO3" s="2"/>
      <c r="HEP3" s="2"/>
      <c r="HEQ3" s="2"/>
      <c r="HER3" s="2"/>
      <c r="HES3" s="2"/>
      <c r="HET3" s="2"/>
      <c r="HEU3" s="2"/>
      <c r="HEV3" s="2"/>
      <c r="HEW3" s="2"/>
      <c r="HEX3" s="2"/>
      <c r="HEY3" s="2"/>
      <c r="HEZ3" s="2"/>
      <c r="HFA3" s="2"/>
      <c r="HFB3" s="2"/>
      <c r="HFC3" s="2"/>
      <c r="HFD3" s="2"/>
      <c r="HFE3" s="2"/>
      <c r="HFF3" s="2"/>
      <c r="HFG3" s="2"/>
      <c r="HFH3" s="2"/>
      <c r="HFI3" s="2"/>
      <c r="HFJ3" s="2"/>
      <c r="HFK3" s="2"/>
      <c r="HFL3" s="2"/>
      <c r="HFM3" s="2"/>
      <c r="HFN3" s="2"/>
      <c r="HFO3" s="2"/>
      <c r="HFP3" s="2"/>
      <c r="HFQ3" s="2"/>
      <c r="HFR3" s="2"/>
      <c r="HFS3" s="2"/>
      <c r="HFT3" s="2"/>
      <c r="HFU3" s="2"/>
      <c r="HFV3" s="2"/>
      <c r="HFW3" s="2"/>
      <c r="HFX3" s="2"/>
      <c r="HFY3" s="2"/>
      <c r="HFZ3" s="2"/>
      <c r="HGA3" s="2"/>
      <c r="HGB3" s="2"/>
      <c r="HGC3" s="2"/>
      <c r="HGD3" s="2"/>
      <c r="HGE3" s="2"/>
      <c r="HGF3" s="2"/>
      <c r="HGG3" s="2"/>
      <c r="HGH3" s="2"/>
      <c r="HGI3" s="2"/>
      <c r="HGJ3" s="2"/>
      <c r="HGK3" s="2"/>
      <c r="HGL3" s="2"/>
      <c r="HGM3" s="2"/>
      <c r="HGN3" s="2"/>
      <c r="HGO3" s="2"/>
      <c r="HGP3" s="2"/>
      <c r="HGQ3" s="2"/>
      <c r="HGR3" s="2"/>
      <c r="HGS3" s="2"/>
      <c r="HGT3" s="2"/>
      <c r="HGU3" s="2"/>
      <c r="HGV3" s="2"/>
      <c r="HGW3" s="2"/>
      <c r="HGX3" s="2"/>
      <c r="HGY3" s="2"/>
      <c r="HGZ3" s="2"/>
      <c r="HHA3" s="2"/>
      <c r="HHB3" s="2"/>
      <c r="HHC3" s="2"/>
      <c r="HHD3" s="2"/>
      <c r="HHE3" s="2"/>
      <c r="HHF3" s="2"/>
      <c r="HHG3" s="2"/>
      <c r="HHH3" s="2"/>
      <c r="HHI3" s="2"/>
      <c r="HHJ3" s="2"/>
      <c r="HHK3" s="2"/>
      <c r="HHL3" s="2"/>
      <c r="HHM3" s="2"/>
      <c r="HHN3" s="2"/>
      <c r="HHO3" s="2"/>
      <c r="HHP3" s="2"/>
      <c r="HHQ3" s="2"/>
      <c r="HHR3" s="2"/>
      <c r="HHS3" s="2"/>
      <c r="HHT3" s="2"/>
      <c r="HHU3" s="2"/>
      <c r="HHV3" s="2"/>
      <c r="HHW3" s="2"/>
      <c r="HHX3" s="2"/>
      <c r="HHY3" s="2"/>
      <c r="HHZ3" s="2"/>
      <c r="HIA3" s="2"/>
      <c r="HIB3" s="2"/>
      <c r="HIC3" s="2"/>
      <c r="HID3" s="2"/>
      <c r="HIE3" s="2"/>
      <c r="HIF3" s="2"/>
      <c r="HIG3" s="2"/>
      <c r="HIH3" s="2"/>
      <c r="HII3" s="2"/>
      <c r="HIJ3" s="2"/>
      <c r="HIK3" s="2"/>
      <c r="HIL3" s="2"/>
      <c r="HIM3" s="2"/>
      <c r="HIN3" s="2"/>
      <c r="HIO3" s="2"/>
      <c r="HIP3" s="2"/>
      <c r="HIQ3" s="2"/>
      <c r="HIR3" s="2"/>
      <c r="HIS3" s="2"/>
      <c r="HIT3" s="2"/>
      <c r="HIU3" s="2"/>
      <c r="HIV3" s="2"/>
      <c r="HIW3" s="2"/>
      <c r="HIX3" s="2"/>
      <c r="HIY3" s="2"/>
      <c r="HIZ3" s="2"/>
      <c r="HJA3" s="2"/>
      <c r="HJB3" s="2"/>
      <c r="HJC3" s="2"/>
      <c r="HJD3" s="2"/>
      <c r="HJE3" s="2"/>
      <c r="HJF3" s="2"/>
      <c r="HJG3" s="2"/>
      <c r="HJH3" s="2"/>
      <c r="HJI3" s="2"/>
      <c r="HJJ3" s="2"/>
      <c r="HJK3" s="2"/>
      <c r="HJL3" s="2"/>
      <c r="HJM3" s="2"/>
      <c r="HJN3" s="2"/>
      <c r="HJO3" s="2"/>
      <c r="HJP3" s="2"/>
      <c r="HJQ3" s="2"/>
      <c r="HJR3" s="2"/>
      <c r="HJS3" s="2"/>
      <c r="HJT3" s="2"/>
      <c r="HJU3" s="2"/>
      <c r="HJV3" s="2"/>
      <c r="HJW3" s="2"/>
      <c r="HJX3" s="2"/>
      <c r="HJY3" s="2"/>
      <c r="HJZ3" s="2"/>
      <c r="HKA3" s="2"/>
      <c r="HKB3" s="2"/>
      <c r="HKC3" s="2"/>
      <c r="HKD3" s="2"/>
      <c r="HKE3" s="2"/>
      <c r="HKF3" s="2"/>
      <c r="HKG3" s="2"/>
      <c r="HKH3" s="2"/>
      <c r="HKI3" s="2"/>
      <c r="HKJ3" s="2"/>
      <c r="HKK3" s="2"/>
      <c r="HKL3" s="2"/>
      <c r="HKM3" s="2"/>
      <c r="HKN3" s="2"/>
      <c r="HKO3" s="2"/>
      <c r="HKP3" s="2"/>
      <c r="HKQ3" s="2"/>
      <c r="HKR3" s="2"/>
      <c r="HKS3" s="2"/>
      <c r="HKT3" s="2"/>
      <c r="HKU3" s="2"/>
      <c r="HKV3" s="2"/>
      <c r="HKW3" s="2"/>
      <c r="HKX3" s="2"/>
      <c r="HKY3" s="2"/>
      <c r="HKZ3" s="2"/>
      <c r="HLA3" s="2"/>
      <c r="HLB3" s="2"/>
      <c r="HLC3" s="2"/>
      <c r="HLD3" s="2"/>
      <c r="HLE3" s="2"/>
      <c r="HLF3" s="2"/>
      <c r="HLG3" s="2"/>
      <c r="HLH3" s="2"/>
      <c r="HLI3" s="2"/>
      <c r="HLJ3" s="2"/>
      <c r="HLK3" s="2"/>
      <c r="HLL3" s="2"/>
      <c r="HLM3" s="2"/>
      <c r="HLN3" s="2"/>
      <c r="HLO3" s="2"/>
      <c r="HLP3" s="2"/>
      <c r="HLQ3" s="2"/>
      <c r="HLR3" s="2"/>
      <c r="HLS3" s="2"/>
      <c r="HLT3" s="2"/>
      <c r="HLU3" s="2"/>
      <c r="HLV3" s="2"/>
      <c r="HLW3" s="2"/>
      <c r="HLX3" s="2"/>
      <c r="HLY3" s="2"/>
      <c r="HLZ3" s="2"/>
      <c r="HMA3" s="2"/>
      <c r="HMB3" s="2"/>
      <c r="HMC3" s="2"/>
      <c r="HMD3" s="2"/>
      <c r="HME3" s="2"/>
      <c r="HMF3" s="2"/>
      <c r="HMG3" s="2"/>
      <c r="HMH3" s="2"/>
      <c r="HMI3" s="2"/>
      <c r="HMJ3" s="2"/>
      <c r="HMK3" s="2"/>
      <c r="HML3" s="2"/>
      <c r="HMM3" s="2"/>
      <c r="HMN3" s="2"/>
      <c r="HMO3" s="2"/>
      <c r="HMP3" s="2"/>
      <c r="HMQ3" s="2"/>
      <c r="HMR3" s="2"/>
      <c r="HMS3" s="2"/>
      <c r="HMT3" s="2"/>
      <c r="HMU3" s="2"/>
      <c r="HMV3" s="2"/>
      <c r="HMW3" s="2"/>
      <c r="HMX3" s="2"/>
      <c r="HMY3" s="2"/>
      <c r="HMZ3" s="2"/>
      <c r="HNA3" s="2"/>
      <c r="HNB3" s="2"/>
      <c r="HNC3" s="2"/>
      <c r="HND3" s="2"/>
      <c r="HNE3" s="2"/>
      <c r="HNF3" s="2"/>
      <c r="HNG3" s="2"/>
      <c r="HNH3" s="2"/>
      <c r="HNI3" s="2"/>
      <c r="HNJ3" s="2"/>
      <c r="HNK3" s="2"/>
      <c r="HNL3" s="2"/>
      <c r="HNM3" s="2"/>
      <c r="HNN3" s="2"/>
      <c r="HNO3" s="2"/>
      <c r="HNP3" s="2"/>
      <c r="HNQ3" s="2"/>
      <c r="HNR3" s="2"/>
      <c r="HNS3" s="2"/>
      <c r="HNT3" s="2"/>
      <c r="HNU3" s="2"/>
      <c r="HNV3" s="2"/>
      <c r="HNW3" s="2"/>
      <c r="HNX3" s="2"/>
      <c r="HNY3" s="2"/>
      <c r="HNZ3" s="2"/>
      <c r="HOA3" s="2"/>
      <c r="HOB3" s="2"/>
      <c r="HOC3" s="2"/>
      <c r="HOD3" s="2"/>
      <c r="HOE3" s="2"/>
      <c r="HOF3" s="2"/>
      <c r="HOG3" s="2"/>
      <c r="HOH3" s="2"/>
      <c r="HOI3" s="2"/>
      <c r="HOJ3" s="2"/>
      <c r="HOK3" s="2"/>
      <c r="HOL3" s="2"/>
      <c r="HOM3" s="2"/>
      <c r="HON3" s="2"/>
      <c r="HOO3" s="2"/>
      <c r="HOP3" s="2"/>
      <c r="HOQ3" s="2"/>
      <c r="HOR3" s="2"/>
      <c r="HOS3" s="2"/>
      <c r="HOT3" s="2"/>
      <c r="HOU3" s="2"/>
      <c r="HOV3" s="2"/>
      <c r="HOW3" s="2"/>
      <c r="HOX3" s="2"/>
      <c r="HOY3" s="2"/>
      <c r="HOZ3" s="2"/>
      <c r="HPA3" s="2"/>
      <c r="HPB3" s="2"/>
      <c r="HPC3" s="2"/>
      <c r="HPD3" s="2"/>
      <c r="HPE3" s="2"/>
      <c r="HPF3" s="2"/>
      <c r="HPG3" s="2"/>
      <c r="HPH3" s="2"/>
      <c r="HPI3" s="2"/>
      <c r="HPJ3" s="2"/>
      <c r="HPK3" s="2"/>
      <c r="HPL3" s="2"/>
      <c r="HPM3" s="2"/>
      <c r="HPN3" s="2"/>
      <c r="HPO3" s="2"/>
      <c r="HPP3" s="2"/>
      <c r="HPQ3" s="2"/>
      <c r="HPR3" s="2"/>
      <c r="HPS3" s="2"/>
      <c r="HPT3" s="2"/>
      <c r="HPU3" s="2"/>
      <c r="HPV3" s="2"/>
      <c r="HPW3" s="2"/>
      <c r="HPX3" s="2"/>
      <c r="HPY3" s="2"/>
      <c r="HPZ3" s="2"/>
      <c r="HQA3" s="2"/>
      <c r="HQB3" s="2"/>
      <c r="HQC3" s="2"/>
      <c r="HQD3" s="2"/>
      <c r="HQE3" s="2"/>
      <c r="HQF3" s="2"/>
      <c r="HQG3" s="2"/>
      <c r="HQH3" s="2"/>
      <c r="HQI3" s="2"/>
      <c r="HQJ3" s="2"/>
      <c r="HQK3" s="2"/>
      <c r="HQL3" s="2"/>
      <c r="HQM3" s="2"/>
      <c r="HQN3" s="2"/>
      <c r="HQO3" s="2"/>
      <c r="HQP3" s="2"/>
      <c r="HQQ3" s="2"/>
      <c r="HQR3" s="2"/>
      <c r="HQS3" s="2"/>
      <c r="HQT3" s="2"/>
      <c r="HQU3" s="2"/>
      <c r="HQV3" s="2"/>
      <c r="HQW3" s="2"/>
      <c r="HQX3" s="2"/>
      <c r="HQY3" s="2"/>
      <c r="HQZ3" s="2"/>
      <c r="HRA3" s="2"/>
      <c r="HRB3" s="2"/>
      <c r="HRC3" s="2"/>
      <c r="HRD3" s="2"/>
      <c r="HRE3" s="2"/>
      <c r="HRF3" s="2"/>
      <c r="HRG3" s="2"/>
      <c r="HRH3" s="2"/>
      <c r="HRI3" s="2"/>
      <c r="HRJ3" s="2"/>
      <c r="HRK3" s="2"/>
      <c r="HRL3" s="2"/>
      <c r="HRM3" s="2"/>
      <c r="HRN3" s="2"/>
      <c r="HRO3" s="2"/>
      <c r="HRP3" s="2"/>
      <c r="HRQ3" s="2"/>
      <c r="HRR3" s="2"/>
      <c r="HRS3" s="2"/>
      <c r="HRT3" s="2"/>
      <c r="HRU3" s="2"/>
      <c r="HRV3" s="2"/>
      <c r="HRW3" s="2"/>
      <c r="HRX3" s="2"/>
      <c r="HRY3" s="2"/>
      <c r="HRZ3" s="2"/>
      <c r="HSA3" s="2"/>
      <c r="HSB3" s="2"/>
      <c r="HSC3" s="2"/>
      <c r="HSD3" s="2"/>
      <c r="HSE3" s="2"/>
      <c r="HSF3" s="2"/>
      <c r="HSG3" s="2"/>
      <c r="HSH3" s="2"/>
      <c r="HSI3" s="2"/>
      <c r="HSJ3" s="2"/>
      <c r="HSK3" s="2"/>
      <c r="HSL3" s="2"/>
      <c r="HSM3" s="2"/>
      <c r="HSN3" s="2"/>
      <c r="HSO3" s="2"/>
      <c r="HSP3" s="2"/>
      <c r="HSQ3" s="2"/>
      <c r="HSR3" s="2"/>
      <c r="HSS3" s="2"/>
      <c r="HST3" s="2"/>
      <c r="HSU3" s="2"/>
      <c r="HSV3" s="2"/>
      <c r="HSW3" s="2"/>
      <c r="HSX3" s="2"/>
      <c r="HSY3" s="2"/>
      <c r="HSZ3" s="2"/>
      <c r="HTA3" s="2"/>
      <c r="HTB3" s="2"/>
      <c r="HTC3" s="2"/>
      <c r="HTD3" s="2"/>
      <c r="HTE3" s="2"/>
      <c r="HTF3" s="2"/>
      <c r="HTG3" s="2"/>
      <c r="HTH3" s="2"/>
      <c r="HTI3" s="2"/>
      <c r="HTJ3" s="2"/>
      <c r="HTK3" s="2"/>
      <c r="HTL3" s="2"/>
      <c r="HTM3" s="2"/>
      <c r="HTN3" s="2"/>
      <c r="HTO3" s="2"/>
      <c r="HTP3" s="2"/>
      <c r="HTQ3" s="2"/>
      <c r="HTR3" s="2"/>
      <c r="HTS3" s="2"/>
      <c r="HTT3" s="2"/>
      <c r="HTU3" s="2"/>
      <c r="HTV3" s="2"/>
      <c r="HTW3" s="2"/>
      <c r="HTX3" s="2"/>
      <c r="HTY3" s="2"/>
      <c r="HTZ3" s="2"/>
      <c r="HUA3" s="2"/>
      <c r="HUB3" s="2"/>
      <c r="HUC3" s="2"/>
      <c r="HUD3" s="2"/>
      <c r="HUE3" s="2"/>
      <c r="HUF3" s="2"/>
      <c r="HUG3" s="2"/>
      <c r="HUH3" s="2"/>
      <c r="HUI3" s="2"/>
      <c r="HUJ3" s="2"/>
      <c r="HUK3" s="2"/>
      <c r="HUL3" s="2"/>
      <c r="HUM3" s="2"/>
      <c r="HUN3" s="2"/>
      <c r="HUO3" s="2"/>
      <c r="HUP3" s="2"/>
      <c r="HUQ3" s="2"/>
      <c r="HUR3" s="2"/>
      <c r="HUS3" s="2"/>
      <c r="HUT3" s="2"/>
      <c r="HUU3" s="2"/>
      <c r="HUV3" s="2"/>
      <c r="HUW3" s="2"/>
      <c r="HUX3" s="2"/>
      <c r="HUY3" s="2"/>
      <c r="HUZ3" s="2"/>
      <c r="HVA3" s="2"/>
      <c r="HVB3" s="2"/>
      <c r="HVC3" s="2"/>
      <c r="HVD3" s="2"/>
      <c r="HVE3" s="2"/>
      <c r="HVF3" s="2"/>
      <c r="HVG3" s="2"/>
      <c r="HVH3" s="2"/>
      <c r="HVI3" s="2"/>
      <c r="HVJ3" s="2"/>
      <c r="HVK3" s="2"/>
      <c r="HVL3" s="2"/>
      <c r="HVM3" s="2"/>
      <c r="HVN3" s="2"/>
      <c r="HVO3" s="2"/>
      <c r="HVP3" s="2"/>
      <c r="HVQ3" s="2"/>
      <c r="HVR3" s="2"/>
      <c r="HVS3" s="2"/>
      <c r="HVT3" s="2"/>
      <c r="HVU3" s="2"/>
      <c r="HVV3" s="2"/>
      <c r="HVW3" s="2"/>
      <c r="HVX3" s="2"/>
      <c r="HVY3" s="2"/>
      <c r="HVZ3" s="2"/>
      <c r="HWA3" s="2"/>
      <c r="HWB3" s="2"/>
      <c r="HWC3" s="2"/>
      <c r="HWD3" s="2"/>
      <c r="HWE3" s="2"/>
      <c r="HWF3" s="2"/>
      <c r="HWG3" s="2"/>
      <c r="HWH3" s="2"/>
      <c r="HWI3" s="2"/>
      <c r="HWJ3" s="2"/>
      <c r="HWK3" s="2"/>
      <c r="HWL3" s="2"/>
      <c r="HWM3" s="2"/>
      <c r="HWN3" s="2"/>
      <c r="HWO3" s="2"/>
      <c r="HWP3" s="2"/>
      <c r="HWQ3" s="2"/>
      <c r="HWR3" s="2"/>
      <c r="HWS3" s="2"/>
      <c r="HWT3" s="2"/>
      <c r="HWU3" s="2"/>
      <c r="HWV3" s="2"/>
      <c r="HWW3" s="2"/>
      <c r="HWX3" s="2"/>
      <c r="HWY3" s="2"/>
      <c r="HWZ3" s="2"/>
      <c r="HXA3" s="2"/>
      <c r="HXB3" s="2"/>
      <c r="HXC3" s="2"/>
      <c r="HXD3" s="2"/>
      <c r="HXE3" s="2"/>
      <c r="HXF3" s="2"/>
      <c r="HXG3" s="2"/>
      <c r="HXH3" s="2"/>
      <c r="HXI3" s="2"/>
      <c r="HXJ3" s="2"/>
      <c r="HXK3" s="2"/>
      <c r="HXL3" s="2"/>
      <c r="HXM3" s="2"/>
      <c r="HXN3" s="2"/>
      <c r="HXO3" s="2"/>
      <c r="HXP3" s="2"/>
      <c r="HXQ3" s="2"/>
      <c r="HXR3" s="2"/>
      <c r="HXS3" s="2"/>
      <c r="HXT3" s="2"/>
      <c r="HXU3" s="2"/>
      <c r="HXV3" s="2"/>
      <c r="HXW3" s="2"/>
      <c r="HXX3" s="2"/>
      <c r="HXY3" s="2"/>
      <c r="HXZ3" s="2"/>
      <c r="HYA3" s="2"/>
      <c r="HYB3" s="2"/>
      <c r="HYC3" s="2"/>
      <c r="HYD3" s="2"/>
      <c r="HYE3" s="2"/>
      <c r="HYF3" s="2"/>
      <c r="HYG3" s="2"/>
      <c r="HYH3" s="2"/>
      <c r="HYI3" s="2"/>
      <c r="HYJ3" s="2"/>
      <c r="HYK3" s="2"/>
      <c r="HYL3" s="2"/>
      <c r="HYM3" s="2"/>
      <c r="HYN3" s="2"/>
      <c r="HYO3" s="2"/>
      <c r="HYP3" s="2"/>
      <c r="HYQ3" s="2"/>
      <c r="HYR3" s="2"/>
      <c r="HYS3" s="2"/>
      <c r="HYT3" s="2"/>
      <c r="HYU3" s="2"/>
      <c r="HYV3" s="2"/>
      <c r="HYW3" s="2"/>
      <c r="HYX3" s="2"/>
      <c r="HYY3" s="2"/>
      <c r="HYZ3" s="2"/>
      <c r="HZA3" s="2"/>
      <c r="HZB3" s="2"/>
      <c r="HZC3" s="2"/>
      <c r="HZD3" s="2"/>
      <c r="HZE3" s="2"/>
      <c r="HZF3" s="2"/>
      <c r="HZG3" s="2"/>
      <c r="HZH3" s="2"/>
      <c r="HZI3" s="2"/>
      <c r="HZJ3" s="2"/>
      <c r="HZK3" s="2"/>
      <c r="HZL3" s="2"/>
      <c r="HZM3" s="2"/>
      <c r="HZN3" s="2"/>
      <c r="HZO3" s="2"/>
      <c r="HZP3" s="2"/>
      <c r="HZQ3" s="2"/>
      <c r="HZR3" s="2"/>
      <c r="HZS3" s="2"/>
      <c r="HZT3" s="2"/>
      <c r="HZU3" s="2"/>
      <c r="HZV3" s="2"/>
      <c r="HZW3" s="2"/>
      <c r="HZX3" s="2"/>
      <c r="HZY3" s="2"/>
      <c r="HZZ3" s="2"/>
      <c r="IAA3" s="2"/>
      <c r="IAB3" s="2"/>
      <c r="IAC3" s="2"/>
      <c r="IAD3" s="2"/>
      <c r="IAE3" s="2"/>
      <c r="IAF3" s="2"/>
      <c r="IAG3" s="2"/>
      <c r="IAH3" s="2"/>
      <c r="IAI3" s="2"/>
      <c r="IAJ3" s="2"/>
      <c r="IAK3" s="2"/>
      <c r="IAL3" s="2"/>
      <c r="IAM3" s="2"/>
      <c r="IAN3" s="2"/>
      <c r="IAO3" s="2"/>
      <c r="IAP3" s="2"/>
      <c r="IAQ3" s="2"/>
      <c r="IAR3" s="2"/>
      <c r="IAS3" s="2"/>
      <c r="IAT3" s="2"/>
      <c r="IAU3" s="2"/>
      <c r="IAV3" s="2"/>
      <c r="IAW3" s="2"/>
      <c r="IAX3" s="2"/>
      <c r="IAY3" s="2"/>
      <c r="IAZ3" s="2"/>
      <c r="IBA3" s="2"/>
      <c r="IBB3" s="2"/>
      <c r="IBC3" s="2"/>
      <c r="IBD3" s="2"/>
      <c r="IBE3" s="2"/>
      <c r="IBF3" s="2"/>
      <c r="IBG3" s="2"/>
      <c r="IBH3" s="2"/>
      <c r="IBI3" s="2"/>
      <c r="IBJ3" s="2"/>
      <c r="IBK3" s="2"/>
      <c r="IBL3" s="2"/>
      <c r="IBM3" s="2"/>
      <c r="IBN3" s="2"/>
      <c r="IBO3" s="2"/>
      <c r="IBP3" s="2"/>
      <c r="IBQ3" s="2"/>
      <c r="IBR3" s="2"/>
      <c r="IBS3" s="2"/>
      <c r="IBT3" s="2"/>
      <c r="IBU3" s="2"/>
      <c r="IBV3" s="2"/>
      <c r="IBW3" s="2"/>
      <c r="IBX3" s="2"/>
      <c r="IBY3" s="2"/>
      <c r="IBZ3" s="2"/>
      <c r="ICA3" s="2"/>
      <c r="ICB3" s="2"/>
      <c r="ICC3" s="2"/>
      <c r="ICD3" s="2"/>
      <c r="ICE3" s="2"/>
      <c r="ICF3" s="2"/>
      <c r="ICG3" s="2"/>
      <c r="ICH3" s="2"/>
      <c r="ICI3" s="2"/>
      <c r="ICJ3" s="2"/>
      <c r="ICK3" s="2"/>
      <c r="ICL3" s="2"/>
      <c r="ICM3" s="2"/>
      <c r="ICN3" s="2"/>
      <c r="ICO3" s="2"/>
      <c r="ICP3" s="2"/>
      <c r="ICQ3" s="2"/>
      <c r="ICR3" s="2"/>
      <c r="ICS3" s="2"/>
      <c r="ICT3" s="2"/>
      <c r="ICU3" s="2"/>
      <c r="ICV3" s="2"/>
      <c r="ICW3" s="2"/>
      <c r="ICX3" s="2"/>
      <c r="ICY3" s="2"/>
      <c r="ICZ3" s="2"/>
      <c r="IDA3" s="2"/>
      <c r="IDB3" s="2"/>
      <c r="IDC3" s="2"/>
      <c r="IDD3" s="2"/>
      <c r="IDE3" s="2"/>
      <c r="IDF3" s="2"/>
      <c r="IDG3" s="2"/>
      <c r="IDH3" s="2"/>
      <c r="IDI3" s="2"/>
      <c r="IDJ3" s="2"/>
      <c r="IDK3" s="2"/>
      <c r="IDL3" s="2"/>
      <c r="IDM3" s="2"/>
      <c r="IDN3" s="2"/>
      <c r="IDO3" s="2"/>
      <c r="IDP3" s="2"/>
      <c r="IDQ3" s="2"/>
      <c r="IDR3" s="2"/>
      <c r="IDS3" s="2"/>
      <c r="IDT3" s="2"/>
      <c r="IDU3" s="2"/>
      <c r="IDV3" s="2"/>
      <c r="IDW3" s="2"/>
      <c r="IDX3" s="2"/>
      <c r="IDY3" s="2"/>
      <c r="IDZ3" s="2"/>
      <c r="IEA3" s="2"/>
      <c r="IEB3" s="2"/>
      <c r="IEC3" s="2"/>
      <c r="IED3" s="2"/>
      <c r="IEE3" s="2"/>
      <c r="IEF3" s="2"/>
      <c r="IEG3" s="2"/>
      <c r="IEH3" s="2"/>
      <c r="IEI3" s="2"/>
      <c r="IEJ3" s="2"/>
      <c r="IEK3" s="2"/>
      <c r="IEL3" s="2"/>
      <c r="IEM3" s="2"/>
      <c r="IEN3" s="2"/>
      <c r="IEO3" s="2"/>
      <c r="IEP3" s="2"/>
      <c r="IEQ3" s="2"/>
      <c r="IER3" s="2"/>
      <c r="IES3" s="2"/>
      <c r="IET3" s="2"/>
      <c r="IEU3" s="2"/>
      <c r="IEV3" s="2"/>
      <c r="IEW3" s="2"/>
      <c r="IEX3" s="2"/>
      <c r="IEY3" s="2"/>
      <c r="IEZ3" s="2"/>
      <c r="IFA3" s="2"/>
      <c r="IFB3" s="2"/>
      <c r="IFC3" s="2"/>
      <c r="IFD3" s="2"/>
      <c r="IFE3" s="2"/>
      <c r="IFF3" s="2"/>
      <c r="IFG3" s="2"/>
      <c r="IFH3" s="2"/>
      <c r="IFI3" s="2"/>
      <c r="IFJ3" s="2"/>
      <c r="IFK3" s="2"/>
      <c r="IFL3" s="2"/>
      <c r="IFM3" s="2"/>
      <c r="IFN3" s="2"/>
      <c r="IFO3" s="2"/>
      <c r="IFP3" s="2"/>
      <c r="IFQ3" s="2"/>
      <c r="IFR3" s="2"/>
      <c r="IFS3" s="2"/>
      <c r="IFT3" s="2"/>
      <c r="IFU3" s="2"/>
      <c r="IFV3" s="2"/>
      <c r="IFW3" s="2"/>
      <c r="IFX3" s="2"/>
      <c r="IFY3" s="2"/>
      <c r="IFZ3" s="2"/>
      <c r="IGA3" s="2"/>
      <c r="IGB3" s="2"/>
      <c r="IGC3" s="2"/>
      <c r="IGD3" s="2"/>
      <c r="IGE3" s="2"/>
      <c r="IGF3" s="2"/>
      <c r="IGG3" s="2"/>
      <c r="IGH3" s="2"/>
      <c r="IGI3" s="2"/>
      <c r="IGJ3" s="2"/>
      <c r="IGK3" s="2"/>
      <c r="IGL3" s="2"/>
      <c r="IGM3" s="2"/>
      <c r="IGN3" s="2"/>
      <c r="IGO3" s="2"/>
      <c r="IGP3" s="2"/>
      <c r="IGQ3" s="2"/>
      <c r="IGR3" s="2"/>
      <c r="IGS3" s="2"/>
      <c r="IGT3" s="2"/>
      <c r="IGU3" s="2"/>
      <c r="IGV3" s="2"/>
      <c r="IGW3" s="2"/>
      <c r="IGX3" s="2"/>
      <c r="IGY3" s="2"/>
      <c r="IGZ3" s="2"/>
      <c r="IHA3" s="2"/>
      <c r="IHB3" s="2"/>
      <c r="IHC3" s="2"/>
      <c r="IHD3" s="2"/>
      <c r="IHE3" s="2"/>
      <c r="IHF3" s="2"/>
      <c r="IHG3" s="2"/>
      <c r="IHH3" s="2"/>
      <c r="IHI3" s="2"/>
      <c r="IHJ3" s="2"/>
      <c r="IHK3" s="2"/>
      <c r="IHL3" s="2"/>
      <c r="IHM3" s="2"/>
      <c r="IHN3" s="2"/>
      <c r="IHO3" s="2"/>
      <c r="IHP3" s="2"/>
      <c r="IHQ3" s="2"/>
      <c r="IHR3" s="2"/>
      <c r="IHS3" s="2"/>
      <c r="IHT3" s="2"/>
      <c r="IHU3" s="2"/>
      <c r="IHV3" s="2"/>
      <c r="IHW3" s="2"/>
      <c r="IHX3" s="2"/>
      <c r="IHY3" s="2"/>
      <c r="IHZ3" s="2"/>
      <c r="IIA3" s="2"/>
      <c r="IIB3" s="2"/>
      <c r="IIC3" s="2"/>
      <c r="IID3" s="2"/>
      <c r="IIE3" s="2"/>
      <c r="IIF3" s="2"/>
      <c r="IIG3" s="2"/>
      <c r="IIH3" s="2"/>
      <c r="III3" s="2"/>
      <c r="IIJ3" s="2"/>
      <c r="IIK3" s="2"/>
      <c r="IIL3" s="2"/>
      <c r="IIM3" s="2"/>
      <c r="IIN3" s="2"/>
      <c r="IIO3" s="2"/>
      <c r="IIP3" s="2"/>
      <c r="IIQ3" s="2"/>
      <c r="IIR3" s="2"/>
      <c r="IIS3" s="2"/>
      <c r="IIT3" s="2"/>
      <c r="IIU3" s="2"/>
      <c r="IIV3" s="2"/>
      <c r="IIW3" s="2"/>
      <c r="IIX3" s="2"/>
      <c r="IIY3" s="2"/>
      <c r="IIZ3" s="2"/>
      <c r="IJA3" s="2"/>
      <c r="IJB3" s="2"/>
      <c r="IJC3" s="2"/>
      <c r="IJD3" s="2"/>
      <c r="IJE3" s="2"/>
      <c r="IJF3" s="2"/>
      <c r="IJG3" s="2"/>
      <c r="IJH3" s="2"/>
      <c r="IJI3" s="2"/>
      <c r="IJJ3" s="2"/>
      <c r="IJK3" s="2"/>
      <c r="IJL3" s="2"/>
      <c r="IJM3" s="2"/>
      <c r="IJN3" s="2"/>
      <c r="IJO3" s="2"/>
      <c r="IJP3" s="2"/>
      <c r="IJQ3" s="2"/>
      <c r="IJR3" s="2"/>
      <c r="IJS3" s="2"/>
      <c r="IJT3" s="2"/>
      <c r="IJU3" s="2"/>
      <c r="IJV3" s="2"/>
      <c r="IJW3" s="2"/>
      <c r="IJX3" s="2"/>
      <c r="IJY3" s="2"/>
      <c r="IJZ3" s="2"/>
      <c r="IKA3" s="2"/>
      <c r="IKB3" s="2"/>
      <c r="IKC3" s="2"/>
      <c r="IKD3" s="2"/>
      <c r="IKE3" s="2"/>
      <c r="IKF3" s="2"/>
      <c r="IKG3" s="2"/>
      <c r="IKH3" s="2"/>
      <c r="IKI3" s="2"/>
      <c r="IKJ3" s="2"/>
      <c r="IKK3" s="2"/>
      <c r="IKL3" s="2"/>
      <c r="IKM3" s="2"/>
      <c r="IKN3" s="2"/>
      <c r="IKO3" s="2"/>
      <c r="IKP3" s="2"/>
      <c r="IKQ3" s="2"/>
      <c r="IKR3" s="2"/>
      <c r="IKS3" s="2"/>
      <c r="IKT3" s="2"/>
      <c r="IKU3" s="2"/>
      <c r="IKV3" s="2"/>
      <c r="IKW3" s="2"/>
      <c r="IKX3" s="2"/>
      <c r="IKY3" s="2"/>
      <c r="IKZ3" s="2"/>
      <c r="ILA3" s="2"/>
      <c r="ILB3" s="2"/>
      <c r="ILC3" s="2"/>
      <c r="ILD3" s="2"/>
      <c r="ILE3" s="2"/>
      <c r="ILF3" s="2"/>
      <c r="ILG3" s="2"/>
      <c r="ILH3" s="2"/>
      <c r="ILI3" s="2"/>
      <c r="ILJ3" s="2"/>
      <c r="ILK3" s="2"/>
      <c r="ILL3" s="2"/>
      <c r="ILM3" s="2"/>
      <c r="ILN3" s="2"/>
      <c r="ILO3" s="2"/>
      <c r="ILP3" s="2"/>
      <c r="ILQ3" s="2"/>
      <c r="ILR3" s="2"/>
      <c r="ILS3" s="2"/>
      <c r="ILT3" s="2"/>
      <c r="ILU3" s="2"/>
      <c r="ILV3" s="2"/>
      <c r="ILW3" s="2"/>
      <c r="ILX3" s="2"/>
      <c r="ILY3" s="2"/>
      <c r="ILZ3" s="2"/>
      <c r="IMA3" s="2"/>
      <c r="IMB3" s="2"/>
      <c r="IMC3" s="2"/>
      <c r="IMD3" s="2"/>
      <c r="IME3" s="2"/>
      <c r="IMF3" s="2"/>
      <c r="IMG3" s="2"/>
      <c r="IMH3" s="2"/>
      <c r="IMI3" s="2"/>
      <c r="IMJ3" s="2"/>
      <c r="IMK3" s="2"/>
      <c r="IML3" s="2"/>
      <c r="IMM3" s="2"/>
      <c r="IMN3" s="2"/>
      <c r="IMO3" s="2"/>
      <c r="IMP3" s="2"/>
      <c r="IMQ3" s="2"/>
      <c r="IMR3" s="2"/>
      <c r="IMS3" s="2"/>
      <c r="IMT3" s="2"/>
      <c r="IMU3" s="2"/>
      <c r="IMV3" s="2"/>
      <c r="IMW3" s="2"/>
      <c r="IMX3" s="2"/>
      <c r="IMY3" s="2"/>
      <c r="IMZ3" s="2"/>
      <c r="INA3" s="2"/>
      <c r="INB3" s="2"/>
      <c r="INC3" s="2"/>
      <c r="IND3" s="2"/>
      <c r="INE3" s="2"/>
      <c r="INF3" s="2"/>
      <c r="ING3" s="2"/>
      <c r="INH3" s="2"/>
      <c r="INI3" s="2"/>
      <c r="INJ3" s="2"/>
      <c r="INK3" s="2"/>
      <c r="INL3" s="2"/>
      <c r="INM3" s="2"/>
      <c r="INN3" s="2"/>
      <c r="INO3" s="2"/>
      <c r="INP3" s="2"/>
      <c r="INQ3" s="2"/>
      <c r="INR3" s="2"/>
      <c r="INS3" s="2"/>
      <c r="INT3" s="2"/>
      <c r="INU3" s="2"/>
      <c r="INV3" s="2"/>
      <c r="INW3" s="2"/>
      <c r="INX3" s="2"/>
      <c r="INY3" s="2"/>
      <c r="INZ3" s="2"/>
      <c r="IOA3" s="2"/>
      <c r="IOB3" s="2"/>
      <c r="IOC3" s="2"/>
      <c r="IOD3" s="2"/>
      <c r="IOE3" s="2"/>
      <c r="IOF3" s="2"/>
      <c r="IOG3" s="2"/>
      <c r="IOH3" s="2"/>
      <c r="IOI3" s="2"/>
      <c r="IOJ3" s="2"/>
      <c r="IOK3" s="2"/>
      <c r="IOL3" s="2"/>
      <c r="IOM3" s="2"/>
      <c r="ION3" s="2"/>
      <c r="IOO3" s="2"/>
      <c r="IOP3" s="2"/>
      <c r="IOQ3" s="2"/>
      <c r="IOR3" s="2"/>
      <c r="IOS3" s="2"/>
      <c r="IOT3" s="2"/>
      <c r="IOU3" s="2"/>
      <c r="IOV3" s="2"/>
      <c r="IOW3" s="2"/>
      <c r="IOX3" s="2"/>
      <c r="IOY3" s="2"/>
      <c r="IOZ3" s="2"/>
      <c r="IPA3" s="2"/>
      <c r="IPB3" s="2"/>
      <c r="IPC3" s="2"/>
      <c r="IPD3" s="2"/>
      <c r="IPE3" s="2"/>
      <c r="IPF3" s="2"/>
      <c r="IPG3" s="2"/>
      <c r="IPH3" s="2"/>
      <c r="IPI3" s="2"/>
      <c r="IPJ3" s="2"/>
      <c r="IPK3" s="2"/>
      <c r="IPL3" s="2"/>
      <c r="IPM3" s="2"/>
      <c r="IPN3" s="2"/>
      <c r="IPO3" s="2"/>
      <c r="IPP3" s="2"/>
      <c r="IPQ3" s="2"/>
      <c r="IPR3" s="2"/>
      <c r="IPS3" s="2"/>
      <c r="IPT3" s="2"/>
      <c r="IPU3" s="2"/>
      <c r="IPV3" s="2"/>
      <c r="IPW3" s="2"/>
      <c r="IPX3" s="2"/>
      <c r="IPY3" s="2"/>
      <c r="IPZ3" s="2"/>
      <c r="IQA3" s="2"/>
      <c r="IQB3" s="2"/>
      <c r="IQC3" s="2"/>
      <c r="IQD3" s="2"/>
      <c r="IQE3" s="2"/>
      <c r="IQF3" s="2"/>
      <c r="IQG3" s="2"/>
      <c r="IQH3" s="2"/>
      <c r="IQI3" s="2"/>
      <c r="IQJ3" s="2"/>
      <c r="IQK3" s="2"/>
      <c r="IQL3" s="2"/>
      <c r="IQM3" s="2"/>
      <c r="IQN3" s="2"/>
      <c r="IQO3" s="2"/>
      <c r="IQP3" s="2"/>
      <c r="IQQ3" s="2"/>
      <c r="IQR3" s="2"/>
      <c r="IQS3" s="2"/>
      <c r="IQT3" s="2"/>
      <c r="IQU3" s="2"/>
      <c r="IQV3" s="2"/>
      <c r="IQW3" s="2"/>
      <c r="IQX3" s="2"/>
      <c r="IQY3" s="2"/>
      <c r="IQZ3" s="2"/>
      <c r="IRA3" s="2"/>
      <c r="IRB3" s="2"/>
      <c r="IRC3" s="2"/>
      <c r="IRD3" s="2"/>
      <c r="IRE3" s="2"/>
      <c r="IRF3" s="2"/>
      <c r="IRG3" s="2"/>
      <c r="IRH3" s="2"/>
      <c r="IRI3" s="2"/>
      <c r="IRJ3" s="2"/>
      <c r="IRK3" s="2"/>
      <c r="IRL3" s="2"/>
      <c r="IRM3" s="2"/>
      <c r="IRN3" s="2"/>
      <c r="IRO3" s="2"/>
      <c r="IRP3" s="2"/>
      <c r="IRQ3" s="2"/>
      <c r="IRR3" s="2"/>
      <c r="IRS3" s="2"/>
      <c r="IRT3" s="2"/>
      <c r="IRU3" s="2"/>
      <c r="IRV3" s="2"/>
      <c r="IRW3" s="2"/>
      <c r="IRX3" s="2"/>
      <c r="IRY3" s="2"/>
      <c r="IRZ3" s="2"/>
      <c r="ISA3" s="2"/>
      <c r="ISB3" s="2"/>
      <c r="ISC3" s="2"/>
      <c r="ISD3" s="2"/>
      <c r="ISE3" s="2"/>
      <c r="ISF3" s="2"/>
      <c r="ISG3" s="2"/>
      <c r="ISH3" s="2"/>
      <c r="ISI3" s="2"/>
      <c r="ISJ3" s="2"/>
      <c r="ISK3" s="2"/>
      <c r="ISL3" s="2"/>
      <c r="ISM3" s="2"/>
      <c r="ISN3" s="2"/>
      <c r="ISO3" s="2"/>
      <c r="ISP3" s="2"/>
      <c r="ISQ3" s="2"/>
      <c r="ISR3" s="2"/>
      <c r="ISS3" s="2"/>
      <c r="IST3" s="2"/>
      <c r="ISU3" s="2"/>
      <c r="ISV3" s="2"/>
      <c r="ISW3" s="2"/>
      <c r="ISX3" s="2"/>
      <c r="ISY3" s="2"/>
      <c r="ISZ3" s="2"/>
      <c r="ITA3" s="2"/>
      <c r="ITB3" s="2"/>
      <c r="ITC3" s="2"/>
      <c r="ITD3" s="2"/>
      <c r="ITE3" s="2"/>
      <c r="ITF3" s="2"/>
      <c r="ITG3" s="2"/>
      <c r="ITH3" s="2"/>
      <c r="ITI3" s="2"/>
      <c r="ITJ3" s="2"/>
      <c r="ITK3" s="2"/>
      <c r="ITL3" s="2"/>
      <c r="ITM3" s="2"/>
      <c r="ITN3" s="2"/>
      <c r="ITO3" s="2"/>
      <c r="ITP3" s="2"/>
      <c r="ITQ3" s="2"/>
      <c r="ITR3" s="2"/>
      <c r="ITS3" s="2"/>
      <c r="ITT3" s="2"/>
      <c r="ITU3" s="2"/>
      <c r="ITV3" s="2"/>
      <c r="ITW3" s="2"/>
      <c r="ITX3" s="2"/>
      <c r="ITY3" s="2"/>
      <c r="ITZ3" s="2"/>
      <c r="IUA3" s="2"/>
      <c r="IUB3" s="2"/>
      <c r="IUC3" s="2"/>
      <c r="IUD3" s="2"/>
      <c r="IUE3" s="2"/>
      <c r="IUF3" s="2"/>
      <c r="IUG3" s="2"/>
      <c r="IUH3" s="2"/>
      <c r="IUI3" s="2"/>
      <c r="IUJ3" s="2"/>
      <c r="IUK3" s="2"/>
      <c r="IUL3" s="2"/>
      <c r="IUM3" s="2"/>
      <c r="IUN3" s="2"/>
      <c r="IUO3" s="2"/>
      <c r="IUP3" s="2"/>
      <c r="IUQ3" s="2"/>
      <c r="IUR3" s="2"/>
      <c r="IUS3" s="2"/>
      <c r="IUT3" s="2"/>
      <c r="IUU3" s="2"/>
      <c r="IUV3" s="2"/>
      <c r="IUW3" s="2"/>
      <c r="IUX3" s="2"/>
      <c r="IUY3" s="2"/>
      <c r="IUZ3" s="2"/>
      <c r="IVA3" s="2"/>
      <c r="IVB3" s="2"/>
      <c r="IVC3" s="2"/>
      <c r="IVD3" s="2"/>
      <c r="IVE3" s="2"/>
      <c r="IVF3" s="2"/>
      <c r="IVG3" s="2"/>
      <c r="IVH3" s="2"/>
      <c r="IVI3" s="2"/>
      <c r="IVJ3" s="2"/>
      <c r="IVK3" s="2"/>
      <c r="IVL3" s="2"/>
      <c r="IVM3" s="2"/>
      <c r="IVN3" s="2"/>
      <c r="IVO3" s="2"/>
      <c r="IVP3" s="2"/>
      <c r="IVQ3" s="2"/>
      <c r="IVR3" s="2"/>
      <c r="IVS3" s="2"/>
      <c r="IVT3" s="2"/>
      <c r="IVU3" s="2"/>
      <c r="IVV3" s="2"/>
      <c r="IVW3" s="2"/>
      <c r="IVX3" s="2"/>
      <c r="IVY3" s="2"/>
      <c r="IVZ3" s="2"/>
      <c r="IWA3" s="2"/>
      <c r="IWB3" s="2"/>
      <c r="IWC3" s="2"/>
      <c r="IWD3" s="2"/>
      <c r="IWE3" s="2"/>
      <c r="IWF3" s="2"/>
      <c r="IWG3" s="2"/>
      <c r="IWH3" s="2"/>
      <c r="IWI3" s="2"/>
      <c r="IWJ3" s="2"/>
      <c r="IWK3" s="2"/>
      <c r="IWL3" s="2"/>
      <c r="IWM3" s="2"/>
      <c r="IWN3" s="2"/>
      <c r="IWO3" s="2"/>
      <c r="IWP3" s="2"/>
      <c r="IWQ3" s="2"/>
      <c r="IWR3" s="2"/>
      <c r="IWS3" s="2"/>
      <c r="IWT3" s="2"/>
      <c r="IWU3" s="2"/>
      <c r="IWV3" s="2"/>
      <c r="IWW3" s="2"/>
      <c r="IWX3" s="2"/>
      <c r="IWY3" s="2"/>
      <c r="IWZ3" s="2"/>
      <c r="IXA3" s="2"/>
      <c r="IXB3" s="2"/>
      <c r="IXC3" s="2"/>
      <c r="IXD3" s="2"/>
      <c r="IXE3" s="2"/>
      <c r="IXF3" s="2"/>
      <c r="IXG3" s="2"/>
      <c r="IXH3" s="2"/>
      <c r="IXI3" s="2"/>
      <c r="IXJ3" s="2"/>
      <c r="IXK3" s="2"/>
      <c r="IXL3" s="2"/>
      <c r="IXM3" s="2"/>
      <c r="IXN3" s="2"/>
      <c r="IXO3" s="2"/>
      <c r="IXP3" s="2"/>
      <c r="IXQ3" s="2"/>
      <c r="IXR3" s="2"/>
      <c r="IXS3" s="2"/>
      <c r="IXT3" s="2"/>
      <c r="IXU3" s="2"/>
      <c r="IXV3" s="2"/>
      <c r="IXW3" s="2"/>
      <c r="IXX3" s="2"/>
      <c r="IXY3" s="2"/>
      <c r="IXZ3" s="2"/>
      <c r="IYA3" s="2"/>
      <c r="IYB3" s="2"/>
      <c r="IYC3" s="2"/>
      <c r="IYD3" s="2"/>
      <c r="IYE3" s="2"/>
      <c r="IYF3" s="2"/>
      <c r="IYG3" s="2"/>
      <c r="IYH3" s="2"/>
      <c r="IYI3" s="2"/>
      <c r="IYJ3" s="2"/>
      <c r="IYK3" s="2"/>
      <c r="IYL3" s="2"/>
      <c r="IYM3" s="2"/>
      <c r="IYN3" s="2"/>
      <c r="IYO3" s="2"/>
      <c r="IYP3" s="2"/>
      <c r="IYQ3" s="2"/>
      <c r="IYR3" s="2"/>
      <c r="IYS3" s="2"/>
      <c r="IYT3" s="2"/>
      <c r="IYU3" s="2"/>
      <c r="IYV3" s="2"/>
      <c r="IYW3" s="2"/>
      <c r="IYX3" s="2"/>
      <c r="IYY3" s="2"/>
      <c r="IYZ3" s="2"/>
      <c r="IZA3" s="2"/>
      <c r="IZB3" s="2"/>
      <c r="IZC3" s="2"/>
      <c r="IZD3" s="2"/>
      <c r="IZE3" s="2"/>
      <c r="IZF3" s="2"/>
      <c r="IZG3" s="2"/>
      <c r="IZH3" s="2"/>
      <c r="IZI3" s="2"/>
      <c r="IZJ3" s="2"/>
      <c r="IZK3" s="2"/>
      <c r="IZL3" s="2"/>
      <c r="IZM3" s="2"/>
      <c r="IZN3" s="2"/>
      <c r="IZO3" s="2"/>
      <c r="IZP3" s="2"/>
      <c r="IZQ3" s="2"/>
      <c r="IZR3" s="2"/>
      <c r="IZS3" s="2"/>
      <c r="IZT3" s="2"/>
      <c r="IZU3" s="2"/>
      <c r="IZV3" s="2"/>
      <c r="IZW3" s="2"/>
      <c r="IZX3" s="2"/>
      <c r="IZY3" s="2"/>
      <c r="IZZ3" s="2"/>
      <c r="JAA3" s="2"/>
      <c r="JAB3" s="2"/>
      <c r="JAC3" s="2"/>
      <c r="JAD3" s="2"/>
      <c r="JAE3" s="2"/>
      <c r="JAF3" s="2"/>
      <c r="JAG3" s="2"/>
      <c r="JAH3" s="2"/>
      <c r="JAI3" s="2"/>
      <c r="JAJ3" s="2"/>
      <c r="JAK3" s="2"/>
      <c r="JAL3" s="2"/>
      <c r="JAM3" s="2"/>
      <c r="JAN3" s="2"/>
      <c r="JAO3" s="2"/>
      <c r="JAP3" s="2"/>
      <c r="JAQ3" s="2"/>
      <c r="JAR3" s="2"/>
      <c r="JAS3" s="2"/>
      <c r="JAT3" s="2"/>
      <c r="JAU3" s="2"/>
      <c r="JAV3" s="2"/>
      <c r="JAW3" s="2"/>
      <c r="JAX3" s="2"/>
      <c r="JAY3" s="2"/>
      <c r="JAZ3" s="2"/>
      <c r="JBA3" s="2"/>
      <c r="JBB3" s="2"/>
      <c r="JBC3" s="2"/>
      <c r="JBD3" s="2"/>
      <c r="JBE3" s="2"/>
      <c r="JBF3" s="2"/>
      <c r="JBG3" s="2"/>
      <c r="JBH3" s="2"/>
      <c r="JBI3" s="2"/>
      <c r="JBJ3" s="2"/>
      <c r="JBK3" s="2"/>
      <c r="JBL3" s="2"/>
      <c r="JBM3" s="2"/>
      <c r="JBN3" s="2"/>
      <c r="JBO3" s="2"/>
      <c r="JBP3" s="2"/>
      <c r="JBQ3" s="2"/>
      <c r="JBR3" s="2"/>
      <c r="JBS3" s="2"/>
      <c r="JBT3" s="2"/>
      <c r="JBU3" s="2"/>
      <c r="JBV3" s="2"/>
      <c r="JBW3" s="2"/>
      <c r="JBX3" s="2"/>
      <c r="JBY3" s="2"/>
      <c r="JBZ3" s="2"/>
      <c r="JCA3" s="2"/>
      <c r="JCB3" s="2"/>
      <c r="JCC3" s="2"/>
      <c r="JCD3" s="2"/>
      <c r="JCE3" s="2"/>
      <c r="JCF3" s="2"/>
      <c r="JCG3" s="2"/>
      <c r="JCH3" s="2"/>
      <c r="JCI3" s="2"/>
      <c r="JCJ3" s="2"/>
      <c r="JCK3" s="2"/>
      <c r="JCL3" s="2"/>
      <c r="JCM3" s="2"/>
      <c r="JCN3" s="2"/>
      <c r="JCO3" s="2"/>
      <c r="JCP3" s="2"/>
      <c r="JCQ3" s="2"/>
      <c r="JCR3" s="2"/>
      <c r="JCS3" s="2"/>
      <c r="JCT3" s="2"/>
      <c r="JCU3" s="2"/>
      <c r="JCV3" s="2"/>
      <c r="JCW3" s="2"/>
      <c r="JCX3" s="2"/>
      <c r="JCY3" s="2"/>
      <c r="JCZ3" s="2"/>
      <c r="JDA3" s="2"/>
      <c r="JDB3" s="2"/>
      <c r="JDC3" s="2"/>
      <c r="JDD3" s="2"/>
      <c r="JDE3" s="2"/>
      <c r="JDF3" s="2"/>
      <c r="JDG3" s="2"/>
      <c r="JDH3" s="2"/>
      <c r="JDI3" s="2"/>
      <c r="JDJ3" s="2"/>
      <c r="JDK3" s="2"/>
      <c r="JDL3" s="2"/>
      <c r="JDM3" s="2"/>
      <c r="JDN3" s="2"/>
      <c r="JDO3" s="2"/>
      <c r="JDP3" s="2"/>
      <c r="JDQ3" s="2"/>
      <c r="JDR3" s="2"/>
      <c r="JDS3" s="2"/>
      <c r="JDT3" s="2"/>
      <c r="JDU3" s="2"/>
      <c r="JDV3" s="2"/>
      <c r="JDW3" s="2"/>
      <c r="JDX3" s="2"/>
      <c r="JDY3" s="2"/>
      <c r="JDZ3" s="2"/>
      <c r="JEA3" s="2"/>
      <c r="JEB3" s="2"/>
      <c r="JEC3" s="2"/>
      <c r="JED3" s="2"/>
      <c r="JEE3" s="2"/>
      <c r="JEF3" s="2"/>
      <c r="JEG3" s="2"/>
      <c r="JEH3" s="2"/>
      <c r="JEI3" s="2"/>
      <c r="JEJ3" s="2"/>
      <c r="JEK3" s="2"/>
      <c r="JEL3" s="2"/>
      <c r="JEM3" s="2"/>
      <c r="JEN3" s="2"/>
      <c r="JEO3" s="2"/>
      <c r="JEP3" s="2"/>
      <c r="JEQ3" s="2"/>
      <c r="JER3" s="2"/>
      <c r="JES3" s="2"/>
      <c r="JET3" s="2"/>
      <c r="JEU3" s="2"/>
      <c r="JEV3" s="2"/>
      <c r="JEW3" s="2"/>
      <c r="JEX3" s="2"/>
      <c r="JEY3" s="2"/>
      <c r="JEZ3" s="2"/>
      <c r="JFA3" s="2"/>
      <c r="JFB3" s="2"/>
      <c r="JFC3" s="2"/>
      <c r="JFD3" s="2"/>
      <c r="JFE3" s="2"/>
      <c r="JFF3" s="2"/>
      <c r="JFG3" s="2"/>
      <c r="JFH3" s="2"/>
      <c r="JFI3" s="2"/>
      <c r="JFJ3" s="2"/>
      <c r="JFK3" s="2"/>
      <c r="JFL3" s="2"/>
      <c r="JFM3" s="2"/>
      <c r="JFN3" s="2"/>
      <c r="JFO3" s="2"/>
      <c r="JFP3" s="2"/>
      <c r="JFQ3" s="2"/>
      <c r="JFR3" s="2"/>
      <c r="JFS3" s="2"/>
      <c r="JFT3" s="2"/>
      <c r="JFU3" s="2"/>
      <c r="JFV3" s="2"/>
      <c r="JFW3" s="2"/>
      <c r="JFX3" s="2"/>
      <c r="JFY3" s="2"/>
      <c r="JFZ3" s="2"/>
      <c r="JGA3" s="2"/>
      <c r="JGB3" s="2"/>
      <c r="JGC3" s="2"/>
      <c r="JGD3" s="2"/>
      <c r="JGE3" s="2"/>
      <c r="JGF3" s="2"/>
      <c r="JGG3" s="2"/>
      <c r="JGH3" s="2"/>
      <c r="JGI3" s="2"/>
      <c r="JGJ3" s="2"/>
      <c r="JGK3" s="2"/>
      <c r="JGL3" s="2"/>
      <c r="JGM3" s="2"/>
      <c r="JGN3" s="2"/>
      <c r="JGO3" s="2"/>
      <c r="JGP3" s="2"/>
      <c r="JGQ3" s="2"/>
      <c r="JGR3" s="2"/>
      <c r="JGS3" s="2"/>
      <c r="JGT3" s="2"/>
      <c r="JGU3" s="2"/>
      <c r="JGV3" s="2"/>
      <c r="JGW3" s="2"/>
      <c r="JGX3" s="2"/>
      <c r="JGY3" s="2"/>
      <c r="JGZ3" s="2"/>
      <c r="JHA3" s="2"/>
      <c r="JHB3" s="2"/>
      <c r="JHC3" s="2"/>
      <c r="JHD3" s="2"/>
      <c r="JHE3" s="2"/>
      <c r="JHF3" s="2"/>
      <c r="JHG3" s="2"/>
      <c r="JHH3" s="2"/>
      <c r="JHI3" s="2"/>
      <c r="JHJ3" s="2"/>
      <c r="JHK3" s="2"/>
      <c r="JHL3" s="2"/>
      <c r="JHM3" s="2"/>
      <c r="JHN3" s="2"/>
      <c r="JHO3" s="2"/>
      <c r="JHP3" s="2"/>
      <c r="JHQ3" s="2"/>
      <c r="JHR3" s="2"/>
      <c r="JHS3" s="2"/>
      <c r="JHT3" s="2"/>
      <c r="JHU3" s="2"/>
      <c r="JHV3" s="2"/>
      <c r="JHW3" s="2"/>
      <c r="JHX3" s="2"/>
      <c r="JHY3" s="2"/>
      <c r="JHZ3" s="2"/>
      <c r="JIA3" s="2"/>
      <c r="JIB3" s="2"/>
      <c r="JIC3" s="2"/>
      <c r="JID3" s="2"/>
      <c r="JIE3" s="2"/>
      <c r="JIF3" s="2"/>
      <c r="JIG3" s="2"/>
      <c r="JIH3" s="2"/>
      <c r="JII3" s="2"/>
      <c r="JIJ3" s="2"/>
      <c r="JIK3" s="2"/>
      <c r="JIL3" s="2"/>
      <c r="JIM3" s="2"/>
      <c r="JIN3" s="2"/>
      <c r="JIO3" s="2"/>
      <c r="JIP3" s="2"/>
      <c r="JIQ3" s="2"/>
      <c r="JIR3" s="2"/>
      <c r="JIS3" s="2"/>
      <c r="JIT3" s="2"/>
      <c r="JIU3" s="2"/>
      <c r="JIV3" s="2"/>
      <c r="JIW3" s="2"/>
      <c r="JIX3" s="2"/>
      <c r="JIY3" s="2"/>
      <c r="JIZ3" s="2"/>
      <c r="JJA3" s="2"/>
      <c r="JJB3" s="2"/>
      <c r="JJC3" s="2"/>
      <c r="JJD3" s="2"/>
      <c r="JJE3" s="2"/>
      <c r="JJF3" s="2"/>
      <c r="JJG3" s="2"/>
      <c r="JJH3" s="2"/>
      <c r="JJI3" s="2"/>
      <c r="JJJ3" s="2"/>
      <c r="JJK3" s="2"/>
      <c r="JJL3" s="2"/>
      <c r="JJM3" s="2"/>
      <c r="JJN3" s="2"/>
      <c r="JJO3" s="2"/>
      <c r="JJP3" s="2"/>
      <c r="JJQ3" s="2"/>
      <c r="JJR3" s="2"/>
      <c r="JJS3" s="2"/>
      <c r="JJT3" s="2"/>
      <c r="JJU3" s="2"/>
      <c r="JJV3" s="2"/>
      <c r="JJW3" s="2"/>
      <c r="JJX3" s="2"/>
      <c r="JJY3" s="2"/>
      <c r="JJZ3" s="2"/>
      <c r="JKA3" s="2"/>
      <c r="JKB3" s="2"/>
      <c r="JKC3" s="2"/>
      <c r="JKD3" s="2"/>
      <c r="JKE3" s="2"/>
      <c r="JKF3" s="2"/>
      <c r="JKG3" s="2"/>
      <c r="JKH3" s="2"/>
      <c r="JKI3" s="2"/>
      <c r="JKJ3" s="2"/>
      <c r="JKK3" s="2"/>
      <c r="JKL3" s="2"/>
      <c r="JKM3" s="2"/>
      <c r="JKN3" s="2"/>
      <c r="JKO3" s="2"/>
      <c r="JKP3" s="2"/>
      <c r="JKQ3" s="2"/>
      <c r="JKR3" s="2"/>
      <c r="JKS3" s="2"/>
      <c r="JKT3" s="2"/>
      <c r="JKU3" s="2"/>
      <c r="JKV3" s="2"/>
      <c r="JKW3" s="2"/>
      <c r="JKX3" s="2"/>
      <c r="JKY3" s="2"/>
      <c r="JKZ3" s="2"/>
      <c r="JLA3" s="2"/>
      <c r="JLB3" s="2"/>
      <c r="JLC3" s="2"/>
      <c r="JLD3" s="2"/>
      <c r="JLE3" s="2"/>
      <c r="JLF3" s="2"/>
      <c r="JLG3" s="2"/>
      <c r="JLH3" s="2"/>
      <c r="JLI3" s="2"/>
      <c r="JLJ3" s="2"/>
      <c r="JLK3" s="2"/>
      <c r="JLL3" s="2"/>
      <c r="JLM3" s="2"/>
      <c r="JLN3" s="2"/>
      <c r="JLO3" s="2"/>
      <c r="JLP3" s="2"/>
      <c r="JLQ3" s="2"/>
      <c r="JLR3" s="2"/>
      <c r="JLS3" s="2"/>
      <c r="JLT3" s="2"/>
      <c r="JLU3" s="2"/>
      <c r="JLV3" s="2"/>
      <c r="JLW3" s="2"/>
      <c r="JLX3" s="2"/>
      <c r="JLY3" s="2"/>
      <c r="JLZ3" s="2"/>
      <c r="JMA3" s="2"/>
      <c r="JMB3" s="2"/>
      <c r="JMC3" s="2"/>
      <c r="JMD3" s="2"/>
      <c r="JME3" s="2"/>
      <c r="JMF3" s="2"/>
      <c r="JMG3" s="2"/>
      <c r="JMH3" s="2"/>
      <c r="JMI3" s="2"/>
      <c r="JMJ3" s="2"/>
      <c r="JMK3" s="2"/>
      <c r="JML3" s="2"/>
      <c r="JMM3" s="2"/>
      <c r="JMN3" s="2"/>
      <c r="JMO3" s="2"/>
      <c r="JMP3" s="2"/>
      <c r="JMQ3" s="2"/>
      <c r="JMR3" s="2"/>
      <c r="JMS3" s="2"/>
      <c r="JMT3" s="2"/>
      <c r="JMU3" s="2"/>
      <c r="JMV3" s="2"/>
      <c r="JMW3" s="2"/>
      <c r="JMX3" s="2"/>
      <c r="JMY3" s="2"/>
      <c r="JMZ3" s="2"/>
      <c r="JNA3" s="2"/>
      <c r="JNB3" s="2"/>
      <c r="JNC3" s="2"/>
      <c r="JND3" s="2"/>
      <c r="JNE3" s="2"/>
      <c r="JNF3" s="2"/>
      <c r="JNG3" s="2"/>
      <c r="JNH3" s="2"/>
      <c r="JNI3" s="2"/>
      <c r="JNJ3" s="2"/>
      <c r="JNK3" s="2"/>
      <c r="JNL3" s="2"/>
      <c r="JNM3" s="2"/>
      <c r="JNN3" s="2"/>
      <c r="JNO3" s="2"/>
      <c r="JNP3" s="2"/>
      <c r="JNQ3" s="2"/>
      <c r="JNR3" s="2"/>
      <c r="JNS3" s="2"/>
      <c r="JNT3" s="2"/>
      <c r="JNU3" s="2"/>
      <c r="JNV3" s="2"/>
      <c r="JNW3" s="2"/>
      <c r="JNX3" s="2"/>
      <c r="JNY3" s="2"/>
      <c r="JNZ3" s="2"/>
      <c r="JOA3" s="2"/>
      <c r="JOB3" s="2"/>
      <c r="JOC3" s="2"/>
      <c r="JOD3" s="2"/>
      <c r="JOE3" s="2"/>
      <c r="JOF3" s="2"/>
      <c r="JOG3" s="2"/>
      <c r="JOH3" s="2"/>
      <c r="JOI3" s="2"/>
      <c r="JOJ3" s="2"/>
      <c r="JOK3" s="2"/>
      <c r="JOL3" s="2"/>
      <c r="JOM3" s="2"/>
      <c r="JON3" s="2"/>
      <c r="JOO3" s="2"/>
      <c r="JOP3" s="2"/>
      <c r="JOQ3" s="2"/>
      <c r="JOR3" s="2"/>
      <c r="JOS3" s="2"/>
      <c r="JOT3" s="2"/>
      <c r="JOU3" s="2"/>
      <c r="JOV3" s="2"/>
      <c r="JOW3" s="2"/>
      <c r="JOX3" s="2"/>
      <c r="JOY3" s="2"/>
      <c r="JOZ3" s="2"/>
      <c r="JPA3" s="2"/>
      <c r="JPB3" s="2"/>
      <c r="JPC3" s="2"/>
      <c r="JPD3" s="2"/>
      <c r="JPE3" s="2"/>
      <c r="JPF3" s="2"/>
      <c r="JPG3" s="2"/>
      <c r="JPH3" s="2"/>
      <c r="JPI3" s="2"/>
      <c r="JPJ3" s="2"/>
      <c r="JPK3" s="2"/>
      <c r="JPL3" s="2"/>
      <c r="JPM3" s="2"/>
      <c r="JPN3" s="2"/>
      <c r="JPO3" s="2"/>
      <c r="JPP3" s="2"/>
      <c r="JPQ3" s="2"/>
      <c r="JPR3" s="2"/>
      <c r="JPS3" s="2"/>
      <c r="JPT3" s="2"/>
      <c r="JPU3" s="2"/>
      <c r="JPV3" s="2"/>
      <c r="JPW3" s="2"/>
      <c r="JPX3" s="2"/>
      <c r="JPY3" s="2"/>
      <c r="JPZ3" s="2"/>
      <c r="JQA3" s="2"/>
      <c r="JQB3" s="2"/>
      <c r="JQC3" s="2"/>
      <c r="JQD3" s="2"/>
      <c r="JQE3" s="2"/>
      <c r="JQF3" s="2"/>
      <c r="JQG3" s="2"/>
      <c r="JQH3" s="2"/>
      <c r="JQI3" s="2"/>
      <c r="JQJ3" s="2"/>
      <c r="JQK3" s="2"/>
      <c r="JQL3" s="2"/>
      <c r="JQM3" s="2"/>
      <c r="JQN3" s="2"/>
      <c r="JQO3" s="2"/>
      <c r="JQP3" s="2"/>
      <c r="JQQ3" s="2"/>
      <c r="JQR3" s="2"/>
      <c r="JQS3" s="2"/>
      <c r="JQT3" s="2"/>
      <c r="JQU3" s="2"/>
      <c r="JQV3" s="2"/>
      <c r="JQW3" s="2"/>
      <c r="JQX3" s="2"/>
      <c r="JQY3" s="2"/>
      <c r="JQZ3" s="2"/>
      <c r="JRA3" s="2"/>
      <c r="JRB3" s="2"/>
      <c r="JRC3" s="2"/>
      <c r="JRD3" s="2"/>
      <c r="JRE3" s="2"/>
      <c r="JRF3" s="2"/>
      <c r="JRG3" s="2"/>
      <c r="JRH3" s="2"/>
      <c r="JRI3" s="2"/>
      <c r="JRJ3" s="2"/>
      <c r="JRK3" s="2"/>
      <c r="JRL3" s="2"/>
      <c r="JRM3" s="2"/>
      <c r="JRN3" s="2"/>
      <c r="JRO3" s="2"/>
      <c r="JRP3" s="2"/>
      <c r="JRQ3" s="2"/>
      <c r="JRR3" s="2"/>
      <c r="JRS3" s="2"/>
      <c r="JRT3" s="2"/>
      <c r="JRU3" s="2"/>
      <c r="JRV3" s="2"/>
      <c r="JRW3" s="2"/>
      <c r="JRX3" s="2"/>
      <c r="JRY3" s="2"/>
      <c r="JRZ3" s="2"/>
      <c r="JSA3" s="2"/>
      <c r="JSB3" s="2"/>
      <c r="JSC3" s="2"/>
      <c r="JSD3" s="2"/>
      <c r="JSE3" s="2"/>
      <c r="JSF3" s="2"/>
      <c r="JSG3" s="2"/>
      <c r="JSH3" s="2"/>
      <c r="JSI3" s="2"/>
      <c r="JSJ3" s="2"/>
      <c r="JSK3" s="2"/>
      <c r="JSL3" s="2"/>
      <c r="JSM3" s="2"/>
      <c r="JSN3" s="2"/>
      <c r="JSO3" s="2"/>
      <c r="JSP3" s="2"/>
      <c r="JSQ3" s="2"/>
      <c r="JSR3" s="2"/>
      <c r="JSS3" s="2"/>
      <c r="JST3" s="2"/>
      <c r="JSU3" s="2"/>
      <c r="JSV3" s="2"/>
      <c r="JSW3" s="2"/>
      <c r="JSX3" s="2"/>
      <c r="JSY3" s="2"/>
      <c r="JSZ3" s="2"/>
      <c r="JTA3" s="2"/>
      <c r="JTB3" s="2"/>
      <c r="JTC3" s="2"/>
      <c r="JTD3" s="2"/>
      <c r="JTE3" s="2"/>
      <c r="JTF3" s="2"/>
      <c r="JTG3" s="2"/>
      <c r="JTH3" s="2"/>
      <c r="JTI3" s="2"/>
      <c r="JTJ3" s="2"/>
      <c r="JTK3" s="2"/>
      <c r="JTL3" s="2"/>
      <c r="JTM3" s="2"/>
      <c r="JTN3" s="2"/>
      <c r="JTO3" s="2"/>
      <c r="JTP3" s="2"/>
      <c r="JTQ3" s="2"/>
      <c r="JTR3" s="2"/>
      <c r="JTS3" s="2"/>
      <c r="JTT3" s="2"/>
      <c r="JTU3" s="2"/>
      <c r="JTV3" s="2"/>
      <c r="JTW3" s="2"/>
      <c r="JTX3" s="2"/>
      <c r="JTY3" s="2"/>
      <c r="JTZ3" s="2"/>
      <c r="JUA3" s="2"/>
      <c r="JUB3" s="2"/>
      <c r="JUC3" s="2"/>
      <c r="JUD3" s="2"/>
      <c r="JUE3" s="2"/>
      <c r="JUF3" s="2"/>
      <c r="JUG3" s="2"/>
      <c r="JUH3" s="2"/>
      <c r="JUI3" s="2"/>
      <c r="JUJ3" s="2"/>
      <c r="JUK3" s="2"/>
      <c r="JUL3" s="2"/>
      <c r="JUM3" s="2"/>
      <c r="JUN3" s="2"/>
      <c r="JUO3" s="2"/>
      <c r="JUP3" s="2"/>
      <c r="JUQ3" s="2"/>
      <c r="JUR3" s="2"/>
      <c r="JUS3" s="2"/>
      <c r="JUT3" s="2"/>
      <c r="JUU3" s="2"/>
      <c r="JUV3" s="2"/>
      <c r="JUW3" s="2"/>
      <c r="JUX3" s="2"/>
      <c r="JUY3" s="2"/>
      <c r="JUZ3" s="2"/>
      <c r="JVA3" s="2"/>
      <c r="JVB3" s="2"/>
      <c r="JVC3" s="2"/>
      <c r="JVD3" s="2"/>
      <c r="JVE3" s="2"/>
      <c r="JVF3" s="2"/>
      <c r="JVG3" s="2"/>
      <c r="JVH3" s="2"/>
      <c r="JVI3" s="2"/>
      <c r="JVJ3" s="2"/>
      <c r="JVK3" s="2"/>
      <c r="JVL3" s="2"/>
      <c r="JVM3" s="2"/>
      <c r="JVN3" s="2"/>
      <c r="JVO3" s="2"/>
      <c r="JVP3" s="2"/>
      <c r="JVQ3" s="2"/>
      <c r="JVR3" s="2"/>
      <c r="JVS3" s="2"/>
      <c r="JVT3" s="2"/>
      <c r="JVU3" s="2"/>
      <c r="JVV3" s="2"/>
      <c r="JVW3" s="2"/>
      <c r="JVX3" s="2"/>
      <c r="JVY3" s="2"/>
      <c r="JVZ3" s="2"/>
      <c r="JWA3" s="2"/>
      <c r="JWB3" s="2"/>
      <c r="JWC3" s="2"/>
      <c r="JWD3" s="2"/>
      <c r="JWE3" s="2"/>
      <c r="JWF3" s="2"/>
      <c r="JWG3" s="2"/>
      <c r="JWH3" s="2"/>
      <c r="JWI3" s="2"/>
      <c r="JWJ3" s="2"/>
      <c r="JWK3" s="2"/>
      <c r="JWL3" s="2"/>
      <c r="JWM3" s="2"/>
      <c r="JWN3" s="2"/>
      <c r="JWO3" s="2"/>
      <c r="JWP3" s="2"/>
      <c r="JWQ3" s="2"/>
      <c r="JWR3" s="2"/>
      <c r="JWS3" s="2"/>
      <c r="JWT3" s="2"/>
      <c r="JWU3" s="2"/>
      <c r="JWV3" s="2"/>
      <c r="JWW3" s="2"/>
      <c r="JWX3" s="2"/>
      <c r="JWY3" s="2"/>
      <c r="JWZ3" s="2"/>
      <c r="JXA3" s="2"/>
      <c r="JXB3" s="2"/>
      <c r="JXC3" s="2"/>
      <c r="JXD3" s="2"/>
      <c r="JXE3" s="2"/>
      <c r="JXF3" s="2"/>
      <c r="JXG3" s="2"/>
      <c r="JXH3" s="2"/>
      <c r="JXI3" s="2"/>
      <c r="JXJ3" s="2"/>
      <c r="JXK3" s="2"/>
      <c r="JXL3" s="2"/>
      <c r="JXM3" s="2"/>
      <c r="JXN3" s="2"/>
      <c r="JXO3" s="2"/>
      <c r="JXP3" s="2"/>
      <c r="JXQ3" s="2"/>
      <c r="JXR3" s="2"/>
      <c r="JXS3" s="2"/>
      <c r="JXT3" s="2"/>
      <c r="JXU3" s="2"/>
      <c r="JXV3" s="2"/>
      <c r="JXW3" s="2"/>
      <c r="JXX3" s="2"/>
      <c r="JXY3" s="2"/>
      <c r="JXZ3" s="2"/>
      <c r="JYA3" s="2"/>
      <c r="JYB3" s="2"/>
      <c r="JYC3" s="2"/>
      <c r="JYD3" s="2"/>
      <c r="JYE3" s="2"/>
      <c r="JYF3" s="2"/>
      <c r="JYG3" s="2"/>
      <c r="JYH3" s="2"/>
      <c r="JYI3" s="2"/>
      <c r="JYJ3" s="2"/>
      <c r="JYK3" s="2"/>
      <c r="JYL3" s="2"/>
      <c r="JYM3" s="2"/>
      <c r="JYN3" s="2"/>
      <c r="JYO3" s="2"/>
      <c r="JYP3" s="2"/>
      <c r="JYQ3" s="2"/>
      <c r="JYR3" s="2"/>
      <c r="JYS3" s="2"/>
      <c r="JYT3" s="2"/>
      <c r="JYU3" s="2"/>
      <c r="JYV3" s="2"/>
      <c r="JYW3" s="2"/>
      <c r="JYX3" s="2"/>
      <c r="JYY3" s="2"/>
      <c r="JYZ3" s="2"/>
      <c r="JZA3" s="2"/>
      <c r="JZB3" s="2"/>
      <c r="JZC3" s="2"/>
      <c r="JZD3" s="2"/>
      <c r="JZE3" s="2"/>
      <c r="JZF3" s="2"/>
      <c r="JZG3" s="2"/>
      <c r="JZH3" s="2"/>
      <c r="JZI3" s="2"/>
      <c r="JZJ3" s="2"/>
      <c r="JZK3" s="2"/>
      <c r="JZL3" s="2"/>
      <c r="JZM3" s="2"/>
      <c r="JZN3" s="2"/>
      <c r="JZO3" s="2"/>
      <c r="JZP3" s="2"/>
      <c r="JZQ3" s="2"/>
      <c r="JZR3" s="2"/>
      <c r="JZS3" s="2"/>
      <c r="JZT3" s="2"/>
      <c r="JZU3" s="2"/>
      <c r="JZV3" s="2"/>
      <c r="JZW3" s="2"/>
      <c r="JZX3" s="2"/>
      <c r="JZY3" s="2"/>
      <c r="JZZ3" s="2"/>
      <c r="KAA3" s="2"/>
      <c r="KAB3" s="2"/>
      <c r="KAC3" s="2"/>
      <c r="KAD3" s="2"/>
      <c r="KAE3" s="2"/>
      <c r="KAF3" s="2"/>
      <c r="KAG3" s="2"/>
      <c r="KAH3" s="2"/>
      <c r="KAI3" s="2"/>
      <c r="KAJ3" s="2"/>
      <c r="KAK3" s="2"/>
      <c r="KAL3" s="2"/>
      <c r="KAM3" s="2"/>
      <c r="KAN3" s="2"/>
      <c r="KAO3" s="2"/>
      <c r="KAP3" s="2"/>
      <c r="KAQ3" s="2"/>
      <c r="KAR3" s="2"/>
      <c r="KAS3" s="2"/>
      <c r="KAT3" s="2"/>
      <c r="KAU3" s="2"/>
      <c r="KAV3" s="2"/>
      <c r="KAW3" s="2"/>
      <c r="KAX3" s="2"/>
      <c r="KAY3" s="2"/>
      <c r="KAZ3" s="2"/>
      <c r="KBA3" s="2"/>
      <c r="KBB3" s="2"/>
      <c r="KBC3" s="2"/>
      <c r="KBD3" s="2"/>
      <c r="KBE3" s="2"/>
      <c r="KBF3" s="2"/>
      <c r="KBG3" s="2"/>
      <c r="KBH3" s="2"/>
      <c r="KBI3" s="2"/>
      <c r="KBJ3" s="2"/>
      <c r="KBK3" s="2"/>
      <c r="KBL3" s="2"/>
      <c r="KBM3" s="2"/>
      <c r="KBN3" s="2"/>
      <c r="KBO3" s="2"/>
      <c r="KBP3" s="2"/>
      <c r="KBQ3" s="2"/>
      <c r="KBR3" s="2"/>
      <c r="KBS3" s="2"/>
      <c r="KBT3" s="2"/>
      <c r="KBU3" s="2"/>
      <c r="KBV3" s="2"/>
      <c r="KBW3" s="2"/>
      <c r="KBX3" s="2"/>
      <c r="KBY3" s="2"/>
      <c r="KBZ3" s="2"/>
      <c r="KCA3" s="2"/>
      <c r="KCB3" s="2"/>
      <c r="KCC3" s="2"/>
      <c r="KCD3" s="2"/>
      <c r="KCE3" s="2"/>
      <c r="KCF3" s="2"/>
      <c r="KCG3" s="2"/>
      <c r="KCH3" s="2"/>
      <c r="KCI3" s="2"/>
      <c r="KCJ3" s="2"/>
      <c r="KCK3" s="2"/>
      <c r="KCL3" s="2"/>
      <c r="KCM3" s="2"/>
      <c r="KCN3" s="2"/>
      <c r="KCO3" s="2"/>
      <c r="KCP3" s="2"/>
      <c r="KCQ3" s="2"/>
      <c r="KCR3" s="2"/>
      <c r="KCS3" s="2"/>
      <c r="KCT3" s="2"/>
      <c r="KCU3" s="2"/>
      <c r="KCV3" s="2"/>
      <c r="KCW3" s="2"/>
      <c r="KCX3" s="2"/>
      <c r="KCY3" s="2"/>
      <c r="KCZ3" s="2"/>
      <c r="KDA3" s="2"/>
      <c r="KDB3" s="2"/>
      <c r="KDC3" s="2"/>
      <c r="KDD3" s="2"/>
      <c r="KDE3" s="2"/>
      <c r="KDF3" s="2"/>
      <c r="KDG3" s="2"/>
      <c r="KDH3" s="2"/>
      <c r="KDI3" s="2"/>
      <c r="KDJ3" s="2"/>
      <c r="KDK3" s="2"/>
      <c r="KDL3" s="2"/>
      <c r="KDM3" s="2"/>
      <c r="KDN3" s="2"/>
      <c r="KDO3" s="2"/>
      <c r="KDP3" s="2"/>
      <c r="KDQ3" s="2"/>
      <c r="KDR3" s="2"/>
      <c r="KDS3" s="2"/>
      <c r="KDT3" s="2"/>
      <c r="KDU3" s="2"/>
      <c r="KDV3" s="2"/>
      <c r="KDW3" s="2"/>
      <c r="KDX3" s="2"/>
      <c r="KDY3" s="2"/>
      <c r="KDZ3" s="2"/>
      <c r="KEA3" s="2"/>
      <c r="KEB3" s="2"/>
      <c r="KEC3" s="2"/>
      <c r="KED3" s="2"/>
      <c r="KEE3" s="2"/>
      <c r="KEF3" s="2"/>
      <c r="KEG3" s="2"/>
      <c r="KEH3" s="2"/>
      <c r="KEI3" s="2"/>
      <c r="KEJ3" s="2"/>
      <c r="KEK3" s="2"/>
      <c r="KEL3" s="2"/>
      <c r="KEM3" s="2"/>
      <c r="KEN3" s="2"/>
      <c r="KEO3" s="2"/>
      <c r="KEP3" s="2"/>
      <c r="KEQ3" s="2"/>
      <c r="KER3" s="2"/>
      <c r="KES3" s="2"/>
      <c r="KET3" s="2"/>
      <c r="KEU3" s="2"/>
      <c r="KEV3" s="2"/>
      <c r="KEW3" s="2"/>
      <c r="KEX3" s="2"/>
      <c r="KEY3" s="2"/>
      <c r="KEZ3" s="2"/>
      <c r="KFA3" s="2"/>
      <c r="KFB3" s="2"/>
      <c r="KFC3" s="2"/>
      <c r="KFD3" s="2"/>
      <c r="KFE3" s="2"/>
      <c r="KFF3" s="2"/>
      <c r="KFG3" s="2"/>
      <c r="KFH3" s="2"/>
      <c r="KFI3" s="2"/>
      <c r="KFJ3" s="2"/>
      <c r="KFK3" s="2"/>
      <c r="KFL3" s="2"/>
      <c r="KFM3" s="2"/>
      <c r="KFN3" s="2"/>
      <c r="KFO3" s="2"/>
      <c r="KFP3" s="2"/>
      <c r="KFQ3" s="2"/>
      <c r="KFR3" s="2"/>
      <c r="KFS3" s="2"/>
      <c r="KFT3" s="2"/>
      <c r="KFU3" s="2"/>
      <c r="KFV3" s="2"/>
      <c r="KFW3" s="2"/>
      <c r="KFX3" s="2"/>
      <c r="KFY3" s="2"/>
      <c r="KFZ3" s="2"/>
      <c r="KGA3" s="2"/>
      <c r="KGB3" s="2"/>
      <c r="KGC3" s="2"/>
      <c r="KGD3" s="2"/>
      <c r="KGE3" s="2"/>
      <c r="KGF3" s="2"/>
      <c r="KGG3" s="2"/>
      <c r="KGH3" s="2"/>
      <c r="KGI3" s="2"/>
      <c r="KGJ3" s="2"/>
      <c r="KGK3" s="2"/>
      <c r="KGL3" s="2"/>
      <c r="KGM3" s="2"/>
      <c r="KGN3" s="2"/>
      <c r="KGO3" s="2"/>
      <c r="KGP3" s="2"/>
      <c r="KGQ3" s="2"/>
      <c r="KGR3" s="2"/>
      <c r="KGS3" s="2"/>
      <c r="KGT3" s="2"/>
      <c r="KGU3" s="2"/>
      <c r="KGV3" s="2"/>
      <c r="KGW3" s="2"/>
      <c r="KGX3" s="2"/>
      <c r="KGY3" s="2"/>
      <c r="KGZ3" s="2"/>
      <c r="KHA3" s="2"/>
      <c r="KHB3" s="2"/>
      <c r="KHC3" s="2"/>
      <c r="KHD3" s="2"/>
      <c r="KHE3" s="2"/>
      <c r="KHF3" s="2"/>
      <c r="KHG3" s="2"/>
      <c r="KHH3" s="2"/>
      <c r="KHI3" s="2"/>
      <c r="KHJ3" s="2"/>
      <c r="KHK3" s="2"/>
      <c r="KHL3" s="2"/>
      <c r="KHM3" s="2"/>
      <c r="KHN3" s="2"/>
      <c r="KHO3" s="2"/>
      <c r="KHP3" s="2"/>
      <c r="KHQ3" s="2"/>
      <c r="KHR3" s="2"/>
      <c r="KHS3" s="2"/>
      <c r="KHT3" s="2"/>
      <c r="KHU3" s="2"/>
      <c r="KHV3" s="2"/>
      <c r="KHW3" s="2"/>
      <c r="KHX3" s="2"/>
      <c r="KHY3" s="2"/>
      <c r="KHZ3" s="2"/>
      <c r="KIA3" s="2"/>
      <c r="KIB3" s="2"/>
      <c r="KIC3" s="2"/>
      <c r="KID3" s="2"/>
      <c r="KIE3" s="2"/>
      <c r="KIF3" s="2"/>
      <c r="KIG3" s="2"/>
      <c r="KIH3" s="2"/>
      <c r="KII3" s="2"/>
      <c r="KIJ3" s="2"/>
      <c r="KIK3" s="2"/>
      <c r="KIL3" s="2"/>
      <c r="KIM3" s="2"/>
      <c r="KIN3" s="2"/>
      <c r="KIO3" s="2"/>
      <c r="KIP3" s="2"/>
      <c r="KIQ3" s="2"/>
      <c r="KIR3" s="2"/>
      <c r="KIS3" s="2"/>
      <c r="KIT3" s="2"/>
      <c r="KIU3" s="2"/>
      <c r="KIV3" s="2"/>
      <c r="KIW3" s="2"/>
      <c r="KIX3" s="2"/>
      <c r="KIY3" s="2"/>
      <c r="KIZ3" s="2"/>
      <c r="KJA3" s="2"/>
      <c r="KJB3" s="2"/>
      <c r="KJC3" s="2"/>
      <c r="KJD3" s="2"/>
      <c r="KJE3" s="2"/>
      <c r="KJF3" s="2"/>
      <c r="KJG3" s="2"/>
      <c r="KJH3" s="2"/>
      <c r="KJI3" s="2"/>
      <c r="KJJ3" s="2"/>
      <c r="KJK3" s="2"/>
      <c r="KJL3" s="2"/>
      <c r="KJM3" s="2"/>
      <c r="KJN3" s="2"/>
      <c r="KJO3" s="2"/>
      <c r="KJP3" s="2"/>
      <c r="KJQ3" s="2"/>
      <c r="KJR3" s="2"/>
      <c r="KJS3" s="2"/>
      <c r="KJT3" s="2"/>
      <c r="KJU3" s="2"/>
      <c r="KJV3" s="2"/>
      <c r="KJW3" s="2"/>
      <c r="KJX3" s="2"/>
      <c r="KJY3" s="2"/>
      <c r="KJZ3" s="2"/>
      <c r="KKA3" s="2"/>
      <c r="KKB3" s="2"/>
      <c r="KKC3" s="2"/>
      <c r="KKD3" s="2"/>
      <c r="KKE3" s="2"/>
      <c r="KKF3" s="2"/>
      <c r="KKG3" s="2"/>
      <c r="KKH3" s="2"/>
      <c r="KKI3" s="2"/>
      <c r="KKJ3" s="2"/>
      <c r="KKK3" s="2"/>
      <c r="KKL3" s="2"/>
      <c r="KKM3" s="2"/>
      <c r="KKN3" s="2"/>
      <c r="KKO3" s="2"/>
      <c r="KKP3" s="2"/>
      <c r="KKQ3" s="2"/>
      <c r="KKR3" s="2"/>
      <c r="KKS3" s="2"/>
      <c r="KKT3" s="2"/>
      <c r="KKU3" s="2"/>
      <c r="KKV3" s="2"/>
      <c r="KKW3" s="2"/>
      <c r="KKX3" s="2"/>
      <c r="KKY3" s="2"/>
      <c r="KKZ3" s="2"/>
      <c r="KLA3" s="2"/>
      <c r="KLB3" s="2"/>
      <c r="KLC3" s="2"/>
      <c r="KLD3" s="2"/>
      <c r="KLE3" s="2"/>
      <c r="KLF3" s="2"/>
      <c r="KLG3" s="2"/>
      <c r="KLH3" s="2"/>
      <c r="KLI3" s="2"/>
      <c r="KLJ3" s="2"/>
      <c r="KLK3" s="2"/>
      <c r="KLL3" s="2"/>
      <c r="KLM3" s="2"/>
      <c r="KLN3" s="2"/>
      <c r="KLO3" s="2"/>
      <c r="KLP3" s="2"/>
      <c r="KLQ3" s="2"/>
      <c r="KLR3" s="2"/>
      <c r="KLS3" s="2"/>
      <c r="KLT3" s="2"/>
      <c r="KLU3" s="2"/>
      <c r="KLV3" s="2"/>
      <c r="KLW3" s="2"/>
      <c r="KLX3" s="2"/>
      <c r="KLY3" s="2"/>
      <c r="KLZ3" s="2"/>
      <c r="KMA3" s="2"/>
      <c r="KMB3" s="2"/>
      <c r="KMC3" s="2"/>
      <c r="KMD3" s="2"/>
      <c r="KME3" s="2"/>
      <c r="KMF3" s="2"/>
      <c r="KMG3" s="2"/>
      <c r="KMH3" s="2"/>
      <c r="KMI3" s="2"/>
      <c r="KMJ3" s="2"/>
      <c r="KMK3" s="2"/>
      <c r="KML3" s="2"/>
      <c r="KMM3" s="2"/>
      <c r="KMN3" s="2"/>
      <c r="KMO3" s="2"/>
      <c r="KMP3" s="2"/>
      <c r="KMQ3" s="2"/>
      <c r="KMR3" s="2"/>
      <c r="KMS3" s="2"/>
      <c r="KMT3" s="2"/>
      <c r="KMU3" s="2"/>
      <c r="KMV3" s="2"/>
      <c r="KMW3" s="2"/>
      <c r="KMX3" s="2"/>
      <c r="KMY3" s="2"/>
      <c r="KMZ3" s="2"/>
      <c r="KNA3" s="2"/>
      <c r="KNB3" s="2"/>
      <c r="KNC3" s="2"/>
      <c r="KND3" s="2"/>
      <c r="KNE3" s="2"/>
      <c r="KNF3" s="2"/>
      <c r="KNG3" s="2"/>
      <c r="KNH3" s="2"/>
      <c r="KNI3" s="2"/>
      <c r="KNJ3" s="2"/>
      <c r="KNK3" s="2"/>
      <c r="KNL3" s="2"/>
      <c r="KNM3" s="2"/>
      <c r="KNN3" s="2"/>
      <c r="KNO3" s="2"/>
      <c r="KNP3" s="2"/>
      <c r="KNQ3" s="2"/>
      <c r="KNR3" s="2"/>
      <c r="KNS3" s="2"/>
      <c r="KNT3" s="2"/>
      <c r="KNU3" s="2"/>
      <c r="KNV3" s="2"/>
      <c r="KNW3" s="2"/>
      <c r="KNX3" s="2"/>
      <c r="KNY3" s="2"/>
      <c r="KNZ3" s="2"/>
      <c r="KOA3" s="2"/>
      <c r="KOB3" s="2"/>
      <c r="KOC3" s="2"/>
      <c r="KOD3" s="2"/>
      <c r="KOE3" s="2"/>
      <c r="KOF3" s="2"/>
      <c r="KOG3" s="2"/>
      <c r="KOH3" s="2"/>
      <c r="KOI3" s="2"/>
      <c r="KOJ3" s="2"/>
      <c r="KOK3" s="2"/>
      <c r="KOL3" s="2"/>
      <c r="KOM3" s="2"/>
      <c r="KON3" s="2"/>
      <c r="KOO3" s="2"/>
      <c r="KOP3" s="2"/>
      <c r="KOQ3" s="2"/>
      <c r="KOR3" s="2"/>
      <c r="KOS3" s="2"/>
      <c r="KOT3" s="2"/>
      <c r="KOU3" s="2"/>
      <c r="KOV3" s="2"/>
      <c r="KOW3" s="2"/>
      <c r="KOX3" s="2"/>
      <c r="KOY3" s="2"/>
      <c r="KOZ3" s="2"/>
      <c r="KPA3" s="2"/>
      <c r="KPB3" s="2"/>
      <c r="KPC3" s="2"/>
      <c r="KPD3" s="2"/>
      <c r="KPE3" s="2"/>
      <c r="KPF3" s="2"/>
      <c r="KPG3" s="2"/>
      <c r="KPH3" s="2"/>
      <c r="KPI3" s="2"/>
      <c r="KPJ3" s="2"/>
      <c r="KPK3" s="2"/>
      <c r="KPL3" s="2"/>
      <c r="KPM3" s="2"/>
      <c r="KPN3" s="2"/>
      <c r="KPO3" s="2"/>
      <c r="KPP3" s="2"/>
      <c r="KPQ3" s="2"/>
      <c r="KPR3" s="2"/>
      <c r="KPS3" s="2"/>
      <c r="KPT3" s="2"/>
      <c r="KPU3" s="2"/>
      <c r="KPV3" s="2"/>
      <c r="KPW3" s="2"/>
      <c r="KPX3" s="2"/>
      <c r="KPY3" s="2"/>
      <c r="KPZ3" s="2"/>
      <c r="KQA3" s="2"/>
      <c r="KQB3" s="2"/>
      <c r="KQC3" s="2"/>
      <c r="KQD3" s="2"/>
      <c r="KQE3" s="2"/>
      <c r="KQF3" s="2"/>
      <c r="KQG3" s="2"/>
      <c r="KQH3" s="2"/>
      <c r="KQI3" s="2"/>
      <c r="KQJ3" s="2"/>
      <c r="KQK3" s="2"/>
      <c r="KQL3" s="2"/>
      <c r="KQM3" s="2"/>
      <c r="KQN3" s="2"/>
      <c r="KQO3" s="2"/>
      <c r="KQP3" s="2"/>
      <c r="KQQ3" s="2"/>
      <c r="KQR3" s="2"/>
      <c r="KQS3" s="2"/>
      <c r="KQT3" s="2"/>
      <c r="KQU3" s="2"/>
      <c r="KQV3" s="2"/>
      <c r="KQW3" s="2"/>
      <c r="KQX3" s="2"/>
      <c r="KQY3" s="2"/>
      <c r="KQZ3" s="2"/>
      <c r="KRA3" s="2"/>
      <c r="KRB3" s="2"/>
      <c r="KRC3" s="2"/>
      <c r="KRD3" s="2"/>
      <c r="KRE3" s="2"/>
      <c r="KRF3" s="2"/>
      <c r="KRG3" s="2"/>
      <c r="KRH3" s="2"/>
      <c r="KRI3" s="2"/>
      <c r="KRJ3" s="2"/>
      <c r="KRK3" s="2"/>
      <c r="KRL3" s="2"/>
      <c r="KRM3" s="2"/>
      <c r="KRN3" s="2"/>
      <c r="KRO3" s="2"/>
      <c r="KRP3" s="2"/>
      <c r="KRQ3" s="2"/>
      <c r="KRR3" s="2"/>
      <c r="KRS3" s="2"/>
      <c r="KRT3" s="2"/>
      <c r="KRU3" s="2"/>
      <c r="KRV3" s="2"/>
      <c r="KRW3" s="2"/>
      <c r="KRX3" s="2"/>
      <c r="KRY3" s="2"/>
      <c r="KRZ3" s="2"/>
      <c r="KSA3" s="2"/>
      <c r="KSB3" s="2"/>
      <c r="KSC3" s="2"/>
      <c r="KSD3" s="2"/>
      <c r="KSE3" s="2"/>
      <c r="KSF3" s="2"/>
      <c r="KSG3" s="2"/>
      <c r="KSH3" s="2"/>
      <c r="KSI3" s="2"/>
      <c r="KSJ3" s="2"/>
      <c r="KSK3" s="2"/>
      <c r="KSL3" s="2"/>
      <c r="KSM3" s="2"/>
      <c r="KSN3" s="2"/>
      <c r="KSO3" s="2"/>
      <c r="KSP3" s="2"/>
      <c r="KSQ3" s="2"/>
      <c r="KSR3" s="2"/>
      <c r="KSS3" s="2"/>
      <c r="KST3" s="2"/>
      <c r="KSU3" s="2"/>
      <c r="KSV3" s="2"/>
      <c r="KSW3" s="2"/>
      <c r="KSX3" s="2"/>
      <c r="KSY3" s="2"/>
      <c r="KSZ3" s="2"/>
      <c r="KTA3" s="2"/>
      <c r="KTB3" s="2"/>
      <c r="KTC3" s="2"/>
      <c r="KTD3" s="2"/>
      <c r="KTE3" s="2"/>
      <c r="KTF3" s="2"/>
      <c r="KTG3" s="2"/>
      <c r="KTH3" s="2"/>
      <c r="KTI3" s="2"/>
      <c r="KTJ3" s="2"/>
      <c r="KTK3" s="2"/>
      <c r="KTL3" s="2"/>
      <c r="KTM3" s="2"/>
      <c r="KTN3" s="2"/>
      <c r="KTO3" s="2"/>
      <c r="KTP3" s="2"/>
      <c r="KTQ3" s="2"/>
      <c r="KTR3" s="2"/>
      <c r="KTS3" s="2"/>
      <c r="KTT3" s="2"/>
      <c r="KTU3" s="2"/>
      <c r="KTV3" s="2"/>
      <c r="KTW3" s="2"/>
      <c r="KTX3" s="2"/>
      <c r="KTY3" s="2"/>
      <c r="KTZ3" s="2"/>
      <c r="KUA3" s="2"/>
      <c r="KUB3" s="2"/>
      <c r="KUC3" s="2"/>
      <c r="KUD3" s="2"/>
      <c r="KUE3" s="2"/>
      <c r="KUF3" s="2"/>
      <c r="KUG3" s="2"/>
      <c r="KUH3" s="2"/>
      <c r="KUI3" s="2"/>
      <c r="KUJ3" s="2"/>
      <c r="KUK3" s="2"/>
      <c r="KUL3" s="2"/>
      <c r="KUM3" s="2"/>
      <c r="KUN3" s="2"/>
      <c r="KUO3" s="2"/>
      <c r="KUP3" s="2"/>
      <c r="KUQ3" s="2"/>
      <c r="KUR3" s="2"/>
      <c r="KUS3" s="2"/>
      <c r="KUT3" s="2"/>
      <c r="KUU3" s="2"/>
      <c r="KUV3" s="2"/>
      <c r="KUW3" s="2"/>
      <c r="KUX3" s="2"/>
      <c r="KUY3" s="2"/>
      <c r="KUZ3" s="2"/>
      <c r="KVA3" s="2"/>
      <c r="KVB3" s="2"/>
      <c r="KVC3" s="2"/>
      <c r="KVD3" s="2"/>
      <c r="KVE3" s="2"/>
      <c r="KVF3" s="2"/>
      <c r="KVG3" s="2"/>
      <c r="KVH3" s="2"/>
      <c r="KVI3" s="2"/>
      <c r="KVJ3" s="2"/>
      <c r="KVK3" s="2"/>
      <c r="KVL3" s="2"/>
      <c r="KVM3" s="2"/>
      <c r="KVN3" s="2"/>
      <c r="KVO3" s="2"/>
      <c r="KVP3" s="2"/>
      <c r="KVQ3" s="2"/>
      <c r="KVR3" s="2"/>
      <c r="KVS3" s="2"/>
      <c r="KVT3" s="2"/>
      <c r="KVU3" s="2"/>
      <c r="KVV3" s="2"/>
      <c r="KVW3" s="2"/>
      <c r="KVX3" s="2"/>
      <c r="KVY3" s="2"/>
      <c r="KVZ3" s="2"/>
      <c r="KWA3" s="2"/>
      <c r="KWB3" s="2"/>
      <c r="KWC3" s="2"/>
      <c r="KWD3" s="2"/>
      <c r="KWE3" s="2"/>
      <c r="KWF3" s="2"/>
      <c r="KWG3" s="2"/>
      <c r="KWH3" s="2"/>
      <c r="KWI3" s="2"/>
      <c r="KWJ3" s="2"/>
      <c r="KWK3" s="2"/>
      <c r="KWL3" s="2"/>
      <c r="KWM3" s="2"/>
      <c r="KWN3" s="2"/>
      <c r="KWO3" s="2"/>
      <c r="KWP3" s="2"/>
      <c r="KWQ3" s="2"/>
      <c r="KWR3" s="2"/>
      <c r="KWS3" s="2"/>
      <c r="KWT3" s="2"/>
      <c r="KWU3" s="2"/>
      <c r="KWV3" s="2"/>
      <c r="KWW3" s="2"/>
      <c r="KWX3" s="2"/>
      <c r="KWY3" s="2"/>
      <c r="KWZ3" s="2"/>
      <c r="KXA3" s="2"/>
      <c r="KXB3" s="2"/>
      <c r="KXC3" s="2"/>
      <c r="KXD3" s="2"/>
      <c r="KXE3" s="2"/>
      <c r="KXF3" s="2"/>
      <c r="KXG3" s="2"/>
      <c r="KXH3" s="2"/>
      <c r="KXI3" s="2"/>
      <c r="KXJ3" s="2"/>
      <c r="KXK3" s="2"/>
      <c r="KXL3" s="2"/>
      <c r="KXM3" s="2"/>
      <c r="KXN3" s="2"/>
      <c r="KXO3" s="2"/>
      <c r="KXP3" s="2"/>
      <c r="KXQ3" s="2"/>
      <c r="KXR3" s="2"/>
      <c r="KXS3" s="2"/>
      <c r="KXT3" s="2"/>
      <c r="KXU3" s="2"/>
      <c r="KXV3" s="2"/>
      <c r="KXW3" s="2"/>
      <c r="KXX3" s="2"/>
      <c r="KXY3" s="2"/>
      <c r="KXZ3" s="2"/>
      <c r="KYA3" s="2"/>
      <c r="KYB3" s="2"/>
      <c r="KYC3" s="2"/>
      <c r="KYD3" s="2"/>
      <c r="KYE3" s="2"/>
      <c r="KYF3" s="2"/>
      <c r="KYG3" s="2"/>
      <c r="KYH3" s="2"/>
      <c r="KYI3" s="2"/>
      <c r="KYJ3" s="2"/>
      <c r="KYK3" s="2"/>
      <c r="KYL3" s="2"/>
      <c r="KYM3" s="2"/>
      <c r="KYN3" s="2"/>
      <c r="KYO3" s="2"/>
      <c r="KYP3" s="2"/>
      <c r="KYQ3" s="2"/>
      <c r="KYR3" s="2"/>
      <c r="KYS3" s="2"/>
      <c r="KYT3" s="2"/>
      <c r="KYU3" s="2"/>
      <c r="KYV3" s="2"/>
      <c r="KYW3" s="2"/>
      <c r="KYX3" s="2"/>
      <c r="KYY3" s="2"/>
      <c r="KYZ3" s="2"/>
      <c r="KZA3" s="2"/>
      <c r="KZB3" s="2"/>
      <c r="KZC3" s="2"/>
      <c r="KZD3" s="2"/>
      <c r="KZE3" s="2"/>
      <c r="KZF3" s="2"/>
      <c r="KZG3" s="2"/>
      <c r="KZH3" s="2"/>
      <c r="KZI3" s="2"/>
      <c r="KZJ3" s="2"/>
      <c r="KZK3" s="2"/>
      <c r="KZL3" s="2"/>
      <c r="KZM3" s="2"/>
      <c r="KZN3" s="2"/>
      <c r="KZO3" s="2"/>
      <c r="KZP3" s="2"/>
      <c r="KZQ3" s="2"/>
      <c r="KZR3" s="2"/>
      <c r="KZS3" s="2"/>
      <c r="KZT3" s="2"/>
      <c r="KZU3" s="2"/>
      <c r="KZV3" s="2"/>
      <c r="KZW3" s="2"/>
      <c r="KZX3" s="2"/>
      <c r="KZY3" s="2"/>
      <c r="KZZ3" s="2"/>
      <c r="LAA3" s="2"/>
      <c r="LAB3" s="2"/>
      <c r="LAC3" s="2"/>
      <c r="LAD3" s="2"/>
      <c r="LAE3" s="2"/>
      <c r="LAF3" s="2"/>
      <c r="LAG3" s="2"/>
      <c r="LAH3" s="2"/>
      <c r="LAI3" s="2"/>
      <c r="LAJ3" s="2"/>
      <c r="LAK3" s="2"/>
      <c r="LAL3" s="2"/>
      <c r="LAM3" s="2"/>
      <c r="LAN3" s="2"/>
      <c r="LAO3" s="2"/>
      <c r="LAP3" s="2"/>
      <c r="LAQ3" s="2"/>
      <c r="LAR3" s="2"/>
      <c r="LAS3" s="2"/>
      <c r="LAT3" s="2"/>
      <c r="LAU3" s="2"/>
      <c r="LAV3" s="2"/>
      <c r="LAW3" s="2"/>
      <c r="LAX3" s="2"/>
      <c r="LAY3" s="2"/>
      <c r="LAZ3" s="2"/>
      <c r="LBA3" s="2"/>
      <c r="LBB3" s="2"/>
      <c r="LBC3" s="2"/>
      <c r="LBD3" s="2"/>
      <c r="LBE3" s="2"/>
      <c r="LBF3" s="2"/>
      <c r="LBG3" s="2"/>
      <c r="LBH3" s="2"/>
      <c r="LBI3" s="2"/>
      <c r="LBJ3" s="2"/>
      <c r="LBK3" s="2"/>
      <c r="LBL3" s="2"/>
      <c r="LBM3" s="2"/>
      <c r="LBN3" s="2"/>
      <c r="LBO3" s="2"/>
      <c r="LBP3" s="2"/>
      <c r="LBQ3" s="2"/>
      <c r="LBR3" s="2"/>
      <c r="LBS3" s="2"/>
      <c r="LBT3" s="2"/>
      <c r="LBU3" s="2"/>
      <c r="LBV3" s="2"/>
      <c r="LBW3" s="2"/>
      <c r="LBX3" s="2"/>
      <c r="LBY3" s="2"/>
      <c r="LBZ3" s="2"/>
      <c r="LCA3" s="2"/>
      <c r="LCB3" s="2"/>
      <c r="LCC3" s="2"/>
      <c r="LCD3" s="2"/>
      <c r="LCE3" s="2"/>
      <c r="LCF3" s="2"/>
      <c r="LCG3" s="2"/>
      <c r="LCH3" s="2"/>
      <c r="LCI3" s="2"/>
      <c r="LCJ3" s="2"/>
      <c r="LCK3" s="2"/>
      <c r="LCL3" s="2"/>
      <c r="LCM3" s="2"/>
      <c r="LCN3" s="2"/>
      <c r="LCO3" s="2"/>
      <c r="LCP3" s="2"/>
      <c r="LCQ3" s="2"/>
      <c r="LCR3" s="2"/>
      <c r="LCS3" s="2"/>
      <c r="LCT3" s="2"/>
      <c r="LCU3" s="2"/>
      <c r="LCV3" s="2"/>
      <c r="LCW3" s="2"/>
      <c r="LCX3" s="2"/>
      <c r="LCY3" s="2"/>
      <c r="LCZ3" s="2"/>
      <c r="LDA3" s="2"/>
      <c r="LDB3" s="2"/>
      <c r="LDC3" s="2"/>
      <c r="LDD3" s="2"/>
      <c r="LDE3" s="2"/>
      <c r="LDF3" s="2"/>
      <c r="LDG3" s="2"/>
      <c r="LDH3" s="2"/>
      <c r="LDI3" s="2"/>
      <c r="LDJ3" s="2"/>
      <c r="LDK3" s="2"/>
      <c r="LDL3" s="2"/>
      <c r="LDM3" s="2"/>
      <c r="LDN3" s="2"/>
      <c r="LDO3" s="2"/>
      <c r="LDP3" s="2"/>
      <c r="LDQ3" s="2"/>
      <c r="LDR3" s="2"/>
      <c r="LDS3" s="2"/>
      <c r="LDT3" s="2"/>
      <c r="LDU3" s="2"/>
      <c r="LDV3" s="2"/>
      <c r="LDW3" s="2"/>
      <c r="LDX3" s="2"/>
      <c r="LDY3" s="2"/>
      <c r="LDZ3" s="2"/>
      <c r="LEA3" s="2"/>
      <c r="LEB3" s="2"/>
      <c r="LEC3" s="2"/>
      <c r="LED3" s="2"/>
      <c r="LEE3" s="2"/>
      <c r="LEF3" s="2"/>
      <c r="LEG3" s="2"/>
      <c r="LEH3" s="2"/>
      <c r="LEI3" s="2"/>
      <c r="LEJ3" s="2"/>
      <c r="LEK3" s="2"/>
      <c r="LEL3" s="2"/>
      <c r="LEM3" s="2"/>
      <c r="LEN3" s="2"/>
      <c r="LEO3" s="2"/>
      <c r="LEP3" s="2"/>
      <c r="LEQ3" s="2"/>
      <c r="LER3" s="2"/>
      <c r="LES3" s="2"/>
      <c r="LET3" s="2"/>
      <c r="LEU3" s="2"/>
      <c r="LEV3" s="2"/>
      <c r="LEW3" s="2"/>
      <c r="LEX3" s="2"/>
      <c r="LEY3" s="2"/>
      <c r="LEZ3" s="2"/>
      <c r="LFA3" s="2"/>
      <c r="LFB3" s="2"/>
      <c r="LFC3" s="2"/>
      <c r="LFD3" s="2"/>
      <c r="LFE3" s="2"/>
      <c r="LFF3" s="2"/>
      <c r="LFG3" s="2"/>
      <c r="LFH3" s="2"/>
      <c r="LFI3" s="2"/>
      <c r="LFJ3" s="2"/>
      <c r="LFK3" s="2"/>
      <c r="LFL3" s="2"/>
      <c r="LFM3" s="2"/>
      <c r="LFN3" s="2"/>
      <c r="LFO3" s="2"/>
      <c r="LFP3" s="2"/>
      <c r="LFQ3" s="2"/>
      <c r="LFR3" s="2"/>
      <c r="LFS3" s="2"/>
      <c r="LFT3" s="2"/>
      <c r="LFU3" s="2"/>
      <c r="LFV3" s="2"/>
      <c r="LFW3" s="2"/>
      <c r="LFX3" s="2"/>
      <c r="LFY3" s="2"/>
      <c r="LFZ3" s="2"/>
      <c r="LGA3" s="2"/>
      <c r="LGB3" s="2"/>
      <c r="LGC3" s="2"/>
      <c r="LGD3" s="2"/>
      <c r="LGE3" s="2"/>
      <c r="LGF3" s="2"/>
      <c r="LGG3" s="2"/>
      <c r="LGH3" s="2"/>
      <c r="LGI3" s="2"/>
      <c r="LGJ3" s="2"/>
      <c r="LGK3" s="2"/>
      <c r="LGL3" s="2"/>
      <c r="LGM3" s="2"/>
      <c r="LGN3" s="2"/>
      <c r="LGO3" s="2"/>
      <c r="LGP3" s="2"/>
      <c r="LGQ3" s="2"/>
      <c r="LGR3" s="2"/>
      <c r="LGS3" s="2"/>
      <c r="LGT3" s="2"/>
      <c r="LGU3" s="2"/>
      <c r="LGV3" s="2"/>
      <c r="LGW3" s="2"/>
      <c r="LGX3" s="2"/>
      <c r="LGY3" s="2"/>
      <c r="LGZ3" s="2"/>
      <c r="LHA3" s="2"/>
      <c r="LHB3" s="2"/>
      <c r="LHC3" s="2"/>
      <c r="LHD3" s="2"/>
      <c r="LHE3" s="2"/>
      <c r="LHF3" s="2"/>
      <c r="LHG3" s="2"/>
      <c r="LHH3" s="2"/>
      <c r="LHI3" s="2"/>
      <c r="LHJ3" s="2"/>
      <c r="LHK3" s="2"/>
      <c r="LHL3" s="2"/>
      <c r="LHM3" s="2"/>
      <c r="LHN3" s="2"/>
      <c r="LHO3" s="2"/>
      <c r="LHP3" s="2"/>
      <c r="LHQ3" s="2"/>
      <c r="LHR3" s="2"/>
      <c r="LHS3" s="2"/>
      <c r="LHT3" s="2"/>
      <c r="LHU3" s="2"/>
      <c r="LHV3" s="2"/>
      <c r="LHW3" s="2"/>
      <c r="LHX3" s="2"/>
      <c r="LHY3" s="2"/>
      <c r="LHZ3" s="2"/>
      <c r="LIA3" s="2"/>
      <c r="LIB3" s="2"/>
      <c r="LIC3" s="2"/>
      <c r="LID3" s="2"/>
      <c r="LIE3" s="2"/>
      <c r="LIF3" s="2"/>
      <c r="LIG3" s="2"/>
      <c r="LIH3" s="2"/>
      <c r="LII3" s="2"/>
      <c r="LIJ3" s="2"/>
      <c r="LIK3" s="2"/>
      <c r="LIL3" s="2"/>
      <c r="LIM3" s="2"/>
      <c r="LIN3" s="2"/>
      <c r="LIO3" s="2"/>
      <c r="LIP3" s="2"/>
      <c r="LIQ3" s="2"/>
      <c r="LIR3" s="2"/>
      <c r="LIS3" s="2"/>
      <c r="LIT3" s="2"/>
      <c r="LIU3" s="2"/>
      <c r="LIV3" s="2"/>
      <c r="LIW3" s="2"/>
      <c r="LIX3" s="2"/>
      <c r="LIY3" s="2"/>
      <c r="LIZ3" s="2"/>
      <c r="LJA3" s="2"/>
      <c r="LJB3" s="2"/>
      <c r="LJC3" s="2"/>
      <c r="LJD3" s="2"/>
      <c r="LJE3" s="2"/>
      <c r="LJF3" s="2"/>
      <c r="LJG3" s="2"/>
      <c r="LJH3" s="2"/>
      <c r="LJI3" s="2"/>
      <c r="LJJ3" s="2"/>
      <c r="LJK3" s="2"/>
      <c r="LJL3" s="2"/>
      <c r="LJM3" s="2"/>
      <c r="LJN3" s="2"/>
      <c r="LJO3" s="2"/>
      <c r="LJP3" s="2"/>
      <c r="LJQ3" s="2"/>
      <c r="LJR3" s="2"/>
      <c r="LJS3" s="2"/>
      <c r="LJT3" s="2"/>
      <c r="LJU3" s="2"/>
      <c r="LJV3" s="2"/>
      <c r="LJW3" s="2"/>
      <c r="LJX3" s="2"/>
      <c r="LJY3" s="2"/>
      <c r="LJZ3" s="2"/>
      <c r="LKA3" s="2"/>
      <c r="LKB3" s="2"/>
      <c r="LKC3" s="2"/>
      <c r="LKD3" s="2"/>
      <c r="LKE3" s="2"/>
      <c r="LKF3" s="2"/>
      <c r="LKG3" s="2"/>
      <c r="LKH3" s="2"/>
      <c r="LKI3" s="2"/>
      <c r="LKJ3" s="2"/>
      <c r="LKK3" s="2"/>
      <c r="LKL3" s="2"/>
      <c r="LKM3" s="2"/>
      <c r="LKN3" s="2"/>
      <c r="LKO3" s="2"/>
      <c r="LKP3" s="2"/>
      <c r="LKQ3" s="2"/>
      <c r="LKR3" s="2"/>
      <c r="LKS3" s="2"/>
      <c r="LKT3" s="2"/>
      <c r="LKU3" s="2"/>
      <c r="LKV3" s="2"/>
      <c r="LKW3" s="2"/>
      <c r="LKX3" s="2"/>
      <c r="LKY3" s="2"/>
      <c r="LKZ3" s="2"/>
      <c r="LLA3" s="2"/>
      <c r="LLB3" s="2"/>
      <c r="LLC3" s="2"/>
      <c r="LLD3" s="2"/>
      <c r="LLE3" s="2"/>
      <c r="LLF3" s="2"/>
      <c r="LLG3" s="2"/>
      <c r="LLH3" s="2"/>
      <c r="LLI3" s="2"/>
      <c r="LLJ3" s="2"/>
      <c r="LLK3" s="2"/>
      <c r="LLL3" s="2"/>
      <c r="LLM3" s="2"/>
      <c r="LLN3" s="2"/>
      <c r="LLO3" s="2"/>
      <c r="LLP3" s="2"/>
      <c r="LLQ3" s="2"/>
      <c r="LLR3" s="2"/>
      <c r="LLS3" s="2"/>
      <c r="LLT3" s="2"/>
      <c r="LLU3" s="2"/>
      <c r="LLV3" s="2"/>
      <c r="LLW3" s="2"/>
      <c r="LLX3" s="2"/>
      <c r="LLY3" s="2"/>
      <c r="LLZ3" s="2"/>
      <c r="LMA3" s="2"/>
      <c r="LMB3" s="2"/>
      <c r="LMC3" s="2"/>
      <c r="LMD3" s="2"/>
      <c r="LME3" s="2"/>
      <c r="LMF3" s="2"/>
      <c r="LMG3" s="2"/>
      <c r="LMH3" s="2"/>
      <c r="LMI3" s="2"/>
      <c r="LMJ3" s="2"/>
      <c r="LMK3" s="2"/>
      <c r="LML3" s="2"/>
      <c r="LMM3" s="2"/>
      <c r="LMN3" s="2"/>
      <c r="LMO3" s="2"/>
      <c r="LMP3" s="2"/>
      <c r="LMQ3" s="2"/>
      <c r="LMR3" s="2"/>
      <c r="LMS3" s="2"/>
      <c r="LMT3" s="2"/>
      <c r="LMU3" s="2"/>
      <c r="LMV3" s="2"/>
      <c r="LMW3" s="2"/>
      <c r="LMX3" s="2"/>
      <c r="LMY3" s="2"/>
      <c r="LMZ3" s="2"/>
      <c r="LNA3" s="2"/>
      <c r="LNB3" s="2"/>
      <c r="LNC3" s="2"/>
      <c r="LND3" s="2"/>
      <c r="LNE3" s="2"/>
      <c r="LNF3" s="2"/>
      <c r="LNG3" s="2"/>
      <c r="LNH3" s="2"/>
      <c r="LNI3" s="2"/>
      <c r="LNJ3" s="2"/>
      <c r="LNK3" s="2"/>
      <c r="LNL3" s="2"/>
      <c r="LNM3" s="2"/>
      <c r="LNN3" s="2"/>
      <c r="LNO3" s="2"/>
      <c r="LNP3" s="2"/>
      <c r="LNQ3" s="2"/>
      <c r="LNR3" s="2"/>
      <c r="LNS3" s="2"/>
      <c r="LNT3" s="2"/>
      <c r="LNU3" s="2"/>
      <c r="LNV3" s="2"/>
      <c r="LNW3" s="2"/>
      <c r="LNX3" s="2"/>
      <c r="LNY3" s="2"/>
      <c r="LNZ3" s="2"/>
      <c r="LOA3" s="2"/>
      <c r="LOB3" s="2"/>
      <c r="LOC3" s="2"/>
      <c r="LOD3" s="2"/>
      <c r="LOE3" s="2"/>
      <c r="LOF3" s="2"/>
      <c r="LOG3" s="2"/>
      <c r="LOH3" s="2"/>
      <c r="LOI3" s="2"/>
      <c r="LOJ3" s="2"/>
      <c r="LOK3" s="2"/>
      <c r="LOL3" s="2"/>
      <c r="LOM3" s="2"/>
      <c r="LON3" s="2"/>
      <c r="LOO3" s="2"/>
      <c r="LOP3" s="2"/>
      <c r="LOQ3" s="2"/>
      <c r="LOR3" s="2"/>
      <c r="LOS3" s="2"/>
      <c r="LOT3" s="2"/>
      <c r="LOU3" s="2"/>
      <c r="LOV3" s="2"/>
      <c r="LOW3" s="2"/>
      <c r="LOX3" s="2"/>
      <c r="LOY3" s="2"/>
      <c r="LOZ3" s="2"/>
      <c r="LPA3" s="2"/>
      <c r="LPB3" s="2"/>
      <c r="LPC3" s="2"/>
      <c r="LPD3" s="2"/>
      <c r="LPE3" s="2"/>
      <c r="LPF3" s="2"/>
      <c r="LPG3" s="2"/>
      <c r="LPH3" s="2"/>
      <c r="LPI3" s="2"/>
      <c r="LPJ3" s="2"/>
      <c r="LPK3" s="2"/>
      <c r="LPL3" s="2"/>
      <c r="LPM3" s="2"/>
      <c r="LPN3" s="2"/>
      <c r="LPO3" s="2"/>
      <c r="LPP3" s="2"/>
      <c r="LPQ3" s="2"/>
      <c r="LPR3" s="2"/>
      <c r="LPS3" s="2"/>
      <c r="LPT3" s="2"/>
      <c r="LPU3" s="2"/>
      <c r="LPV3" s="2"/>
      <c r="LPW3" s="2"/>
      <c r="LPX3" s="2"/>
      <c r="LPY3" s="2"/>
      <c r="LPZ3" s="2"/>
      <c r="LQA3" s="2"/>
      <c r="LQB3" s="2"/>
      <c r="LQC3" s="2"/>
      <c r="LQD3" s="2"/>
      <c r="LQE3" s="2"/>
      <c r="LQF3" s="2"/>
      <c r="LQG3" s="2"/>
      <c r="LQH3" s="2"/>
      <c r="LQI3" s="2"/>
      <c r="LQJ3" s="2"/>
      <c r="LQK3" s="2"/>
      <c r="LQL3" s="2"/>
      <c r="LQM3" s="2"/>
      <c r="LQN3" s="2"/>
      <c r="LQO3" s="2"/>
      <c r="LQP3" s="2"/>
      <c r="LQQ3" s="2"/>
      <c r="LQR3" s="2"/>
      <c r="LQS3" s="2"/>
      <c r="LQT3" s="2"/>
      <c r="LQU3" s="2"/>
      <c r="LQV3" s="2"/>
      <c r="LQW3" s="2"/>
      <c r="LQX3" s="2"/>
      <c r="LQY3" s="2"/>
      <c r="LQZ3" s="2"/>
      <c r="LRA3" s="2"/>
      <c r="LRB3" s="2"/>
      <c r="LRC3" s="2"/>
      <c r="LRD3" s="2"/>
      <c r="LRE3" s="2"/>
      <c r="LRF3" s="2"/>
      <c r="LRG3" s="2"/>
      <c r="LRH3" s="2"/>
      <c r="LRI3" s="2"/>
      <c r="LRJ3" s="2"/>
      <c r="LRK3" s="2"/>
      <c r="LRL3" s="2"/>
      <c r="LRM3" s="2"/>
      <c r="LRN3" s="2"/>
      <c r="LRO3" s="2"/>
      <c r="LRP3" s="2"/>
      <c r="LRQ3" s="2"/>
      <c r="LRR3" s="2"/>
      <c r="LRS3" s="2"/>
      <c r="LRT3" s="2"/>
      <c r="LRU3" s="2"/>
      <c r="LRV3" s="2"/>
      <c r="LRW3" s="2"/>
      <c r="LRX3" s="2"/>
      <c r="LRY3" s="2"/>
      <c r="LRZ3" s="2"/>
      <c r="LSA3" s="2"/>
      <c r="LSB3" s="2"/>
      <c r="LSC3" s="2"/>
      <c r="LSD3" s="2"/>
      <c r="LSE3" s="2"/>
      <c r="LSF3" s="2"/>
      <c r="LSG3" s="2"/>
      <c r="LSH3" s="2"/>
      <c r="LSI3" s="2"/>
      <c r="LSJ3" s="2"/>
      <c r="LSK3" s="2"/>
      <c r="LSL3" s="2"/>
      <c r="LSM3" s="2"/>
      <c r="LSN3" s="2"/>
      <c r="LSO3" s="2"/>
      <c r="LSP3" s="2"/>
      <c r="LSQ3" s="2"/>
      <c r="LSR3" s="2"/>
      <c r="LSS3" s="2"/>
      <c r="LST3" s="2"/>
      <c r="LSU3" s="2"/>
      <c r="LSV3" s="2"/>
      <c r="LSW3" s="2"/>
      <c r="LSX3" s="2"/>
      <c r="LSY3" s="2"/>
      <c r="LSZ3" s="2"/>
      <c r="LTA3" s="2"/>
      <c r="LTB3" s="2"/>
      <c r="LTC3" s="2"/>
      <c r="LTD3" s="2"/>
      <c r="LTE3" s="2"/>
      <c r="LTF3" s="2"/>
      <c r="LTG3" s="2"/>
      <c r="LTH3" s="2"/>
      <c r="LTI3" s="2"/>
      <c r="LTJ3" s="2"/>
      <c r="LTK3" s="2"/>
      <c r="LTL3" s="2"/>
      <c r="LTM3" s="2"/>
      <c r="LTN3" s="2"/>
      <c r="LTO3" s="2"/>
      <c r="LTP3" s="2"/>
      <c r="LTQ3" s="2"/>
      <c r="LTR3" s="2"/>
      <c r="LTS3" s="2"/>
      <c r="LTT3" s="2"/>
      <c r="LTU3" s="2"/>
      <c r="LTV3" s="2"/>
      <c r="LTW3" s="2"/>
      <c r="LTX3" s="2"/>
      <c r="LTY3" s="2"/>
      <c r="LTZ3" s="2"/>
      <c r="LUA3" s="2"/>
      <c r="LUB3" s="2"/>
      <c r="LUC3" s="2"/>
      <c r="LUD3" s="2"/>
      <c r="LUE3" s="2"/>
      <c r="LUF3" s="2"/>
      <c r="LUG3" s="2"/>
      <c r="LUH3" s="2"/>
      <c r="LUI3" s="2"/>
      <c r="LUJ3" s="2"/>
      <c r="LUK3" s="2"/>
      <c r="LUL3" s="2"/>
      <c r="LUM3" s="2"/>
      <c r="LUN3" s="2"/>
      <c r="LUO3" s="2"/>
      <c r="LUP3" s="2"/>
      <c r="LUQ3" s="2"/>
      <c r="LUR3" s="2"/>
      <c r="LUS3" s="2"/>
      <c r="LUT3" s="2"/>
      <c r="LUU3" s="2"/>
      <c r="LUV3" s="2"/>
      <c r="LUW3" s="2"/>
      <c r="LUX3" s="2"/>
      <c r="LUY3" s="2"/>
      <c r="LUZ3" s="2"/>
      <c r="LVA3" s="2"/>
      <c r="LVB3" s="2"/>
      <c r="LVC3" s="2"/>
      <c r="LVD3" s="2"/>
      <c r="LVE3" s="2"/>
      <c r="LVF3" s="2"/>
      <c r="LVG3" s="2"/>
      <c r="LVH3" s="2"/>
      <c r="LVI3" s="2"/>
      <c r="LVJ3" s="2"/>
      <c r="LVK3" s="2"/>
      <c r="LVL3" s="2"/>
      <c r="LVM3" s="2"/>
      <c r="LVN3" s="2"/>
      <c r="LVO3" s="2"/>
      <c r="LVP3" s="2"/>
      <c r="LVQ3" s="2"/>
      <c r="LVR3" s="2"/>
      <c r="LVS3" s="2"/>
      <c r="LVT3" s="2"/>
      <c r="LVU3" s="2"/>
      <c r="LVV3" s="2"/>
      <c r="LVW3" s="2"/>
      <c r="LVX3" s="2"/>
      <c r="LVY3" s="2"/>
      <c r="LVZ3" s="2"/>
      <c r="LWA3" s="2"/>
      <c r="LWB3" s="2"/>
      <c r="LWC3" s="2"/>
      <c r="LWD3" s="2"/>
      <c r="LWE3" s="2"/>
      <c r="LWF3" s="2"/>
      <c r="LWG3" s="2"/>
      <c r="LWH3" s="2"/>
      <c r="LWI3" s="2"/>
      <c r="LWJ3" s="2"/>
      <c r="LWK3" s="2"/>
      <c r="LWL3" s="2"/>
      <c r="LWM3" s="2"/>
      <c r="LWN3" s="2"/>
      <c r="LWO3" s="2"/>
      <c r="LWP3" s="2"/>
      <c r="LWQ3" s="2"/>
      <c r="LWR3" s="2"/>
      <c r="LWS3" s="2"/>
      <c r="LWT3" s="2"/>
      <c r="LWU3" s="2"/>
      <c r="LWV3" s="2"/>
      <c r="LWW3" s="2"/>
      <c r="LWX3" s="2"/>
      <c r="LWY3" s="2"/>
      <c r="LWZ3" s="2"/>
      <c r="LXA3" s="2"/>
      <c r="LXB3" s="2"/>
      <c r="LXC3" s="2"/>
      <c r="LXD3" s="2"/>
      <c r="LXE3" s="2"/>
      <c r="LXF3" s="2"/>
      <c r="LXG3" s="2"/>
      <c r="LXH3" s="2"/>
      <c r="LXI3" s="2"/>
      <c r="LXJ3" s="2"/>
      <c r="LXK3" s="2"/>
      <c r="LXL3" s="2"/>
      <c r="LXM3" s="2"/>
      <c r="LXN3" s="2"/>
      <c r="LXO3" s="2"/>
      <c r="LXP3" s="2"/>
      <c r="LXQ3" s="2"/>
      <c r="LXR3" s="2"/>
      <c r="LXS3" s="2"/>
      <c r="LXT3" s="2"/>
      <c r="LXU3" s="2"/>
      <c r="LXV3" s="2"/>
      <c r="LXW3" s="2"/>
      <c r="LXX3" s="2"/>
      <c r="LXY3" s="2"/>
      <c r="LXZ3" s="2"/>
      <c r="LYA3" s="2"/>
      <c r="LYB3" s="2"/>
      <c r="LYC3" s="2"/>
      <c r="LYD3" s="2"/>
      <c r="LYE3" s="2"/>
      <c r="LYF3" s="2"/>
      <c r="LYG3" s="2"/>
      <c r="LYH3" s="2"/>
      <c r="LYI3" s="2"/>
      <c r="LYJ3" s="2"/>
      <c r="LYK3" s="2"/>
      <c r="LYL3" s="2"/>
      <c r="LYM3" s="2"/>
      <c r="LYN3" s="2"/>
      <c r="LYO3" s="2"/>
      <c r="LYP3" s="2"/>
      <c r="LYQ3" s="2"/>
      <c r="LYR3" s="2"/>
      <c r="LYS3" s="2"/>
      <c r="LYT3" s="2"/>
      <c r="LYU3" s="2"/>
      <c r="LYV3" s="2"/>
      <c r="LYW3" s="2"/>
      <c r="LYX3" s="2"/>
      <c r="LYY3" s="2"/>
      <c r="LYZ3" s="2"/>
      <c r="LZA3" s="2"/>
      <c r="LZB3" s="2"/>
      <c r="LZC3" s="2"/>
      <c r="LZD3" s="2"/>
      <c r="LZE3" s="2"/>
      <c r="LZF3" s="2"/>
      <c r="LZG3" s="2"/>
      <c r="LZH3" s="2"/>
      <c r="LZI3" s="2"/>
      <c r="LZJ3" s="2"/>
      <c r="LZK3" s="2"/>
      <c r="LZL3" s="2"/>
      <c r="LZM3" s="2"/>
      <c r="LZN3" s="2"/>
      <c r="LZO3" s="2"/>
      <c r="LZP3" s="2"/>
      <c r="LZQ3" s="2"/>
      <c r="LZR3" s="2"/>
      <c r="LZS3" s="2"/>
      <c r="LZT3" s="2"/>
      <c r="LZU3" s="2"/>
      <c r="LZV3" s="2"/>
      <c r="LZW3" s="2"/>
      <c r="LZX3" s="2"/>
      <c r="LZY3" s="2"/>
      <c r="LZZ3" s="2"/>
      <c r="MAA3" s="2"/>
      <c r="MAB3" s="2"/>
      <c r="MAC3" s="2"/>
      <c r="MAD3" s="2"/>
      <c r="MAE3" s="2"/>
      <c r="MAF3" s="2"/>
      <c r="MAG3" s="2"/>
      <c r="MAH3" s="2"/>
      <c r="MAI3" s="2"/>
      <c r="MAJ3" s="2"/>
      <c r="MAK3" s="2"/>
      <c r="MAL3" s="2"/>
      <c r="MAM3" s="2"/>
      <c r="MAN3" s="2"/>
      <c r="MAO3" s="2"/>
      <c r="MAP3" s="2"/>
      <c r="MAQ3" s="2"/>
      <c r="MAR3" s="2"/>
      <c r="MAS3" s="2"/>
      <c r="MAT3" s="2"/>
      <c r="MAU3" s="2"/>
      <c r="MAV3" s="2"/>
      <c r="MAW3" s="2"/>
      <c r="MAX3" s="2"/>
      <c r="MAY3" s="2"/>
      <c r="MAZ3" s="2"/>
      <c r="MBA3" s="2"/>
      <c r="MBB3" s="2"/>
      <c r="MBC3" s="2"/>
      <c r="MBD3" s="2"/>
      <c r="MBE3" s="2"/>
      <c r="MBF3" s="2"/>
      <c r="MBG3" s="2"/>
      <c r="MBH3" s="2"/>
      <c r="MBI3" s="2"/>
      <c r="MBJ3" s="2"/>
      <c r="MBK3" s="2"/>
      <c r="MBL3" s="2"/>
      <c r="MBM3" s="2"/>
      <c r="MBN3" s="2"/>
      <c r="MBO3" s="2"/>
      <c r="MBP3" s="2"/>
      <c r="MBQ3" s="2"/>
      <c r="MBR3" s="2"/>
      <c r="MBS3" s="2"/>
      <c r="MBT3" s="2"/>
      <c r="MBU3" s="2"/>
      <c r="MBV3" s="2"/>
      <c r="MBW3" s="2"/>
      <c r="MBX3" s="2"/>
      <c r="MBY3" s="2"/>
      <c r="MBZ3" s="2"/>
      <c r="MCA3" s="2"/>
      <c r="MCB3" s="2"/>
      <c r="MCC3" s="2"/>
      <c r="MCD3" s="2"/>
      <c r="MCE3" s="2"/>
      <c r="MCF3" s="2"/>
      <c r="MCG3" s="2"/>
      <c r="MCH3" s="2"/>
      <c r="MCI3" s="2"/>
      <c r="MCJ3" s="2"/>
      <c r="MCK3" s="2"/>
      <c r="MCL3" s="2"/>
      <c r="MCM3" s="2"/>
      <c r="MCN3" s="2"/>
      <c r="MCO3" s="2"/>
      <c r="MCP3" s="2"/>
      <c r="MCQ3" s="2"/>
      <c r="MCR3" s="2"/>
      <c r="MCS3" s="2"/>
      <c r="MCT3" s="2"/>
      <c r="MCU3" s="2"/>
      <c r="MCV3" s="2"/>
      <c r="MCW3" s="2"/>
      <c r="MCX3" s="2"/>
      <c r="MCY3" s="2"/>
      <c r="MCZ3" s="2"/>
      <c r="MDA3" s="2"/>
      <c r="MDB3" s="2"/>
      <c r="MDC3" s="2"/>
      <c r="MDD3" s="2"/>
      <c r="MDE3" s="2"/>
      <c r="MDF3" s="2"/>
      <c r="MDG3" s="2"/>
      <c r="MDH3" s="2"/>
      <c r="MDI3" s="2"/>
      <c r="MDJ3" s="2"/>
      <c r="MDK3" s="2"/>
      <c r="MDL3" s="2"/>
      <c r="MDM3" s="2"/>
      <c r="MDN3" s="2"/>
      <c r="MDO3" s="2"/>
      <c r="MDP3" s="2"/>
      <c r="MDQ3" s="2"/>
      <c r="MDR3" s="2"/>
      <c r="MDS3" s="2"/>
      <c r="MDT3" s="2"/>
      <c r="MDU3" s="2"/>
      <c r="MDV3" s="2"/>
      <c r="MDW3" s="2"/>
      <c r="MDX3" s="2"/>
      <c r="MDY3" s="2"/>
      <c r="MDZ3" s="2"/>
      <c r="MEA3" s="2"/>
      <c r="MEB3" s="2"/>
      <c r="MEC3" s="2"/>
      <c r="MED3" s="2"/>
      <c r="MEE3" s="2"/>
      <c r="MEF3" s="2"/>
      <c r="MEG3" s="2"/>
      <c r="MEH3" s="2"/>
      <c r="MEI3" s="2"/>
      <c r="MEJ3" s="2"/>
      <c r="MEK3" s="2"/>
      <c r="MEL3" s="2"/>
      <c r="MEM3" s="2"/>
      <c r="MEN3" s="2"/>
      <c r="MEO3" s="2"/>
      <c r="MEP3" s="2"/>
      <c r="MEQ3" s="2"/>
      <c r="MER3" s="2"/>
      <c r="MES3" s="2"/>
      <c r="MET3" s="2"/>
      <c r="MEU3" s="2"/>
      <c r="MEV3" s="2"/>
      <c r="MEW3" s="2"/>
      <c r="MEX3" s="2"/>
      <c r="MEY3" s="2"/>
      <c r="MEZ3" s="2"/>
      <c r="MFA3" s="2"/>
      <c r="MFB3" s="2"/>
      <c r="MFC3" s="2"/>
      <c r="MFD3" s="2"/>
      <c r="MFE3" s="2"/>
      <c r="MFF3" s="2"/>
      <c r="MFG3" s="2"/>
      <c r="MFH3" s="2"/>
      <c r="MFI3" s="2"/>
      <c r="MFJ3" s="2"/>
      <c r="MFK3" s="2"/>
      <c r="MFL3" s="2"/>
      <c r="MFM3" s="2"/>
      <c r="MFN3" s="2"/>
      <c r="MFO3" s="2"/>
      <c r="MFP3" s="2"/>
      <c r="MFQ3" s="2"/>
      <c r="MFR3" s="2"/>
      <c r="MFS3" s="2"/>
      <c r="MFT3" s="2"/>
      <c r="MFU3" s="2"/>
      <c r="MFV3" s="2"/>
      <c r="MFW3" s="2"/>
      <c r="MFX3" s="2"/>
      <c r="MFY3" s="2"/>
      <c r="MFZ3" s="2"/>
      <c r="MGA3" s="2"/>
      <c r="MGB3" s="2"/>
      <c r="MGC3" s="2"/>
      <c r="MGD3" s="2"/>
      <c r="MGE3" s="2"/>
      <c r="MGF3" s="2"/>
      <c r="MGG3" s="2"/>
      <c r="MGH3" s="2"/>
      <c r="MGI3" s="2"/>
      <c r="MGJ3" s="2"/>
      <c r="MGK3" s="2"/>
      <c r="MGL3" s="2"/>
      <c r="MGM3" s="2"/>
      <c r="MGN3" s="2"/>
      <c r="MGO3" s="2"/>
      <c r="MGP3" s="2"/>
      <c r="MGQ3" s="2"/>
      <c r="MGR3" s="2"/>
      <c r="MGS3" s="2"/>
      <c r="MGT3" s="2"/>
      <c r="MGU3" s="2"/>
      <c r="MGV3" s="2"/>
      <c r="MGW3" s="2"/>
      <c r="MGX3" s="2"/>
      <c r="MGY3" s="2"/>
      <c r="MGZ3" s="2"/>
      <c r="MHA3" s="2"/>
      <c r="MHB3" s="2"/>
      <c r="MHC3" s="2"/>
      <c r="MHD3" s="2"/>
      <c r="MHE3" s="2"/>
      <c r="MHF3" s="2"/>
      <c r="MHG3" s="2"/>
      <c r="MHH3" s="2"/>
      <c r="MHI3" s="2"/>
      <c r="MHJ3" s="2"/>
      <c r="MHK3" s="2"/>
      <c r="MHL3" s="2"/>
      <c r="MHM3" s="2"/>
      <c r="MHN3" s="2"/>
      <c r="MHO3" s="2"/>
      <c r="MHP3" s="2"/>
      <c r="MHQ3" s="2"/>
      <c r="MHR3" s="2"/>
      <c r="MHS3" s="2"/>
      <c r="MHT3" s="2"/>
      <c r="MHU3" s="2"/>
      <c r="MHV3" s="2"/>
      <c r="MHW3" s="2"/>
      <c r="MHX3" s="2"/>
      <c r="MHY3" s="2"/>
      <c r="MHZ3" s="2"/>
      <c r="MIA3" s="2"/>
      <c r="MIB3" s="2"/>
      <c r="MIC3" s="2"/>
      <c r="MID3" s="2"/>
      <c r="MIE3" s="2"/>
      <c r="MIF3" s="2"/>
      <c r="MIG3" s="2"/>
      <c r="MIH3" s="2"/>
      <c r="MII3" s="2"/>
      <c r="MIJ3" s="2"/>
      <c r="MIK3" s="2"/>
      <c r="MIL3" s="2"/>
      <c r="MIM3" s="2"/>
      <c r="MIN3" s="2"/>
      <c r="MIO3" s="2"/>
      <c r="MIP3" s="2"/>
      <c r="MIQ3" s="2"/>
      <c r="MIR3" s="2"/>
      <c r="MIS3" s="2"/>
      <c r="MIT3" s="2"/>
      <c r="MIU3" s="2"/>
      <c r="MIV3" s="2"/>
      <c r="MIW3" s="2"/>
      <c r="MIX3" s="2"/>
      <c r="MIY3" s="2"/>
      <c r="MIZ3" s="2"/>
      <c r="MJA3" s="2"/>
      <c r="MJB3" s="2"/>
      <c r="MJC3" s="2"/>
      <c r="MJD3" s="2"/>
      <c r="MJE3" s="2"/>
      <c r="MJF3" s="2"/>
      <c r="MJG3" s="2"/>
      <c r="MJH3" s="2"/>
      <c r="MJI3" s="2"/>
      <c r="MJJ3" s="2"/>
      <c r="MJK3" s="2"/>
      <c r="MJL3" s="2"/>
      <c r="MJM3" s="2"/>
      <c r="MJN3" s="2"/>
      <c r="MJO3" s="2"/>
      <c r="MJP3" s="2"/>
      <c r="MJQ3" s="2"/>
      <c r="MJR3" s="2"/>
      <c r="MJS3" s="2"/>
      <c r="MJT3" s="2"/>
      <c r="MJU3" s="2"/>
      <c r="MJV3" s="2"/>
      <c r="MJW3" s="2"/>
      <c r="MJX3" s="2"/>
      <c r="MJY3" s="2"/>
      <c r="MJZ3" s="2"/>
      <c r="MKA3" s="2"/>
      <c r="MKB3" s="2"/>
      <c r="MKC3" s="2"/>
      <c r="MKD3" s="2"/>
      <c r="MKE3" s="2"/>
      <c r="MKF3" s="2"/>
      <c r="MKG3" s="2"/>
      <c r="MKH3" s="2"/>
      <c r="MKI3" s="2"/>
      <c r="MKJ3" s="2"/>
      <c r="MKK3" s="2"/>
      <c r="MKL3" s="2"/>
      <c r="MKM3" s="2"/>
      <c r="MKN3" s="2"/>
      <c r="MKO3" s="2"/>
      <c r="MKP3" s="2"/>
      <c r="MKQ3" s="2"/>
      <c r="MKR3" s="2"/>
      <c r="MKS3" s="2"/>
      <c r="MKT3" s="2"/>
      <c r="MKU3" s="2"/>
      <c r="MKV3" s="2"/>
      <c r="MKW3" s="2"/>
      <c r="MKX3" s="2"/>
      <c r="MKY3" s="2"/>
      <c r="MKZ3" s="2"/>
      <c r="MLA3" s="2"/>
      <c r="MLB3" s="2"/>
      <c r="MLC3" s="2"/>
      <c r="MLD3" s="2"/>
      <c r="MLE3" s="2"/>
      <c r="MLF3" s="2"/>
      <c r="MLG3" s="2"/>
      <c r="MLH3" s="2"/>
      <c r="MLI3" s="2"/>
      <c r="MLJ3" s="2"/>
      <c r="MLK3" s="2"/>
      <c r="MLL3" s="2"/>
      <c r="MLM3" s="2"/>
      <c r="MLN3" s="2"/>
      <c r="MLO3" s="2"/>
      <c r="MLP3" s="2"/>
      <c r="MLQ3" s="2"/>
      <c r="MLR3" s="2"/>
      <c r="MLS3" s="2"/>
      <c r="MLT3" s="2"/>
      <c r="MLU3" s="2"/>
      <c r="MLV3" s="2"/>
      <c r="MLW3" s="2"/>
      <c r="MLX3" s="2"/>
      <c r="MLY3" s="2"/>
      <c r="MLZ3" s="2"/>
      <c r="MMA3" s="2"/>
      <c r="MMB3" s="2"/>
      <c r="MMC3" s="2"/>
      <c r="MMD3" s="2"/>
      <c r="MME3" s="2"/>
      <c r="MMF3" s="2"/>
      <c r="MMG3" s="2"/>
      <c r="MMH3" s="2"/>
      <c r="MMI3" s="2"/>
      <c r="MMJ3" s="2"/>
      <c r="MMK3" s="2"/>
      <c r="MML3" s="2"/>
      <c r="MMM3" s="2"/>
      <c r="MMN3" s="2"/>
      <c r="MMO3" s="2"/>
      <c r="MMP3" s="2"/>
      <c r="MMQ3" s="2"/>
      <c r="MMR3" s="2"/>
      <c r="MMS3" s="2"/>
      <c r="MMT3" s="2"/>
      <c r="MMU3" s="2"/>
      <c r="MMV3" s="2"/>
      <c r="MMW3" s="2"/>
      <c r="MMX3" s="2"/>
      <c r="MMY3" s="2"/>
      <c r="MMZ3" s="2"/>
      <c r="MNA3" s="2"/>
      <c r="MNB3" s="2"/>
      <c r="MNC3" s="2"/>
      <c r="MND3" s="2"/>
      <c r="MNE3" s="2"/>
      <c r="MNF3" s="2"/>
      <c r="MNG3" s="2"/>
      <c r="MNH3" s="2"/>
      <c r="MNI3" s="2"/>
      <c r="MNJ3" s="2"/>
      <c r="MNK3" s="2"/>
      <c r="MNL3" s="2"/>
      <c r="MNM3" s="2"/>
      <c r="MNN3" s="2"/>
      <c r="MNO3" s="2"/>
      <c r="MNP3" s="2"/>
      <c r="MNQ3" s="2"/>
      <c r="MNR3" s="2"/>
      <c r="MNS3" s="2"/>
      <c r="MNT3" s="2"/>
      <c r="MNU3" s="2"/>
      <c r="MNV3" s="2"/>
      <c r="MNW3" s="2"/>
      <c r="MNX3" s="2"/>
      <c r="MNY3" s="2"/>
      <c r="MNZ3" s="2"/>
      <c r="MOA3" s="2"/>
      <c r="MOB3" s="2"/>
      <c r="MOC3" s="2"/>
      <c r="MOD3" s="2"/>
      <c r="MOE3" s="2"/>
      <c r="MOF3" s="2"/>
      <c r="MOG3" s="2"/>
      <c r="MOH3" s="2"/>
      <c r="MOI3" s="2"/>
      <c r="MOJ3" s="2"/>
      <c r="MOK3" s="2"/>
      <c r="MOL3" s="2"/>
      <c r="MOM3" s="2"/>
      <c r="MON3" s="2"/>
      <c r="MOO3" s="2"/>
      <c r="MOP3" s="2"/>
      <c r="MOQ3" s="2"/>
      <c r="MOR3" s="2"/>
      <c r="MOS3" s="2"/>
      <c r="MOT3" s="2"/>
      <c r="MOU3" s="2"/>
      <c r="MOV3" s="2"/>
      <c r="MOW3" s="2"/>
      <c r="MOX3" s="2"/>
      <c r="MOY3" s="2"/>
      <c r="MOZ3" s="2"/>
      <c r="MPA3" s="2"/>
      <c r="MPB3" s="2"/>
      <c r="MPC3" s="2"/>
      <c r="MPD3" s="2"/>
      <c r="MPE3" s="2"/>
      <c r="MPF3" s="2"/>
      <c r="MPG3" s="2"/>
      <c r="MPH3" s="2"/>
      <c r="MPI3" s="2"/>
      <c r="MPJ3" s="2"/>
      <c r="MPK3" s="2"/>
      <c r="MPL3" s="2"/>
      <c r="MPM3" s="2"/>
      <c r="MPN3" s="2"/>
      <c r="MPO3" s="2"/>
      <c r="MPP3" s="2"/>
      <c r="MPQ3" s="2"/>
      <c r="MPR3" s="2"/>
      <c r="MPS3" s="2"/>
      <c r="MPT3" s="2"/>
      <c r="MPU3" s="2"/>
      <c r="MPV3" s="2"/>
      <c r="MPW3" s="2"/>
      <c r="MPX3" s="2"/>
      <c r="MPY3" s="2"/>
      <c r="MPZ3" s="2"/>
      <c r="MQA3" s="2"/>
      <c r="MQB3" s="2"/>
      <c r="MQC3" s="2"/>
      <c r="MQD3" s="2"/>
      <c r="MQE3" s="2"/>
      <c r="MQF3" s="2"/>
      <c r="MQG3" s="2"/>
      <c r="MQH3" s="2"/>
      <c r="MQI3" s="2"/>
      <c r="MQJ3" s="2"/>
      <c r="MQK3" s="2"/>
      <c r="MQL3" s="2"/>
      <c r="MQM3" s="2"/>
      <c r="MQN3" s="2"/>
      <c r="MQO3" s="2"/>
      <c r="MQP3" s="2"/>
      <c r="MQQ3" s="2"/>
      <c r="MQR3" s="2"/>
      <c r="MQS3" s="2"/>
      <c r="MQT3" s="2"/>
      <c r="MQU3" s="2"/>
      <c r="MQV3" s="2"/>
      <c r="MQW3" s="2"/>
      <c r="MQX3" s="2"/>
      <c r="MQY3" s="2"/>
      <c r="MQZ3" s="2"/>
      <c r="MRA3" s="2"/>
      <c r="MRB3" s="2"/>
      <c r="MRC3" s="2"/>
      <c r="MRD3" s="2"/>
      <c r="MRE3" s="2"/>
      <c r="MRF3" s="2"/>
      <c r="MRG3" s="2"/>
      <c r="MRH3" s="2"/>
      <c r="MRI3" s="2"/>
      <c r="MRJ3" s="2"/>
      <c r="MRK3" s="2"/>
      <c r="MRL3" s="2"/>
      <c r="MRM3" s="2"/>
      <c r="MRN3" s="2"/>
      <c r="MRO3" s="2"/>
      <c r="MRP3" s="2"/>
      <c r="MRQ3" s="2"/>
      <c r="MRR3" s="2"/>
      <c r="MRS3" s="2"/>
      <c r="MRT3" s="2"/>
      <c r="MRU3" s="2"/>
      <c r="MRV3" s="2"/>
      <c r="MRW3" s="2"/>
      <c r="MRX3" s="2"/>
      <c r="MRY3" s="2"/>
      <c r="MRZ3" s="2"/>
      <c r="MSA3" s="2"/>
      <c r="MSB3" s="2"/>
      <c r="MSC3" s="2"/>
      <c r="MSD3" s="2"/>
      <c r="MSE3" s="2"/>
      <c r="MSF3" s="2"/>
      <c r="MSG3" s="2"/>
      <c r="MSH3" s="2"/>
      <c r="MSI3" s="2"/>
      <c r="MSJ3" s="2"/>
      <c r="MSK3" s="2"/>
      <c r="MSL3" s="2"/>
      <c r="MSM3" s="2"/>
      <c r="MSN3" s="2"/>
      <c r="MSO3" s="2"/>
      <c r="MSP3" s="2"/>
      <c r="MSQ3" s="2"/>
      <c r="MSR3" s="2"/>
      <c r="MSS3" s="2"/>
      <c r="MST3" s="2"/>
      <c r="MSU3" s="2"/>
      <c r="MSV3" s="2"/>
      <c r="MSW3" s="2"/>
      <c r="MSX3" s="2"/>
      <c r="MSY3" s="2"/>
      <c r="MSZ3" s="2"/>
      <c r="MTA3" s="2"/>
      <c r="MTB3" s="2"/>
      <c r="MTC3" s="2"/>
      <c r="MTD3" s="2"/>
      <c r="MTE3" s="2"/>
      <c r="MTF3" s="2"/>
      <c r="MTG3" s="2"/>
      <c r="MTH3" s="2"/>
      <c r="MTI3" s="2"/>
      <c r="MTJ3" s="2"/>
      <c r="MTK3" s="2"/>
      <c r="MTL3" s="2"/>
      <c r="MTM3" s="2"/>
      <c r="MTN3" s="2"/>
      <c r="MTO3" s="2"/>
      <c r="MTP3" s="2"/>
      <c r="MTQ3" s="2"/>
      <c r="MTR3" s="2"/>
      <c r="MTS3" s="2"/>
      <c r="MTT3" s="2"/>
      <c r="MTU3" s="2"/>
      <c r="MTV3" s="2"/>
      <c r="MTW3" s="2"/>
      <c r="MTX3" s="2"/>
      <c r="MTY3" s="2"/>
      <c r="MTZ3" s="2"/>
      <c r="MUA3" s="2"/>
      <c r="MUB3" s="2"/>
      <c r="MUC3" s="2"/>
      <c r="MUD3" s="2"/>
      <c r="MUE3" s="2"/>
      <c r="MUF3" s="2"/>
      <c r="MUG3" s="2"/>
      <c r="MUH3" s="2"/>
      <c r="MUI3" s="2"/>
      <c r="MUJ3" s="2"/>
      <c r="MUK3" s="2"/>
      <c r="MUL3" s="2"/>
      <c r="MUM3" s="2"/>
      <c r="MUN3" s="2"/>
      <c r="MUO3" s="2"/>
      <c r="MUP3" s="2"/>
      <c r="MUQ3" s="2"/>
      <c r="MUR3" s="2"/>
      <c r="MUS3" s="2"/>
      <c r="MUT3" s="2"/>
      <c r="MUU3" s="2"/>
      <c r="MUV3" s="2"/>
      <c r="MUW3" s="2"/>
      <c r="MUX3" s="2"/>
      <c r="MUY3" s="2"/>
      <c r="MUZ3" s="2"/>
      <c r="MVA3" s="2"/>
      <c r="MVB3" s="2"/>
      <c r="MVC3" s="2"/>
      <c r="MVD3" s="2"/>
      <c r="MVE3" s="2"/>
      <c r="MVF3" s="2"/>
      <c r="MVG3" s="2"/>
      <c r="MVH3" s="2"/>
      <c r="MVI3" s="2"/>
      <c r="MVJ3" s="2"/>
      <c r="MVK3" s="2"/>
      <c r="MVL3" s="2"/>
      <c r="MVM3" s="2"/>
      <c r="MVN3" s="2"/>
      <c r="MVO3" s="2"/>
      <c r="MVP3" s="2"/>
      <c r="MVQ3" s="2"/>
      <c r="MVR3" s="2"/>
      <c r="MVS3" s="2"/>
      <c r="MVT3" s="2"/>
      <c r="MVU3" s="2"/>
      <c r="MVV3" s="2"/>
      <c r="MVW3" s="2"/>
      <c r="MVX3" s="2"/>
      <c r="MVY3" s="2"/>
      <c r="MVZ3" s="2"/>
      <c r="MWA3" s="2"/>
      <c r="MWB3" s="2"/>
      <c r="MWC3" s="2"/>
      <c r="MWD3" s="2"/>
      <c r="MWE3" s="2"/>
      <c r="MWF3" s="2"/>
      <c r="MWG3" s="2"/>
      <c r="MWH3" s="2"/>
      <c r="MWI3" s="2"/>
      <c r="MWJ3" s="2"/>
      <c r="MWK3" s="2"/>
      <c r="MWL3" s="2"/>
      <c r="MWM3" s="2"/>
      <c r="MWN3" s="2"/>
      <c r="MWO3" s="2"/>
      <c r="MWP3" s="2"/>
      <c r="MWQ3" s="2"/>
      <c r="MWR3" s="2"/>
      <c r="MWS3" s="2"/>
      <c r="MWT3" s="2"/>
      <c r="MWU3" s="2"/>
      <c r="MWV3" s="2"/>
      <c r="MWW3" s="2"/>
      <c r="MWX3" s="2"/>
      <c r="MWY3" s="2"/>
      <c r="MWZ3" s="2"/>
      <c r="MXA3" s="2"/>
      <c r="MXB3" s="2"/>
      <c r="MXC3" s="2"/>
      <c r="MXD3" s="2"/>
      <c r="MXE3" s="2"/>
      <c r="MXF3" s="2"/>
      <c r="MXG3" s="2"/>
      <c r="MXH3" s="2"/>
      <c r="MXI3" s="2"/>
      <c r="MXJ3" s="2"/>
      <c r="MXK3" s="2"/>
      <c r="MXL3" s="2"/>
      <c r="MXM3" s="2"/>
      <c r="MXN3" s="2"/>
      <c r="MXO3" s="2"/>
      <c r="MXP3" s="2"/>
      <c r="MXQ3" s="2"/>
      <c r="MXR3" s="2"/>
      <c r="MXS3" s="2"/>
      <c r="MXT3" s="2"/>
      <c r="MXU3" s="2"/>
      <c r="MXV3" s="2"/>
      <c r="MXW3" s="2"/>
      <c r="MXX3" s="2"/>
      <c r="MXY3" s="2"/>
      <c r="MXZ3" s="2"/>
      <c r="MYA3" s="2"/>
      <c r="MYB3" s="2"/>
      <c r="MYC3" s="2"/>
      <c r="MYD3" s="2"/>
      <c r="MYE3" s="2"/>
      <c r="MYF3" s="2"/>
      <c r="MYG3" s="2"/>
      <c r="MYH3" s="2"/>
      <c r="MYI3" s="2"/>
      <c r="MYJ3" s="2"/>
      <c r="MYK3" s="2"/>
      <c r="MYL3" s="2"/>
      <c r="MYM3" s="2"/>
      <c r="MYN3" s="2"/>
      <c r="MYO3" s="2"/>
      <c r="MYP3" s="2"/>
      <c r="MYQ3" s="2"/>
      <c r="MYR3" s="2"/>
      <c r="MYS3" s="2"/>
      <c r="MYT3" s="2"/>
      <c r="MYU3" s="2"/>
      <c r="MYV3" s="2"/>
      <c r="MYW3" s="2"/>
      <c r="MYX3" s="2"/>
      <c r="MYY3" s="2"/>
      <c r="MYZ3" s="2"/>
      <c r="MZA3" s="2"/>
      <c r="MZB3" s="2"/>
      <c r="MZC3" s="2"/>
      <c r="MZD3" s="2"/>
      <c r="MZE3" s="2"/>
      <c r="MZF3" s="2"/>
      <c r="MZG3" s="2"/>
      <c r="MZH3" s="2"/>
      <c r="MZI3" s="2"/>
      <c r="MZJ3" s="2"/>
      <c r="MZK3" s="2"/>
      <c r="MZL3" s="2"/>
      <c r="MZM3" s="2"/>
      <c r="MZN3" s="2"/>
      <c r="MZO3" s="2"/>
      <c r="MZP3" s="2"/>
      <c r="MZQ3" s="2"/>
      <c r="MZR3" s="2"/>
      <c r="MZS3" s="2"/>
      <c r="MZT3" s="2"/>
      <c r="MZU3" s="2"/>
      <c r="MZV3" s="2"/>
      <c r="MZW3" s="2"/>
      <c r="MZX3" s="2"/>
      <c r="MZY3" s="2"/>
      <c r="MZZ3" s="2"/>
      <c r="NAA3" s="2"/>
      <c r="NAB3" s="2"/>
      <c r="NAC3" s="2"/>
      <c r="NAD3" s="2"/>
      <c r="NAE3" s="2"/>
      <c r="NAF3" s="2"/>
      <c r="NAG3" s="2"/>
      <c r="NAH3" s="2"/>
      <c r="NAI3" s="2"/>
      <c r="NAJ3" s="2"/>
      <c r="NAK3" s="2"/>
      <c r="NAL3" s="2"/>
      <c r="NAM3" s="2"/>
      <c r="NAN3" s="2"/>
      <c r="NAO3" s="2"/>
      <c r="NAP3" s="2"/>
      <c r="NAQ3" s="2"/>
      <c r="NAR3" s="2"/>
      <c r="NAS3" s="2"/>
      <c r="NAT3" s="2"/>
      <c r="NAU3" s="2"/>
      <c r="NAV3" s="2"/>
      <c r="NAW3" s="2"/>
      <c r="NAX3" s="2"/>
      <c r="NAY3" s="2"/>
      <c r="NAZ3" s="2"/>
      <c r="NBA3" s="2"/>
      <c r="NBB3" s="2"/>
      <c r="NBC3" s="2"/>
      <c r="NBD3" s="2"/>
      <c r="NBE3" s="2"/>
      <c r="NBF3" s="2"/>
      <c r="NBG3" s="2"/>
      <c r="NBH3" s="2"/>
      <c r="NBI3" s="2"/>
      <c r="NBJ3" s="2"/>
      <c r="NBK3" s="2"/>
      <c r="NBL3" s="2"/>
      <c r="NBM3" s="2"/>
      <c r="NBN3" s="2"/>
      <c r="NBO3" s="2"/>
      <c r="NBP3" s="2"/>
      <c r="NBQ3" s="2"/>
      <c r="NBR3" s="2"/>
      <c r="NBS3" s="2"/>
      <c r="NBT3" s="2"/>
      <c r="NBU3" s="2"/>
      <c r="NBV3" s="2"/>
      <c r="NBW3" s="2"/>
      <c r="NBX3" s="2"/>
      <c r="NBY3" s="2"/>
      <c r="NBZ3" s="2"/>
      <c r="NCA3" s="2"/>
      <c r="NCB3" s="2"/>
      <c r="NCC3" s="2"/>
      <c r="NCD3" s="2"/>
      <c r="NCE3" s="2"/>
      <c r="NCF3" s="2"/>
      <c r="NCG3" s="2"/>
      <c r="NCH3" s="2"/>
      <c r="NCI3" s="2"/>
      <c r="NCJ3" s="2"/>
      <c r="NCK3" s="2"/>
      <c r="NCL3" s="2"/>
      <c r="NCM3" s="2"/>
      <c r="NCN3" s="2"/>
      <c r="NCO3" s="2"/>
      <c r="NCP3" s="2"/>
      <c r="NCQ3" s="2"/>
      <c r="NCR3" s="2"/>
      <c r="NCS3" s="2"/>
      <c r="NCT3" s="2"/>
      <c r="NCU3" s="2"/>
      <c r="NCV3" s="2"/>
      <c r="NCW3" s="2"/>
      <c r="NCX3" s="2"/>
      <c r="NCY3" s="2"/>
      <c r="NCZ3" s="2"/>
      <c r="NDA3" s="2"/>
      <c r="NDB3" s="2"/>
      <c r="NDC3" s="2"/>
      <c r="NDD3" s="2"/>
      <c r="NDE3" s="2"/>
      <c r="NDF3" s="2"/>
      <c r="NDG3" s="2"/>
      <c r="NDH3" s="2"/>
      <c r="NDI3" s="2"/>
      <c r="NDJ3" s="2"/>
      <c r="NDK3" s="2"/>
      <c r="NDL3" s="2"/>
      <c r="NDM3" s="2"/>
      <c r="NDN3" s="2"/>
      <c r="NDO3" s="2"/>
      <c r="NDP3" s="2"/>
      <c r="NDQ3" s="2"/>
      <c r="NDR3" s="2"/>
      <c r="NDS3" s="2"/>
      <c r="NDT3" s="2"/>
      <c r="NDU3" s="2"/>
      <c r="NDV3" s="2"/>
      <c r="NDW3" s="2"/>
      <c r="NDX3" s="2"/>
      <c r="NDY3" s="2"/>
      <c r="NDZ3" s="2"/>
      <c r="NEA3" s="2"/>
      <c r="NEB3" s="2"/>
      <c r="NEC3" s="2"/>
      <c r="NED3" s="2"/>
      <c r="NEE3" s="2"/>
      <c r="NEF3" s="2"/>
      <c r="NEG3" s="2"/>
      <c r="NEH3" s="2"/>
      <c r="NEI3" s="2"/>
      <c r="NEJ3" s="2"/>
      <c r="NEK3" s="2"/>
      <c r="NEL3" s="2"/>
      <c r="NEM3" s="2"/>
      <c r="NEN3" s="2"/>
      <c r="NEO3" s="2"/>
      <c r="NEP3" s="2"/>
      <c r="NEQ3" s="2"/>
      <c r="NER3" s="2"/>
      <c r="NES3" s="2"/>
      <c r="NET3" s="2"/>
      <c r="NEU3" s="2"/>
      <c r="NEV3" s="2"/>
      <c r="NEW3" s="2"/>
      <c r="NEX3" s="2"/>
      <c r="NEY3" s="2"/>
      <c r="NEZ3" s="2"/>
      <c r="NFA3" s="2"/>
      <c r="NFB3" s="2"/>
      <c r="NFC3" s="2"/>
      <c r="NFD3" s="2"/>
      <c r="NFE3" s="2"/>
      <c r="NFF3" s="2"/>
      <c r="NFG3" s="2"/>
      <c r="NFH3" s="2"/>
      <c r="NFI3" s="2"/>
      <c r="NFJ3" s="2"/>
      <c r="NFK3" s="2"/>
      <c r="NFL3" s="2"/>
      <c r="NFM3" s="2"/>
      <c r="NFN3" s="2"/>
      <c r="NFO3" s="2"/>
      <c r="NFP3" s="2"/>
      <c r="NFQ3" s="2"/>
      <c r="NFR3" s="2"/>
      <c r="NFS3" s="2"/>
      <c r="NFT3" s="2"/>
      <c r="NFU3" s="2"/>
      <c r="NFV3" s="2"/>
      <c r="NFW3" s="2"/>
      <c r="NFX3" s="2"/>
      <c r="NFY3" s="2"/>
      <c r="NFZ3" s="2"/>
      <c r="NGA3" s="2"/>
      <c r="NGB3" s="2"/>
      <c r="NGC3" s="2"/>
      <c r="NGD3" s="2"/>
      <c r="NGE3" s="2"/>
      <c r="NGF3" s="2"/>
      <c r="NGG3" s="2"/>
      <c r="NGH3" s="2"/>
      <c r="NGI3" s="2"/>
      <c r="NGJ3" s="2"/>
      <c r="NGK3" s="2"/>
      <c r="NGL3" s="2"/>
      <c r="NGM3" s="2"/>
      <c r="NGN3" s="2"/>
      <c r="NGO3" s="2"/>
      <c r="NGP3" s="2"/>
      <c r="NGQ3" s="2"/>
      <c r="NGR3" s="2"/>
      <c r="NGS3" s="2"/>
      <c r="NGT3" s="2"/>
      <c r="NGU3" s="2"/>
      <c r="NGV3" s="2"/>
      <c r="NGW3" s="2"/>
      <c r="NGX3" s="2"/>
      <c r="NGY3" s="2"/>
      <c r="NGZ3" s="2"/>
      <c r="NHA3" s="2"/>
      <c r="NHB3" s="2"/>
      <c r="NHC3" s="2"/>
      <c r="NHD3" s="2"/>
      <c r="NHE3" s="2"/>
      <c r="NHF3" s="2"/>
      <c r="NHG3" s="2"/>
      <c r="NHH3" s="2"/>
      <c r="NHI3" s="2"/>
      <c r="NHJ3" s="2"/>
      <c r="NHK3" s="2"/>
      <c r="NHL3" s="2"/>
      <c r="NHM3" s="2"/>
      <c r="NHN3" s="2"/>
      <c r="NHO3" s="2"/>
      <c r="NHP3" s="2"/>
      <c r="NHQ3" s="2"/>
      <c r="NHR3" s="2"/>
      <c r="NHS3" s="2"/>
      <c r="NHT3" s="2"/>
      <c r="NHU3" s="2"/>
      <c r="NHV3" s="2"/>
      <c r="NHW3" s="2"/>
      <c r="NHX3" s="2"/>
      <c r="NHY3" s="2"/>
      <c r="NHZ3" s="2"/>
      <c r="NIA3" s="2"/>
      <c r="NIB3" s="2"/>
      <c r="NIC3" s="2"/>
      <c r="NID3" s="2"/>
      <c r="NIE3" s="2"/>
      <c r="NIF3" s="2"/>
      <c r="NIG3" s="2"/>
      <c r="NIH3" s="2"/>
      <c r="NII3" s="2"/>
      <c r="NIJ3" s="2"/>
      <c r="NIK3" s="2"/>
      <c r="NIL3" s="2"/>
      <c r="NIM3" s="2"/>
      <c r="NIN3" s="2"/>
      <c r="NIO3" s="2"/>
      <c r="NIP3" s="2"/>
      <c r="NIQ3" s="2"/>
      <c r="NIR3" s="2"/>
      <c r="NIS3" s="2"/>
      <c r="NIT3" s="2"/>
      <c r="NIU3" s="2"/>
      <c r="NIV3" s="2"/>
      <c r="NIW3" s="2"/>
      <c r="NIX3" s="2"/>
      <c r="NIY3" s="2"/>
      <c r="NIZ3" s="2"/>
      <c r="NJA3" s="2"/>
      <c r="NJB3" s="2"/>
      <c r="NJC3" s="2"/>
      <c r="NJD3" s="2"/>
      <c r="NJE3" s="2"/>
      <c r="NJF3" s="2"/>
      <c r="NJG3" s="2"/>
      <c r="NJH3" s="2"/>
      <c r="NJI3" s="2"/>
      <c r="NJJ3" s="2"/>
      <c r="NJK3" s="2"/>
      <c r="NJL3" s="2"/>
      <c r="NJM3" s="2"/>
      <c r="NJN3" s="2"/>
      <c r="NJO3" s="2"/>
      <c r="NJP3" s="2"/>
      <c r="NJQ3" s="2"/>
      <c r="NJR3" s="2"/>
      <c r="NJS3" s="2"/>
      <c r="NJT3" s="2"/>
      <c r="NJU3" s="2"/>
      <c r="NJV3" s="2"/>
      <c r="NJW3" s="2"/>
      <c r="NJX3" s="2"/>
      <c r="NJY3" s="2"/>
      <c r="NJZ3" s="2"/>
      <c r="NKA3" s="2"/>
      <c r="NKB3" s="2"/>
      <c r="NKC3" s="2"/>
      <c r="NKD3" s="2"/>
      <c r="NKE3" s="2"/>
      <c r="NKF3" s="2"/>
      <c r="NKG3" s="2"/>
      <c r="NKH3" s="2"/>
      <c r="NKI3" s="2"/>
      <c r="NKJ3" s="2"/>
      <c r="NKK3" s="2"/>
      <c r="NKL3" s="2"/>
      <c r="NKM3" s="2"/>
      <c r="NKN3" s="2"/>
      <c r="NKO3" s="2"/>
      <c r="NKP3" s="2"/>
      <c r="NKQ3" s="2"/>
      <c r="NKR3" s="2"/>
      <c r="NKS3" s="2"/>
      <c r="NKT3" s="2"/>
      <c r="NKU3" s="2"/>
      <c r="NKV3" s="2"/>
      <c r="NKW3" s="2"/>
      <c r="NKX3" s="2"/>
      <c r="NKY3" s="2"/>
      <c r="NKZ3" s="2"/>
      <c r="NLA3" s="2"/>
      <c r="NLB3" s="2"/>
      <c r="NLC3" s="2"/>
      <c r="NLD3" s="2"/>
      <c r="NLE3" s="2"/>
      <c r="NLF3" s="2"/>
      <c r="NLG3" s="2"/>
      <c r="NLH3" s="2"/>
      <c r="NLI3" s="2"/>
      <c r="NLJ3" s="2"/>
      <c r="NLK3" s="2"/>
      <c r="NLL3" s="2"/>
      <c r="NLM3" s="2"/>
      <c r="NLN3" s="2"/>
      <c r="NLO3" s="2"/>
      <c r="NLP3" s="2"/>
      <c r="NLQ3" s="2"/>
      <c r="NLR3" s="2"/>
      <c r="NLS3" s="2"/>
      <c r="NLT3" s="2"/>
      <c r="NLU3" s="2"/>
      <c r="NLV3" s="2"/>
      <c r="NLW3" s="2"/>
      <c r="NLX3" s="2"/>
      <c r="NLY3" s="2"/>
      <c r="NLZ3" s="2"/>
      <c r="NMA3" s="2"/>
      <c r="NMB3" s="2"/>
      <c r="NMC3" s="2"/>
      <c r="NMD3" s="2"/>
      <c r="NME3" s="2"/>
      <c r="NMF3" s="2"/>
      <c r="NMG3" s="2"/>
      <c r="NMH3" s="2"/>
      <c r="NMI3" s="2"/>
      <c r="NMJ3" s="2"/>
      <c r="NMK3" s="2"/>
      <c r="NML3" s="2"/>
      <c r="NMM3" s="2"/>
      <c r="NMN3" s="2"/>
      <c r="NMO3" s="2"/>
      <c r="NMP3" s="2"/>
      <c r="NMQ3" s="2"/>
      <c r="NMR3" s="2"/>
      <c r="NMS3" s="2"/>
      <c r="NMT3" s="2"/>
      <c r="NMU3" s="2"/>
      <c r="NMV3" s="2"/>
      <c r="NMW3" s="2"/>
      <c r="NMX3" s="2"/>
      <c r="NMY3" s="2"/>
      <c r="NMZ3" s="2"/>
      <c r="NNA3" s="2"/>
      <c r="NNB3" s="2"/>
      <c r="NNC3" s="2"/>
      <c r="NND3" s="2"/>
      <c r="NNE3" s="2"/>
      <c r="NNF3" s="2"/>
      <c r="NNG3" s="2"/>
      <c r="NNH3" s="2"/>
      <c r="NNI3" s="2"/>
      <c r="NNJ3" s="2"/>
      <c r="NNK3" s="2"/>
      <c r="NNL3" s="2"/>
      <c r="NNM3" s="2"/>
      <c r="NNN3" s="2"/>
      <c r="NNO3" s="2"/>
      <c r="NNP3" s="2"/>
      <c r="NNQ3" s="2"/>
      <c r="NNR3" s="2"/>
      <c r="NNS3" s="2"/>
      <c r="NNT3" s="2"/>
      <c r="NNU3" s="2"/>
      <c r="NNV3" s="2"/>
      <c r="NNW3" s="2"/>
      <c r="NNX3" s="2"/>
      <c r="NNY3" s="2"/>
      <c r="NNZ3" s="2"/>
      <c r="NOA3" s="2"/>
      <c r="NOB3" s="2"/>
      <c r="NOC3" s="2"/>
      <c r="NOD3" s="2"/>
      <c r="NOE3" s="2"/>
      <c r="NOF3" s="2"/>
      <c r="NOG3" s="2"/>
      <c r="NOH3" s="2"/>
      <c r="NOI3" s="2"/>
      <c r="NOJ3" s="2"/>
      <c r="NOK3" s="2"/>
      <c r="NOL3" s="2"/>
      <c r="NOM3" s="2"/>
      <c r="NON3" s="2"/>
      <c r="NOO3" s="2"/>
      <c r="NOP3" s="2"/>
      <c r="NOQ3" s="2"/>
      <c r="NOR3" s="2"/>
      <c r="NOS3" s="2"/>
      <c r="NOT3" s="2"/>
      <c r="NOU3" s="2"/>
      <c r="NOV3" s="2"/>
      <c r="NOW3" s="2"/>
      <c r="NOX3" s="2"/>
      <c r="NOY3" s="2"/>
      <c r="NOZ3" s="2"/>
      <c r="NPA3" s="2"/>
      <c r="NPB3" s="2"/>
      <c r="NPC3" s="2"/>
      <c r="NPD3" s="2"/>
      <c r="NPE3" s="2"/>
      <c r="NPF3" s="2"/>
      <c r="NPG3" s="2"/>
      <c r="NPH3" s="2"/>
      <c r="NPI3" s="2"/>
      <c r="NPJ3" s="2"/>
      <c r="NPK3" s="2"/>
      <c r="NPL3" s="2"/>
      <c r="NPM3" s="2"/>
      <c r="NPN3" s="2"/>
      <c r="NPO3" s="2"/>
      <c r="NPP3" s="2"/>
      <c r="NPQ3" s="2"/>
      <c r="NPR3" s="2"/>
      <c r="NPS3" s="2"/>
      <c r="NPT3" s="2"/>
      <c r="NPU3" s="2"/>
      <c r="NPV3" s="2"/>
      <c r="NPW3" s="2"/>
      <c r="NPX3" s="2"/>
      <c r="NPY3" s="2"/>
      <c r="NPZ3" s="2"/>
      <c r="NQA3" s="2"/>
      <c r="NQB3" s="2"/>
      <c r="NQC3" s="2"/>
      <c r="NQD3" s="2"/>
      <c r="NQE3" s="2"/>
      <c r="NQF3" s="2"/>
      <c r="NQG3" s="2"/>
      <c r="NQH3" s="2"/>
      <c r="NQI3" s="2"/>
      <c r="NQJ3" s="2"/>
      <c r="NQK3" s="2"/>
      <c r="NQL3" s="2"/>
      <c r="NQM3" s="2"/>
      <c r="NQN3" s="2"/>
      <c r="NQO3" s="2"/>
      <c r="NQP3" s="2"/>
      <c r="NQQ3" s="2"/>
      <c r="NQR3" s="2"/>
      <c r="NQS3" s="2"/>
      <c r="NQT3" s="2"/>
      <c r="NQU3" s="2"/>
      <c r="NQV3" s="2"/>
      <c r="NQW3" s="2"/>
      <c r="NQX3" s="2"/>
      <c r="NQY3" s="2"/>
      <c r="NQZ3" s="2"/>
      <c r="NRA3" s="2"/>
      <c r="NRB3" s="2"/>
      <c r="NRC3" s="2"/>
      <c r="NRD3" s="2"/>
      <c r="NRE3" s="2"/>
      <c r="NRF3" s="2"/>
      <c r="NRG3" s="2"/>
      <c r="NRH3" s="2"/>
      <c r="NRI3" s="2"/>
      <c r="NRJ3" s="2"/>
      <c r="NRK3" s="2"/>
      <c r="NRL3" s="2"/>
      <c r="NRM3" s="2"/>
      <c r="NRN3" s="2"/>
      <c r="NRO3" s="2"/>
      <c r="NRP3" s="2"/>
      <c r="NRQ3" s="2"/>
      <c r="NRR3" s="2"/>
      <c r="NRS3" s="2"/>
      <c r="NRT3" s="2"/>
      <c r="NRU3" s="2"/>
      <c r="NRV3" s="2"/>
      <c r="NRW3" s="2"/>
      <c r="NRX3" s="2"/>
      <c r="NRY3" s="2"/>
      <c r="NRZ3" s="2"/>
      <c r="NSA3" s="2"/>
      <c r="NSB3" s="2"/>
      <c r="NSC3" s="2"/>
      <c r="NSD3" s="2"/>
      <c r="NSE3" s="2"/>
      <c r="NSF3" s="2"/>
      <c r="NSG3" s="2"/>
      <c r="NSH3" s="2"/>
      <c r="NSI3" s="2"/>
      <c r="NSJ3" s="2"/>
      <c r="NSK3" s="2"/>
      <c r="NSL3" s="2"/>
      <c r="NSM3" s="2"/>
      <c r="NSN3" s="2"/>
      <c r="NSO3" s="2"/>
      <c r="NSP3" s="2"/>
      <c r="NSQ3" s="2"/>
      <c r="NSR3" s="2"/>
      <c r="NSS3" s="2"/>
      <c r="NST3" s="2"/>
      <c r="NSU3" s="2"/>
      <c r="NSV3" s="2"/>
      <c r="NSW3" s="2"/>
      <c r="NSX3" s="2"/>
      <c r="NSY3" s="2"/>
      <c r="NSZ3" s="2"/>
      <c r="NTA3" s="2"/>
      <c r="NTB3" s="2"/>
      <c r="NTC3" s="2"/>
      <c r="NTD3" s="2"/>
      <c r="NTE3" s="2"/>
      <c r="NTF3" s="2"/>
      <c r="NTG3" s="2"/>
      <c r="NTH3" s="2"/>
      <c r="NTI3" s="2"/>
      <c r="NTJ3" s="2"/>
      <c r="NTK3" s="2"/>
      <c r="NTL3" s="2"/>
      <c r="NTM3" s="2"/>
      <c r="NTN3" s="2"/>
      <c r="NTO3" s="2"/>
      <c r="NTP3" s="2"/>
      <c r="NTQ3" s="2"/>
      <c r="NTR3" s="2"/>
      <c r="NTS3" s="2"/>
      <c r="NTT3" s="2"/>
      <c r="NTU3" s="2"/>
      <c r="NTV3" s="2"/>
      <c r="NTW3" s="2"/>
      <c r="NTX3" s="2"/>
      <c r="NTY3" s="2"/>
      <c r="NTZ3" s="2"/>
      <c r="NUA3" s="2"/>
      <c r="NUB3" s="2"/>
      <c r="NUC3" s="2"/>
      <c r="NUD3" s="2"/>
      <c r="NUE3" s="2"/>
      <c r="NUF3" s="2"/>
      <c r="NUG3" s="2"/>
      <c r="NUH3" s="2"/>
      <c r="NUI3" s="2"/>
      <c r="NUJ3" s="2"/>
      <c r="NUK3" s="2"/>
      <c r="NUL3" s="2"/>
      <c r="NUM3" s="2"/>
      <c r="NUN3" s="2"/>
      <c r="NUO3" s="2"/>
      <c r="NUP3" s="2"/>
      <c r="NUQ3" s="2"/>
      <c r="NUR3" s="2"/>
      <c r="NUS3" s="2"/>
      <c r="NUT3" s="2"/>
      <c r="NUU3" s="2"/>
      <c r="NUV3" s="2"/>
      <c r="NUW3" s="2"/>
      <c r="NUX3" s="2"/>
      <c r="NUY3" s="2"/>
      <c r="NUZ3" s="2"/>
      <c r="NVA3" s="2"/>
      <c r="NVB3" s="2"/>
      <c r="NVC3" s="2"/>
      <c r="NVD3" s="2"/>
      <c r="NVE3" s="2"/>
      <c r="NVF3" s="2"/>
      <c r="NVG3" s="2"/>
      <c r="NVH3" s="2"/>
      <c r="NVI3" s="2"/>
      <c r="NVJ3" s="2"/>
      <c r="NVK3" s="2"/>
      <c r="NVL3" s="2"/>
      <c r="NVM3" s="2"/>
      <c r="NVN3" s="2"/>
      <c r="NVO3" s="2"/>
      <c r="NVP3" s="2"/>
      <c r="NVQ3" s="2"/>
      <c r="NVR3" s="2"/>
      <c r="NVS3" s="2"/>
      <c r="NVT3" s="2"/>
      <c r="NVU3" s="2"/>
      <c r="NVV3" s="2"/>
      <c r="NVW3" s="2"/>
      <c r="NVX3" s="2"/>
      <c r="NVY3" s="2"/>
      <c r="NVZ3" s="2"/>
      <c r="NWA3" s="2"/>
      <c r="NWB3" s="2"/>
      <c r="NWC3" s="2"/>
      <c r="NWD3" s="2"/>
      <c r="NWE3" s="2"/>
      <c r="NWF3" s="2"/>
      <c r="NWG3" s="2"/>
      <c r="NWH3" s="2"/>
      <c r="NWI3" s="2"/>
      <c r="NWJ3" s="2"/>
      <c r="NWK3" s="2"/>
      <c r="NWL3" s="2"/>
      <c r="NWM3" s="2"/>
      <c r="NWN3" s="2"/>
      <c r="NWO3" s="2"/>
      <c r="NWP3" s="2"/>
      <c r="NWQ3" s="2"/>
      <c r="NWR3" s="2"/>
      <c r="NWS3" s="2"/>
      <c r="NWT3" s="2"/>
      <c r="NWU3" s="2"/>
      <c r="NWV3" s="2"/>
      <c r="NWW3" s="2"/>
      <c r="NWX3" s="2"/>
      <c r="NWY3" s="2"/>
      <c r="NWZ3" s="2"/>
      <c r="NXA3" s="2"/>
      <c r="NXB3" s="2"/>
      <c r="NXC3" s="2"/>
      <c r="NXD3" s="2"/>
      <c r="NXE3" s="2"/>
      <c r="NXF3" s="2"/>
      <c r="NXG3" s="2"/>
      <c r="NXH3" s="2"/>
      <c r="NXI3" s="2"/>
      <c r="NXJ3" s="2"/>
      <c r="NXK3" s="2"/>
      <c r="NXL3" s="2"/>
      <c r="NXM3" s="2"/>
      <c r="NXN3" s="2"/>
      <c r="NXO3" s="2"/>
      <c r="NXP3" s="2"/>
      <c r="NXQ3" s="2"/>
      <c r="NXR3" s="2"/>
      <c r="NXS3" s="2"/>
      <c r="NXT3" s="2"/>
      <c r="NXU3" s="2"/>
      <c r="NXV3" s="2"/>
      <c r="NXW3" s="2"/>
      <c r="NXX3" s="2"/>
      <c r="NXY3" s="2"/>
      <c r="NXZ3" s="2"/>
      <c r="NYA3" s="2"/>
      <c r="NYB3" s="2"/>
      <c r="NYC3" s="2"/>
      <c r="NYD3" s="2"/>
      <c r="NYE3" s="2"/>
      <c r="NYF3" s="2"/>
      <c r="NYG3" s="2"/>
      <c r="NYH3" s="2"/>
      <c r="NYI3" s="2"/>
      <c r="NYJ3" s="2"/>
      <c r="NYK3" s="2"/>
      <c r="NYL3" s="2"/>
      <c r="NYM3" s="2"/>
      <c r="NYN3" s="2"/>
      <c r="NYO3" s="2"/>
      <c r="NYP3" s="2"/>
      <c r="NYQ3" s="2"/>
      <c r="NYR3" s="2"/>
      <c r="NYS3" s="2"/>
      <c r="NYT3" s="2"/>
      <c r="NYU3" s="2"/>
      <c r="NYV3" s="2"/>
      <c r="NYW3" s="2"/>
      <c r="NYX3" s="2"/>
      <c r="NYY3" s="2"/>
      <c r="NYZ3" s="2"/>
      <c r="NZA3" s="2"/>
      <c r="NZB3" s="2"/>
      <c r="NZC3" s="2"/>
      <c r="NZD3" s="2"/>
      <c r="NZE3" s="2"/>
      <c r="NZF3" s="2"/>
      <c r="NZG3" s="2"/>
      <c r="NZH3" s="2"/>
      <c r="NZI3" s="2"/>
      <c r="NZJ3" s="2"/>
      <c r="NZK3" s="2"/>
      <c r="NZL3" s="2"/>
      <c r="NZM3" s="2"/>
      <c r="NZN3" s="2"/>
      <c r="NZO3" s="2"/>
      <c r="NZP3" s="2"/>
      <c r="NZQ3" s="2"/>
      <c r="NZR3" s="2"/>
      <c r="NZS3" s="2"/>
      <c r="NZT3" s="2"/>
      <c r="NZU3" s="2"/>
      <c r="NZV3" s="2"/>
      <c r="NZW3" s="2"/>
      <c r="NZX3" s="2"/>
      <c r="NZY3" s="2"/>
      <c r="NZZ3" s="2"/>
      <c r="OAA3" s="2"/>
      <c r="OAB3" s="2"/>
      <c r="OAC3" s="2"/>
      <c r="OAD3" s="2"/>
      <c r="OAE3" s="2"/>
      <c r="OAF3" s="2"/>
      <c r="OAG3" s="2"/>
      <c r="OAH3" s="2"/>
      <c r="OAI3" s="2"/>
      <c r="OAJ3" s="2"/>
      <c r="OAK3" s="2"/>
      <c r="OAL3" s="2"/>
      <c r="OAM3" s="2"/>
      <c r="OAN3" s="2"/>
      <c r="OAO3" s="2"/>
      <c r="OAP3" s="2"/>
      <c r="OAQ3" s="2"/>
      <c r="OAR3" s="2"/>
      <c r="OAS3" s="2"/>
      <c r="OAT3" s="2"/>
      <c r="OAU3" s="2"/>
      <c r="OAV3" s="2"/>
      <c r="OAW3" s="2"/>
      <c r="OAX3" s="2"/>
      <c r="OAY3" s="2"/>
      <c r="OAZ3" s="2"/>
      <c r="OBA3" s="2"/>
      <c r="OBB3" s="2"/>
      <c r="OBC3" s="2"/>
      <c r="OBD3" s="2"/>
      <c r="OBE3" s="2"/>
      <c r="OBF3" s="2"/>
      <c r="OBG3" s="2"/>
      <c r="OBH3" s="2"/>
      <c r="OBI3" s="2"/>
      <c r="OBJ3" s="2"/>
      <c r="OBK3" s="2"/>
      <c r="OBL3" s="2"/>
      <c r="OBM3" s="2"/>
      <c r="OBN3" s="2"/>
      <c r="OBO3" s="2"/>
      <c r="OBP3" s="2"/>
      <c r="OBQ3" s="2"/>
      <c r="OBR3" s="2"/>
      <c r="OBS3" s="2"/>
      <c r="OBT3" s="2"/>
      <c r="OBU3" s="2"/>
      <c r="OBV3" s="2"/>
      <c r="OBW3" s="2"/>
      <c r="OBX3" s="2"/>
      <c r="OBY3" s="2"/>
      <c r="OBZ3" s="2"/>
      <c r="OCA3" s="2"/>
      <c r="OCB3" s="2"/>
      <c r="OCC3" s="2"/>
      <c r="OCD3" s="2"/>
      <c r="OCE3" s="2"/>
      <c r="OCF3" s="2"/>
      <c r="OCG3" s="2"/>
      <c r="OCH3" s="2"/>
      <c r="OCI3" s="2"/>
      <c r="OCJ3" s="2"/>
      <c r="OCK3" s="2"/>
      <c r="OCL3" s="2"/>
      <c r="OCM3" s="2"/>
      <c r="OCN3" s="2"/>
      <c r="OCO3" s="2"/>
      <c r="OCP3" s="2"/>
      <c r="OCQ3" s="2"/>
      <c r="OCR3" s="2"/>
      <c r="OCS3" s="2"/>
      <c r="OCT3" s="2"/>
      <c r="OCU3" s="2"/>
      <c r="OCV3" s="2"/>
      <c r="OCW3" s="2"/>
      <c r="OCX3" s="2"/>
      <c r="OCY3" s="2"/>
      <c r="OCZ3" s="2"/>
      <c r="ODA3" s="2"/>
      <c r="ODB3" s="2"/>
      <c r="ODC3" s="2"/>
      <c r="ODD3" s="2"/>
      <c r="ODE3" s="2"/>
      <c r="ODF3" s="2"/>
      <c r="ODG3" s="2"/>
      <c r="ODH3" s="2"/>
      <c r="ODI3" s="2"/>
      <c r="ODJ3" s="2"/>
      <c r="ODK3" s="2"/>
      <c r="ODL3" s="2"/>
      <c r="ODM3" s="2"/>
      <c r="ODN3" s="2"/>
      <c r="ODO3" s="2"/>
      <c r="ODP3" s="2"/>
      <c r="ODQ3" s="2"/>
      <c r="ODR3" s="2"/>
      <c r="ODS3" s="2"/>
      <c r="ODT3" s="2"/>
      <c r="ODU3" s="2"/>
      <c r="ODV3" s="2"/>
      <c r="ODW3" s="2"/>
      <c r="ODX3" s="2"/>
      <c r="ODY3" s="2"/>
      <c r="ODZ3" s="2"/>
      <c r="OEA3" s="2"/>
      <c r="OEB3" s="2"/>
      <c r="OEC3" s="2"/>
      <c r="OED3" s="2"/>
      <c r="OEE3" s="2"/>
      <c r="OEF3" s="2"/>
      <c r="OEG3" s="2"/>
      <c r="OEH3" s="2"/>
      <c r="OEI3" s="2"/>
      <c r="OEJ3" s="2"/>
      <c r="OEK3" s="2"/>
      <c r="OEL3" s="2"/>
      <c r="OEM3" s="2"/>
      <c r="OEN3" s="2"/>
      <c r="OEO3" s="2"/>
      <c r="OEP3" s="2"/>
      <c r="OEQ3" s="2"/>
      <c r="OER3" s="2"/>
      <c r="OES3" s="2"/>
      <c r="OET3" s="2"/>
      <c r="OEU3" s="2"/>
      <c r="OEV3" s="2"/>
      <c r="OEW3" s="2"/>
      <c r="OEX3" s="2"/>
      <c r="OEY3" s="2"/>
      <c r="OEZ3" s="2"/>
      <c r="OFA3" s="2"/>
      <c r="OFB3" s="2"/>
      <c r="OFC3" s="2"/>
      <c r="OFD3" s="2"/>
      <c r="OFE3" s="2"/>
      <c r="OFF3" s="2"/>
      <c r="OFG3" s="2"/>
      <c r="OFH3" s="2"/>
      <c r="OFI3" s="2"/>
      <c r="OFJ3" s="2"/>
      <c r="OFK3" s="2"/>
      <c r="OFL3" s="2"/>
      <c r="OFM3" s="2"/>
      <c r="OFN3" s="2"/>
      <c r="OFO3" s="2"/>
      <c r="OFP3" s="2"/>
      <c r="OFQ3" s="2"/>
      <c r="OFR3" s="2"/>
      <c r="OFS3" s="2"/>
      <c r="OFT3" s="2"/>
      <c r="OFU3" s="2"/>
      <c r="OFV3" s="2"/>
      <c r="OFW3" s="2"/>
      <c r="OFX3" s="2"/>
      <c r="OFY3" s="2"/>
      <c r="OFZ3" s="2"/>
      <c r="OGA3" s="2"/>
      <c r="OGB3" s="2"/>
      <c r="OGC3" s="2"/>
      <c r="OGD3" s="2"/>
      <c r="OGE3" s="2"/>
      <c r="OGF3" s="2"/>
      <c r="OGG3" s="2"/>
      <c r="OGH3" s="2"/>
      <c r="OGI3" s="2"/>
      <c r="OGJ3" s="2"/>
      <c r="OGK3" s="2"/>
      <c r="OGL3" s="2"/>
      <c r="OGM3" s="2"/>
      <c r="OGN3" s="2"/>
      <c r="OGO3" s="2"/>
      <c r="OGP3" s="2"/>
      <c r="OGQ3" s="2"/>
      <c r="OGR3" s="2"/>
      <c r="OGS3" s="2"/>
      <c r="OGT3" s="2"/>
      <c r="OGU3" s="2"/>
      <c r="OGV3" s="2"/>
      <c r="OGW3" s="2"/>
      <c r="OGX3" s="2"/>
      <c r="OGY3" s="2"/>
      <c r="OGZ3" s="2"/>
      <c r="OHA3" s="2"/>
      <c r="OHB3" s="2"/>
      <c r="OHC3" s="2"/>
      <c r="OHD3" s="2"/>
      <c r="OHE3" s="2"/>
      <c r="OHF3" s="2"/>
      <c r="OHG3" s="2"/>
      <c r="OHH3" s="2"/>
      <c r="OHI3" s="2"/>
      <c r="OHJ3" s="2"/>
      <c r="OHK3" s="2"/>
      <c r="OHL3" s="2"/>
      <c r="OHM3" s="2"/>
      <c r="OHN3" s="2"/>
      <c r="OHO3" s="2"/>
      <c r="OHP3" s="2"/>
      <c r="OHQ3" s="2"/>
      <c r="OHR3" s="2"/>
      <c r="OHS3" s="2"/>
      <c r="OHT3" s="2"/>
      <c r="OHU3" s="2"/>
      <c r="OHV3" s="2"/>
      <c r="OHW3" s="2"/>
      <c r="OHX3" s="2"/>
      <c r="OHY3" s="2"/>
      <c r="OHZ3" s="2"/>
      <c r="OIA3" s="2"/>
      <c r="OIB3" s="2"/>
      <c r="OIC3" s="2"/>
      <c r="OID3" s="2"/>
      <c r="OIE3" s="2"/>
      <c r="OIF3" s="2"/>
      <c r="OIG3" s="2"/>
      <c r="OIH3" s="2"/>
      <c r="OII3" s="2"/>
      <c r="OIJ3" s="2"/>
      <c r="OIK3" s="2"/>
      <c r="OIL3" s="2"/>
      <c r="OIM3" s="2"/>
      <c r="OIN3" s="2"/>
      <c r="OIO3" s="2"/>
      <c r="OIP3" s="2"/>
      <c r="OIQ3" s="2"/>
      <c r="OIR3" s="2"/>
      <c r="OIS3" s="2"/>
      <c r="OIT3" s="2"/>
      <c r="OIU3" s="2"/>
      <c r="OIV3" s="2"/>
      <c r="OIW3" s="2"/>
      <c r="OIX3" s="2"/>
      <c r="OIY3" s="2"/>
      <c r="OIZ3" s="2"/>
      <c r="OJA3" s="2"/>
      <c r="OJB3" s="2"/>
      <c r="OJC3" s="2"/>
      <c r="OJD3" s="2"/>
      <c r="OJE3" s="2"/>
      <c r="OJF3" s="2"/>
      <c r="OJG3" s="2"/>
      <c r="OJH3" s="2"/>
      <c r="OJI3" s="2"/>
      <c r="OJJ3" s="2"/>
      <c r="OJK3" s="2"/>
      <c r="OJL3" s="2"/>
      <c r="OJM3" s="2"/>
      <c r="OJN3" s="2"/>
      <c r="OJO3" s="2"/>
      <c r="OJP3" s="2"/>
      <c r="OJQ3" s="2"/>
      <c r="OJR3" s="2"/>
      <c r="OJS3" s="2"/>
      <c r="OJT3" s="2"/>
      <c r="OJU3" s="2"/>
      <c r="OJV3" s="2"/>
      <c r="OJW3" s="2"/>
      <c r="OJX3" s="2"/>
      <c r="OJY3" s="2"/>
      <c r="OJZ3" s="2"/>
      <c r="OKA3" s="2"/>
      <c r="OKB3" s="2"/>
      <c r="OKC3" s="2"/>
      <c r="OKD3" s="2"/>
      <c r="OKE3" s="2"/>
      <c r="OKF3" s="2"/>
      <c r="OKG3" s="2"/>
      <c r="OKH3" s="2"/>
      <c r="OKI3" s="2"/>
      <c r="OKJ3" s="2"/>
      <c r="OKK3" s="2"/>
      <c r="OKL3" s="2"/>
      <c r="OKM3" s="2"/>
      <c r="OKN3" s="2"/>
      <c r="OKO3" s="2"/>
      <c r="OKP3" s="2"/>
      <c r="OKQ3" s="2"/>
      <c r="OKR3" s="2"/>
      <c r="OKS3" s="2"/>
      <c r="OKT3" s="2"/>
      <c r="OKU3" s="2"/>
      <c r="OKV3" s="2"/>
      <c r="OKW3" s="2"/>
      <c r="OKX3" s="2"/>
      <c r="OKY3" s="2"/>
      <c r="OKZ3" s="2"/>
      <c r="OLA3" s="2"/>
      <c r="OLB3" s="2"/>
      <c r="OLC3" s="2"/>
      <c r="OLD3" s="2"/>
      <c r="OLE3" s="2"/>
      <c r="OLF3" s="2"/>
      <c r="OLG3" s="2"/>
      <c r="OLH3" s="2"/>
      <c r="OLI3" s="2"/>
      <c r="OLJ3" s="2"/>
      <c r="OLK3" s="2"/>
      <c r="OLL3" s="2"/>
      <c r="OLM3" s="2"/>
      <c r="OLN3" s="2"/>
      <c r="OLO3" s="2"/>
      <c r="OLP3" s="2"/>
      <c r="OLQ3" s="2"/>
      <c r="OLR3" s="2"/>
      <c r="OLS3" s="2"/>
      <c r="OLT3" s="2"/>
      <c r="OLU3" s="2"/>
      <c r="OLV3" s="2"/>
      <c r="OLW3" s="2"/>
      <c r="OLX3" s="2"/>
      <c r="OLY3" s="2"/>
      <c r="OLZ3" s="2"/>
      <c r="OMA3" s="2"/>
      <c r="OMB3" s="2"/>
      <c r="OMC3" s="2"/>
      <c r="OMD3" s="2"/>
      <c r="OME3" s="2"/>
      <c r="OMF3" s="2"/>
      <c r="OMG3" s="2"/>
      <c r="OMH3" s="2"/>
      <c r="OMI3" s="2"/>
      <c r="OMJ3" s="2"/>
      <c r="OMK3" s="2"/>
      <c r="OML3" s="2"/>
      <c r="OMM3" s="2"/>
      <c r="OMN3" s="2"/>
      <c r="OMO3" s="2"/>
      <c r="OMP3" s="2"/>
      <c r="OMQ3" s="2"/>
      <c r="OMR3" s="2"/>
      <c r="OMS3" s="2"/>
      <c r="OMT3" s="2"/>
      <c r="OMU3" s="2"/>
      <c r="OMV3" s="2"/>
      <c r="OMW3" s="2"/>
      <c r="OMX3" s="2"/>
      <c r="OMY3" s="2"/>
      <c r="OMZ3" s="2"/>
      <c r="ONA3" s="2"/>
      <c r="ONB3" s="2"/>
      <c r="ONC3" s="2"/>
      <c r="OND3" s="2"/>
      <c r="ONE3" s="2"/>
      <c r="ONF3" s="2"/>
      <c r="ONG3" s="2"/>
      <c r="ONH3" s="2"/>
      <c r="ONI3" s="2"/>
      <c r="ONJ3" s="2"/>
      <c r="ONK3" s="2"/>
      <c r="ONL3" s="2"/>
      <c r="ONM3" s="2"/>
      <c r="ONN3" s="2"/>
      <c r="ONO3" s="2"/>
      <c r="ONP3" s="2"/>
      <c r="ONQ3" s="2"/>
      <c r="ONR3" s="2"/>
      <c r="ONS3" s="2"/>
      <c r="ONT3" s="2"/>
      <c r="ONU3" s="2"/>
      <c r="ONV3" s="2"/>
      <c r="ONW3" s="2"/>
      <c r="ONX3" s="2"/>
      <c r="ONY3" s="2"/>
      <c r="ONZ3" s="2"/>
      <c r="OOA3" s="2"/>
      <c r="OOB3" s="2"/>
      <c r="OOC3" s="2"/>
      <c r="OOD3" s="2"/>
      <c r="OOE3" s="2"/>
      <c r="OOF3" s="2"/>
      <c r="OOG3" s="2"/>
      <c r="OOH3" s="2"/>
      <c r="OOI3" s="2"/>
      <c r="OOJ3" s="2"/>
      <c r="OOK3" s="2"/>
      <c r="OOL3" s="2"/>
      <c r="OOM3" s="2"/>
      <c r="OON3" s="2"/>
      <c r="OOO3" s="2"/>
      <c r="OOP3" s="2"/>
      <c r="OOQ3" s="2"/>
      <c r="OOR3" s="2"/>
      <c r="OOS3" s="2"/>
      <c r="OOT3" s="2"/>
      <c r="OOU3" s="2"/>
      <c r="OOV3" s="2"/>
      <c r="OOW3" s="2"/>
      <c r="OOX3" s="2"/>
      <c r="OOY3" s="2"/>
      <c r="OOZ3" s="2"/>
      <c r="OPA3" s="2"/>
      <c r="OPB3" s="2"/>
      <c r="OPC3" s="2"/>
      <c r="OPD3" s="2"/>
      <c r="OPE3" s="2"/>
      <c r="OPF3" s="2"/>
      <c r="OPG3" s="2"/>
      <c r="OPH3" s="2"/>
      <c r="OPI3" s="2"/>
      <c r="OPJ3" s="2"/>
      <c r="OPK3" s="2"/>
      <c r="OPL3" s="2"/>
      <c r="OPM3" s="2"/>
      <c r="OPN3" s="2"/>
      <c r="OPO3" s="2"/>
      <c r="OPP3" s="2"/>
      <c r="OPQ3" s="2"/>
      <c r="OPR3" s="2"/>
      <c r="OPS3" s="2"/>
      <c r="OPT3" s="2"/>
      <c r="OPU3" s="2"/>
      <c r="OPV3" s="2"/>
      <c r="OPW3" s="2"/>
      <c r="OPX3" s="2"/>
      <c r="OPY3" s="2"/>
      <c r="OPZ3" s="2"/>
      <c r="OQA3" s="2"/>
      <c r="OQB3" s="2"/>
      <c r="OQC3" s="2"/>
      <c r="OQD3" s="2"/>
      <c r="OQE3" s="2"/>
      <c r="OQF3" s="2"/>
      <c r="OQG3" s="2"/>
      <c r="OQH3" s="2"/>
      <c r="OQI3" s="2"/>
      <c r="OQJ3" s="2"/>
      <c r="OQK3" s="2"/>
      <c r="OQL3" s="2"/>
      <c r="OQM3" s="2"/>
      <c r="OQN3" s="2"/>
      <c r="OQO3" s="2"/>
      <c r="OQP3" s="2"/>
      <c r="OQQ3" s="2"/>
      <c r="OQR3" s="2"/>
      <c r="OQS3" s="2"/>
      <c r="OQT3" s="2"/>
      <c r="OQU3" s="2"/>
      <c r="OQV3" s="2"/>
      <c r="OQW3" s="2"/>
      <c r="OQX3" s="2"/>
      <c r="OQY3" s="2"/>
      <c r="OQZ3" s="2"/>
      <c r="ORA3" s="2"/>
      <c r="ORB3" s="2"/>
      <c r="ORC3" s="2"/>
      <c r="ORD3" s="2"/>
      <c r="ORE3" s="2"/>
      <c r="ORF3" s="2"/>
      <c r="ORG3" s="2"/>
      <c r="ORH3" s="2"/>
      <c r="ORI3" s="2"/>
      <c r="ORJ3" s="2"/>
      <c r="ORK3" s="2"/>
      <c r="ORL3" s="2"/>
      <c r="ORM3" s="2"/>
      <c r="ORN3" s="2"/>
      <c r="ORO3" s="2"/>
      <c r="ORP3" s="2"/>
      <c r="ORQ3" s="2"/>
      <c r="ORR3" s="2"/>
      <c r="ORS3" s="2"/>
      <c r="ORT3" s="2"/>
      <c r="ORU3" s="2"/>
      <c r="ORV3" s="2"/>
      <c r="ORW3" s="2"/>
      <c r="ORX3" s="2"/>
      <c r="ORY3" s="2"/>
      <c r="ORZ3" s="2"/>
      <c r="OSA3" s="2"/>
      <c r="OSB3" s="2"/>
      <c r="OSC3" s="2"/>
      <c r="OSD3" s="2"/>
      <c r="OSE3" s="2"/>
      <c r="OSF3" s="2"/>
      <c r="OSG3" s="2"/>
      <c r="OSH3" s="2"/>
      <c r="OSI3" s="2"/>
      <c r="OSJ3" s="2"/>
      <c r="OSK3" s="2"/>
      <c r="OSL3" s="2"/>
      <c r="OSM3" s="2"/>
      <c r="OSN3" s="2"/>
      <c r="OSO3" s="2"/>
      <c r="OSP3" s="2"/>
      <c r="OSQ3" s="2"/>
      <c r="OSR3" s="2"/>
      <c r="OSS3" s="2"/>
      <c r="OST3" s="2"/>
      <c r="OSU3" s="2"/>
      <c r="OSV3" s="2"/>
      <c r="OSW3" s="2"/>
      <c r="OSX3" s="2"/>
      <c r="OSY3" s="2"/>
      <c r="OSZ3" s="2"/>
      <c r="OTA3" s="2"/>
      <c r="OTB3" s="2"/>
      <c r="OTC3" s="2"/>
      <c r="OTD3" s="2"/>
      <c r="OTE3" s="2"/>
      <c r="OTF3" s="2"/>
      <c r="OTG3" s="2"/>
      <c r="OTH3" s="2"/>
      <c r="OTI3" s="2"/>
      <c r="OTJ3" s="2"/>
      <c r="OTK3" s="2"/>
      <c r="OTL3" s="2"/>
      <c r="OTM3" s="2"/>
      <c r="OTN3" s="2"/>
      <c r="OTO3" s="2"/>
      <c r="OTP3" s="2"/>
      <c r="OTQ3" s="2"/>
      <c r="OTR3" s="2"/>
      <c r="OTS3" s="2"/>
      <c r="OTT3" s="2"/>
      <c r="OTU3" s="2"/>
      <c r="OTV3" s="2"/>
      <c r="OTW3" s="2"/>
      <c r="OTX3" s="2"/>
      <c r="OTY3" s="2"/>
      <c r="OTZ3" s="2"/>
      <c r="OUA3" s="2"/>
      <c r="OUB3" s="2"/>
      <c r="OUC3" s="2"/>
      <c r="OUD3" s="2"/>
      <c r="OUE3" s="2"/>
      <c r="OUF3" s="2"/>
      <c r="OUG3" s="2"/>
      <c r="OUH3" s="2"/>
      <c r="OUI3" s="2"/>
      <c r="OUJ3" s="2"/>
      <c r="OUK3" s="2"/>
      <c r="OUL3" s="2"/>
      <c r="OUM3" s="2"/>
      <c r="OUN3" s="2"/>
      <c r="OUO3" s="2"/>
      <c r="OUP3" s="2"/>
      <c r="OUQ3" s="2"/>
      <c r="OUR3" s="2"/>
      <c r="OUS3" s="2"/>
      <c r="OUT3" s="2"/>
      <c r="OUU3" s="2"/>
      <c r="OUV3" s="2"/>
      <c r="OUW3" s="2"/>
      <c r="OUX3" s="2"/>
      <c r="OUY3" s="2"/>
      <c r="OUZ3" s="2"/>
      <c r="OVA3" s="2"/>
      <c r="OVB3" s="2"/>
      <c r="OVC3" s="2"/>
      <c r="OVD3" s="2"/>
      <c r="OVE3" s="2"/>
      <c r="OVF3" s="2"/>
      <c r="OVG3" s="2"/>
      <c r="OVH3" s="2"/>
      <c r="OVI3" s="2"/>
      <c r="OVJ3" s="2"/>
      <c r="OVK3" s="2"/>
      <c r="OVL3" s="2"/>
      <c r="OVM3" s="2"/>
      <c r="OVN3" s="2"/>
      <c r="OVO3" s="2"/>
      <c r="OVP3" s="2"/>
      <c r="OVQ3" s="2"/>
      <c r="OVR3" s="2"/>
      <c r="OVS3" s="2"/>
      <c r="OVT3" s="2"/>
      <c r="OVU3" s="2"/>
      <c r="OVV3" s="2"/>
      <c r="OVW3" s="2"/>
      <c r="OVX3" s="2"/>
      <c r="OVY3" s="2"/>
      <c r="OVZ3" s="2"/>
      <c r="OWA3" s="2"/>
      <c r="OWB3" s="2"/>
      <c r="OWC3" s="2"/>
      <c r="OWD3" s="2"/>
      <c r="OWE3" s="2"/>
      <c r="OWF3" s="2"/>
      <c r="OWG3" s="2"/>
      <c r="OWH3" s="2"/>
      <c r="OWI3" s="2"/>
      <c r="OWJ3" s="2"/>
      <c r="OWK3" s="2"/>
      <c r="OWL3" s="2"/>
      <c r="OWM3" s="2"/>
      <c r="OWN3" s="2"/>
      <c r="OWO3" s="2"/>
      <c r="OWP3" s="2"/>
      <c r="OWQ3" s="2"/>
      <c r="OWR3" s="2"/>
      <c r="OWS3" s="2"/>
      <c r="OWT3" s="2"/>
      <c r="OWU3" s="2"/>
      <c r="OWV3" s="2"/>
      <c r="OWW3" s="2"/>
      <c r="OWX3" s="2"/>
      <c r="OWY3" s="2"/>
      <c r="OWZ3" s="2"/>
      <c r="OXA3" s="2"/>
      <c r="OXB3" s="2"/>
      <c r="OXC3" s="2"/>
      <c r="OXD3" s="2"/>
      <c r="OXE3" s="2"/>
      <c r="OXF3" s="2"/>
      <c r="OXG3" s="2"/>
      <c r="OXH3" s="2"/>
      <c r="OXI3" s="2"/>
      <c r="OXJ3" s="2"/>
      <c r="OXK3" s="2"/>
      <c r="OXL3" s="2"/>
      <c r="OXM3" s="2"/>
      <c r="OXN3" s="2"/>
      <c r="OXO3" s="2"/>
      <c r="OXP3" s="2"/>
      <c r="OXQ3" s="2"/>
      <c r="OXR3" s="2"/>
      <c r="OXS3" s="2"/>
      <c r="OXT3" s="2"/>
      <c r="OXU3" s="2"/>
      <c r="OXV3" s="2"/>
      <c r="OXW3" s="2"/>
      <c r="OXX3" s="2"/>
      <c r="OXY3" s="2"/>
      <c r="OXZ3" s="2"/>
      <c r="OYA3" s="2"/>
      <c r="OYB3" s="2"/>
      <c r="OYC3" s="2"/>
      <c r="OYD3" s="2"/>
      <c r="OYE3" s="2"/>
      <c r="OYF3" s="2"/>
      <c r="OYG3" s="2"/>
      <c r="OYH3" s="2"/>
      <c r="OYI3" s="2"/>
      <c r="OYJ3" s="2"/>
      <c r="OYK3" s="2"/>
      <c r="OYL3" s="2"/>
      <c r="OYM3" s="2"/>
      <c r="OYN3" s="2"/>
      <c r="OYO3" s="2"/>
      <c r="OYP3" s="2"/>
      <c r="OYQ3" s="2"/>
      <c r="OYR3" s="2"/>
      <c r="OYS3" s="2"/>
      <c r="OYT3" s="2"/>
      <c r="OYU3" s="2"/>
      <c r="OYV3" s="2"/>
      <c r="OYW3" s="2"/>
      <c r="OYX3" s="2"/>
      <c r="OYY3" s="2"/>
      <c r="OYZ3" s="2"/>
      <c r="OZA3" s="2"/>
      <c r="OZB3" s="2"/>
      <c r="OZC3" s="2"/>
      <c r="OZD3" s="2"/>
      <c r="OZE3" s="2"/>
      <c r="OZF3" s="2"/>
      <c r="OZG3" s="2"/>
      <c r="OZH3" s="2"/>
      <c r="OZI3" s="2"/>
      <c r="OZJ3" s="2"/>
      <c r="OZK3" s="2"/>
      <c r="OZL3" s="2"/>
      <c r="OZM3" s="2"/>
      <c r="OZN3" s="2"/>
      <c r="OZO3" s="2"/>
      <c r="OZP3" s="2"/>
      <c r="OZQ3" s="2"/>
      <c r="OZR3" s="2"/>
      <c r="OZS3" s="2"/>
      <c r="OZT3" s="2"/>
      <c r="OZU3" s="2"/>
      <c r="OZV3" s="2"/>
      <c r="OZW3" s="2"/>
      <c r="OZX3" s="2"/>
      <c r="OZY3" s="2"/>
      <c r="OZZ3" s="2"/>
      <c r="PAA3" s="2"/>
      <c r="PAB3" s="2"/>
      <c r="PAC3" s="2"/>
      <c r="PAD3" s="2"/>
      <c r="PAE3" s="2"/>
      <c r="PAF3" s="2"/>
      <c r="PAG3" s="2"/>
      <c r="PAH3" s="2"/>
      <c r="PAI3" s="2"/>
      <c r="PAJ3" s="2"/>
      <c r="PAK3" s="2"/>
      <c r="PAL3" s="2"/>
      <c r="PAM3" s="2"/>
      <c r="PAN3" s="2"/>
      <c r="PAO3" s="2"/>
      <c r="PAP3" s="2"/>
      <c r="PAQ3" s="2"/>
      <c r="PAR3" s="2"/>
      <c r="PAS3" s="2"/>
      <c r="PAT3" s="2"/>
      <c r="PAU3" s="2"/>
      <c r="PAV3" s="2"/>
      <c r="PAW3" s="2"/>
      <c r="PAX3" s="2"/>
      <c r="PAY3" s="2"/>
      <c r="PAZ3" s="2"/>
      <c r="PBA3" s="2"/>
      <c r="PBB3" s="2"/>
      <c r="PBC3" s="2"/>
      <c r="PBD3" s="2"/>
      <c r="PBE3" s="2"/>
      <c r="PBF3" s="2"/>
      <c r="PBG3" s="2"/>
      <c r="PBH3" s="2"/>
      <c r="PBI3" s="2"/>
      <c r="PBJ3" s="2"/>
      <c r="PBK3" s="2"/>
      <c r="PBL3" s="2"/>
      <c r="PBM3" s="2"/>
      <c r="PBN3" s="2"/>
      <c r="PBO3" s="2"/>
      <c r="PBP3" s="2"/>
      <c r="PBQ3" s="2"/>
      <c r="PBR3" s="2"/>
      <c r="PBS3" s="2"/>
      <c r="PBT3" s="2"/>
      <c r="PBU3" s="2"/>
      <c r="PBV3" s="2"/>
      <c r="PBW3" s="2"/>
      <c r="PBX3" s="2"/>
      <c r="PBY3" s="2"/>
      <c r="PBZ3" s="2"/>
      <c r="PCA3" s="2"/>
      <c r="PCB3" s="2"/>
      <c r="PCC3" s="2"/>
      <c r="PCD3" s="2"/>
      <c r="PCE3" s="2"/>
      <c r="PCF3" s="2"/>
      <c r="PCG3" s="2"/>
      <c r="PCH3" s="2"/>
      <c r="PCI3" s="2"/>
      <c r="PCJ3" s="2"/>
      <c r="PCK3" s="2"/>
      <c r="PCL3" s="2"/>
      <c r="PCM3" s="2"/>
      <c r="PCN3" s="2"/>
      <c r="PCO3" s="2"/>
      <c r="PCP3" s="2"/>
      <c r="PCQ3" s="2"/>
      <c r="PCR3" s="2"/>
      <c r="PCS3" s="2"/>
      <c r="PCT3" s="2"/>
      <c r="PCU3" s="2"/>
      <c r="PCV3" s="2"/>
      <c r="PCW3" s="2"/>
      <c r="PCX3" s="2"/>
      <c r="PCY3" s="2"/>
      <c r="PCZ3" s="2"/>
      <c r="PDA3" s="2"/>
      <c r="PDB3" s="2"/>
      <c r="PDC3" s="2"/>
      <c r="PDD3" s="2"/>
      <c r="PDE3" s="2"/>
      <c r="PDF3" s="2"/>
      <c r="PDG3" s="2"/>
      <c r="PDH3" s="2"/>
      <c r="PDI3" s="2"/>
      <c r="PDJ3" s="2"/>
      <c r="PDK3" s="2"/>
      <c r="PDL3" s="2"/>
      <c r="PDM3" s="2"/>
      <c r="PDN3" s="2"/>
      <c r="PDO3" s="2"/>
      <c r="PDP3" s="2"/>
      <c r="PDQ3" s="2"/>
      <c r="PDR3" s="2"/>
      <c r="PDS3" s="2"/>
      <c r="PDT3" s="2"/>
      <c r="PDU3" s="2"/>
      <c r="PDV3" s="2"/>
      <c r="PDW3" s="2"/>
      <c r="PDX3" s="2"/>
      <c r="PDY3" s="2"/>
      <c r="PDZ3" s="2"/>
      <c r="PEA3" s="2"/>
      <c r="PEB3" s="2"/>
      <c r="PEC3" s="2"/>
      <c r="PED3" s="2"/>
      <c r="PEE3" s="2"/>
      <c r="PEF3" s="2"/>
      <c r="PEG3" s="2"/>
      <c r="PEH3" s="2"/>
      <c r="PEI3" s="2"/>
      <c r="PEJ3" s="2"/>
      <c r="PEK3" s="2"/>
      <c r="PEL3" s="2"/>
      <c r="PEM3" s="2"/>
      <c r="PEN3" s="2"/>
      <c r="PEO3" s="2"/>
      <c r="PEP3" s="2"/>
      <c r="PEQ3" s="2"/>
      <c r="PER3" s="2"/>
      <c r="PES3" s="2"/>
      <c r="PET3" s="2"/>
      <c r="PEU3" s="2"/>
      <c r="PEV3" s="2"/>
      <c r="PEW3" s="2"/>
      <c r="PEX3" s="2"/>
      <c r="PEY3" s="2"/>
      <c r="PEZ3" s="2"/>
      <c r="PFA3" s="2"/>
      <c r="PFB3" s="2"/>
      <c r="PFC3" s="2"/>
      <c r="PFD3" s="2"/>
      <c r="PFE3" s="2"/>
      <c r="PFF3" s="2"/>
      <c r="PFG3" s="2"/>
      <c r="PFH3" s="2"/>
      <c r="PFI3" s="2"/>
      <c r="PFJ3" s="2"/>
      <c r="PFK3" s="2"/>
      <c r="PFL3" s="2"/>
      <c r="PFM3" s="2"/>
      <c r="PFN3" s="2"/>
      <c r="PFO3" s="2"/>
      <c r="PFP3" s="2"/>
      <c r="PFQ3" s="2"/>
      <c r="PFR3" s="2"/>
      <c r="PFS3" s="2"/>
      <c r="PFT3" s="2"/>
      <c r="PFU3" s="2"/>
      <c r="PFV3" s="2"/>
      <c r="PFW3" s="2"/>
      <c r="PFX3" s="2"/>
      <c r="PFY3" s="2"/>
      <c r="PFZ3" s="2"/>
      <c r="PGA3" s="2"/>
      <c r="PGB3" s="2"/>
      <c r="PGC3" s="2"/>
      <c r="PGD3" s="2"/>
      <c r="PGE3" s="2"/>
      <c r="PGF3" s="2"/>
      <c r="PGG3" s="2"/>
      <c r="PGH3" s="2"/>
      <c r="PGI3" s="2"/>
      <c r="PGJ3" s="2"/>
      <c r="PGK3" s="2"/>
      <c r="PGL3" s="2"/>
      <c r="PGM3" s="2"/>
      <c r="PGN3" s="2"/>
      <c r="PGO3" s="2"/>
      <c r="PGP3" s="2"/>
      <c r="PGQ3" s="2"/>
      <c r="PGR3" s="2"/>
      <c r="PGS3" s="2"/>
      <c r="PGT3" s="2"/>
      <c r="PGU3" s="2"/>
      <c r="PGV3" s="2"/>
      <c r="PGW3" s="2"/>
      <c r="PGX3" s="2"/>
      <c r="PGY3" s="2"/>
      <c r="PGZ3" s="2"/>
      <c r="PHA3" s="2"/>
      <c r="PHB3" s="2"/>
      <c r="PHC3" s="2"/>
      <c r="PHD3" s="2"/>
      <c r="PHE3" s="2"/>
      <c r="PHF3" s="2"/>
      <c r="PHG3" s="2"/>
      <c r="PHH3" s="2"/>
      <c r="PHI3" s="2"/>
      <c r="PHJ3" s="2"/>
      <c r="PHK3" s="2"/>
      <c r="PHL3" s="2"/>
      <c r="PHM3" s="2"/>
      <c r="PHN3" s="2"/>
      <c r="PHO3" s="2"/>
      <c r="PHP3" s="2"/>
      <c r="PHQ3" s="2"/>
      <c r="PHR3" s="2"/>
      <c r="PHS3" s="2"/>
      <c r="PHT3" s="2"/>
      <c r="PHU3" s="2"/>
      <c r="PHV3" s="2"/>
      <c r="PHW3" s="2"/>
      <c r="PHX3" s="2"/>
      <c r="PHY3" s="2"/>
      <c r="PHZ3" s="2"/>
      <c r="PIA3" s="2"/>
      <c r="PIB3" s="2"/>
      <c r="PIC3" s="2"/>
      <c r="PID3" s="2"/>
      <c r="PIE3" s="2"/>
      <c r="PIF3" s="2"/>
      <c r="PIG3" s="2"/>
      <c r="PIH3" s="2"/>
      <c r="PII3" s="2"/>
      <c r="PIJ3" s="2"/>
      <c r="PIK3" s="2"/>
      <c r="PIL3" s="2"/>
      <c r="PIM3" s="2"/>
      <c r="PIN3" s="2"/>
      <c r="PIO3" s="2"/>
      <c r="PIP3" s="2"/>
      <c r="PIQ3" s="2"/>
      <c r="PIR3" s="2"/>
      <c r="PIS3" s="2"/>
      <c r="PIT3" s="2"/>
      <c r="PIU3" s="2"/>
      <c r="PIV3" s="2"/>
      <c r="PIW3" s="2"/>
      <c r="PIX3" s="2"/>
      <c r="PIY3" s="2"/>
      <c r="PIZ3" s="2"/>
      <c r="PJA3" s="2"/>
      <c r="PJB3" s="2"/>
      <c r="PJC3" s="2"/>
      <c r="PJD3" s="2"/>
      <c r="PJE3" s="2"/>
      <c r="PJF3" s="2"/>
      <c r="PJG3" s="2"/>
      <c r="PJH3" s="2"/>
      <c r="PJI3" s="2"/>
      <c r="PJJ3" s="2"/>
      <c r="PJK3" s="2"/>
      <c r="PJL3" s="2"/>
      <c r="PJM3" s="2"/>
      <c r="PJN3" s="2"/>
      <c r="PJO3" s="2"/>
      <c r="PJP3" s="2"/>
      <c r="PJQ3" s="2"/>
      <c r="PJR3" s="2"/>
      <c r="PJS3" s="2"/>
      <c r="PJT3" s="2"/>
      <c r="PJU3" s="2"/>
      <c r="PJV3" s="2"/>
      <c r="PJW3" s="2"/>
      <c r="PJX3" s="2"/>
      <c r="PJY3" s="2"/>
      <c r="PJZ3" s="2"/>
      <c r="PKA3" s="2"/>
      <c r="PKB3" s="2"/>
      <c r="PKC3" s="2"/>
      <c r="PKD3" s="2"/>
      <c r="PKE3" s="2"/>
      <c r="PKF3" s="2"/>
      <c r="PKG3" s="2"/>
      <c r="PKH3" s="2"/>
      <c r="PKI3" s="2"/>
      <c r="PKJ3" s="2"/>
      <c r="PKK3" s="2"/>
      <c r="PKL3" s="2"/>
      <c r="PKM3" s="2"/>
      <c r="PKN3" s="2"/>
      <c r="PKO3" s="2"/>
      <c r="PKP3" s="2"/>
      <c r="PKQ3" s="2"/>
      <c r="PKR3" s="2"/>
      <c r="PKS3" s="2"/>
      <c r="PKT3" s="2"/>
      <c r="PKU3" s="2"/>
      <c r="PKV3" s="2"/>
      <c r="PKW3" s="2"/>
      <c r="PKX3" s="2"/>
      <c r="PKY3" s="2"/>
      <c r="PKZ3" s="2"/>
      <c r="PLA3" s="2"/>
      <c r="PLB3" s="2"/>
      <c r="PLC3" s="2"/>
      <c r="PLD3" s="2"/>
      <c r="PLE3" s="2"/>
      <c r="PLF3" s="2"/>
      <c r="PLG3" s="2"/>
      <c r="PLH3" s="2"/>
      <c r="PLI3" s="2"/>
      <c r="PLJ3" s="2"/>
      <c r="PLK3" s="2"/>
      <c r="PLL3" s="2"/>
      <c r="PLM3" s="2"/>
      <c r="PLN3" s="2"/>
      <c r="PLO3" s="2"/>
      <c r="PLP3" s="2"/>
      <c r="PLQ3" s="2"/>
      <c r="PLR3" s="2"/>
      <c r="PLS3" s="2"/>
      <c r="PLT3" s="2"/>
      <c r="PLU3" s="2"/>
      <c r="PLV3" s="2"/>
      <c r="PLW3" s="2"/>
      <c r="PLX3" s="2"/>
      <c r="PLY3" s="2"/>
      <c r="PLZ3" s="2"/>
      <c r="PMA3" s="2"/>
      <c r="PMB3" s="2"/>
      <c r="PMC3" s="2"/>
      <c r="PMD3" s="2"/>
      <c r="PME3" s="2"/>
      <c r="PMF3" s="2"/>
      <c r="PMG3" s="2"/>
      <c r="PMH3" s="2"/>
      <c r="PMI3" s="2"/>
      <c r="PMJ3" s="2"/>
      <c r="PMK3" s="2"/>
      <c r="PML3" s="2"/>
      <c r="PMM3" s="2"/>
      <c r="PMN3" s="2"/>
      <c r="PMO3" s="2"/>
      <c r="PMP3" s="2"/>
      <c r="PMQ3" s="2"/>
      <c r="PMR3" s="2"/>
      <c r="PMS3" s="2"/>
      <c r="PMT3" s="2"/>
      <c r="PMU3" s="2"/>
      <c r="PMV3" s="2"/>
      <c r="PMW3" s="2"/>
      <c r="PMX3" s="2"/>
      <c r="PMY3" s="2"/>
      <c r="PMZ3" s="2"/>
      <c r="PNA3" s="2"/>
      <c r="PNB3" s="2"/>
      <c r="PNC3" s="2"/>
      <c r="PND3" s="2"/>
      <c r="PNE3" s="2"/>
      <c r="PNF3" s="2"/>
      <c r="PNG3" s="2"/>
      <c r="PNH3" s="2"/>
      <c r="PNI3" s="2"/>
      <c r="PNJ3" s="2"/>
      <c r="PNK3" s="2"/>
      <c r="PNL3" s="2"/>
      <c r="PNM3" s="2"/>
      <c r="PNN3" s="2"/>
      <c r="PNO3" s="2"/>
      <c r="PNP3" s="2"/>
      <c r="PNQ3" s="2"/>
      <c r="PNR3" s="2"/>
      <c r="PNS3" s="2"/>
      <c r="PNT3" s="2"/>
      <c r="PNU3" s="2"/>
      <c r="PNV3" s="2"/>
      <c r="PNW3" s="2"/>
      <c r="PNX3" s="2"/>
      <c r="PNY3" s="2"/>
      <c r="PNZ3" s="2"/>
      <c r="POA3" s="2"/>
      <c r="POB3" s="2"/>
      <c r="POC3" s="2"/>
      <c r="POD3" s="2"/>
      <c r="POE3" s="2"/>
      <c r="POF3" s="2"/>
      <c r="POG3" s="2"/>
      <c r="POH3" s="2"/>
      <c r="POI3" s="2"/>
      <c r="POJ3" s="2"/>
      <c r="POK3" s="2"/>
      <c r="POL3" s="2"/>
      <c r="POM3" s="2"/>
      <c r="PON3" s="2"/>
      <c r="POO3" s="2"/>
      <c r="POP3" s="2"/>
      <c r="POQ3" s="2"/>
      <c r="POR3" s="2"/>
      <c r="POS3" s="2"/>
      <c r="POT3" s="2"/>
      <c r="POU3" s="2"/>
      <c r="POV3" s="2"/>
      <c r="POW3" s="2"/>
      <c r="POX3" s="2"/>
      <c r="POY3" s="2"/>
      <c r="POZ3" s="2"/>
      <c r="PPA3" s="2"/>
      <c r="PPB3" s="2"/>
      <c r="PPC3" s="2"/>
      <c r="PPD3" s="2"/>
      <c r="PPE3" s="2"/>
      <c r="PPF3" s="2"/>
      <c r="PPG3" s="2"/>
      <c r="PPH3" s="2"/>
      <c r="PPI3" s="2"/>
      <c r="PPJ3" s="2"/>
      <c r="PPK3" s="2"/>
      <c r="PPL3" s="2"/>
      <c r="PPM3" s="2"/>
      <c r="PPN3" s="2"/>
      <c r="PPO3" s="2"/>
      <c r="PPP3" s="2"/>
      <c r="PPQ3" s="2"/>
      <c r="PPR3" s="2"/>
      <c r="PPS3" s="2"/>
      <c r="PPT3" s="2"/>
      <c r="PPU3" s="2"/>
      <c r="PPV3" s="2"/>
      <c r="PPW3" s="2"/>
      <c r="PPX3" s="2"/>
      <c r="PPY3" s="2"/>
      <c r="PPZ3" s="2"/>
      <c r="PQA3" s="2"/>
      <c r="PQB3" s="2"/>
      <c r="PQC3" s="2"/>
      <c r="PQD3" s="2"/>
      <c r="PQE3" s="2"/>
      <c r="PQF3" s="2"/>
      <c r="PQG3" s="2"/>
      <c r="PQH3" s="2"/>
      <c r="PQI3" s="2"/>
      <c r="PQJ3" s="2"/>
      <c r="PQK3" s="2"/>
      <c r="PQL3" s="2"/>
      <c r="PQM3" s="2"/>
      <c r="PQN3" s="2"/>
      <c r="PQO3" s="2"/>
      <c r="PQP3" s="2"/>
      <c r="PQQ3" s="2"/>
      <c r="PQR3" s="2"/>
      <c r="PQS3" s="2"/>
      <c r="PQT3" s="2"/>
      <c r="PQU3" s="2"/>
      <c r="PQV3" s="2"/>
      <c r="PQW3" s="2"/>
      <c r="PQX3" s="2"/>
      <c r="PQY3" s="2"/>
      <c r="PQZ3" s="2"/>
      <c r="PRA3" s="2"/>
      <c r="PRB3" s="2"/>
      <c r="PRC3" s="2"/>
      <c r="PRD3" s="2"/>
      <c r="PRE3" s="2"/>
      <c r="PRF3" s="2"/>
      <c r="PRG3" s="2"/>
      <c r="PRH3" s="2"/>
      <c r="PRI3" s="2"/>
      <c r="PRJ3" s="2"/>
      <c r="PRK3" s="2"/>
      <c r="PRL3" s="2"/>
      <c r="PRM3" s="2"/>
      <c r="PRN3" s="2"/>
      <c r="PRO3" s="2"/>
      <c r="PRP3" s="2"/>
      <c r="PRQ3" s="2"/>
      <c r="PRR3" s="2"/>
      <c r="PRS3" s="2"/>
      <c r="PRT3" s="2"/>
      <c r="PRU3" s="2"/>
      <c r="PRV3" s="2"/>
      <c r="PRW3" s="2"/>
      <c r="PRX3" s="2"/>
      <c r="PRY3" s="2"/>
      <c r="PRZ3" s="2"/>
      <c r="PSA3" s="2"/>
      <c r="PSB3" s="2"/>
      <c r="PSC3" s="2"/>
      <c r="PSD3" s="2"/>
      <c r="PSE3" s="2"/>
      <c r="PSF3" s="2"/>
      <c r="PSG3" s="2"/>
      <c r="PSH3" s="2"/>
      <c r="PSI3" s="2"/>
      <c r="PSJ3" s="2"/>
      <c r="PSK3" s="2"/>
      <c r="PSL3" s="2"/>
      <c r="PSM3" s="2"/>
      <c r="PSN3" s="2"/>
      <c r="PSO3" s="2"/>
      <c r="PSP3" s="2"/>
      <c r="PSQ3" s="2"/>
      <c r="PSR3" s="2"/>
      <c r="PSS3" s="2"/>
      <c r="PST3" s="2"/>
      <c r="PSU3" s="2"/>
      <c r="PSV3" s="2"/>
      <c r="PSW3" s="2"/>
      <c r="PSX3" s="2"/>
      <c r="PSY3" s="2"/>
      <c r="PSZ3" s="2"/>
      <c r="PTA3" s="2"/>
      <c r="PTB3" s="2"/>
      <c r="PTC3" s="2"/>
      <c r="PTD3" s="2"/>
      <c r="PTE3" s="2"/>
      <c r="PTF3" s="2"/>
      <c r="PTG3" s="2"/>
      <c r="PTH3" s="2"/>
      <c r="PTI3" s="2"/>
      <c r="PTJ3" s="2"/>
      <c r="PTK3" s="2"/>
      <c r="PTL3" s="2"/>
      <c r="PTM3" s="2"/>
      <c r="PTN3" s="2"/>
      <c r="PTO3" s="2"/>
      <c r="PTP3" s="2"/>
      <c r="PTQ3" s="2"/>
      <c r="PTR3" s="2"/>
      <c r="PTS3" s="2"/>
      <c r="PTT3" s="2"/>
      <c r="PTU3" s="2"/>
      <c r="PTV3" s="2"/>
      <c r="PTW3" s="2"/>
      <c r="PTX3" s="2"/>
      <c r="PTY3" s="2"/>
      <c r="PTZ3" s="2"/>
      <c r="PUA3" s="2"/>
      <c r="PUB3" s="2"/>
      <c r="PUC3" s="2"/>
      <c r="PUD3" s="2"/>
      <c r="PUE3" s="2"/>
      <c r="PUF3" s="2"/>
      <c r="PUG3" s="2"/>
      <c r="PUH3" s="2"/>
      <c r="PUI3" s="2"/>
      <c r="PUJ3" s="2"/>
      <c r="PUK3" s="2"/>
      <c r="PUL3" s="2"/>
      <c r="PUM3" s="2"/>
      <c r="PUN3" s="2"/>
      <c r="PUO3" s="2"/>
      <c r="PUP3" s="2"/>
      <c r="PUQ3" s="2"/>
      <c r="PUR3" s="2"/>
      <c r="PUS3" s="2"/>
      <c r="PUT3" s="2"/>
      <c r="PUU3" s="2"/>
      <c r="PUV3" s="2"/>
      <c r="PUW3" s="2"/>
      <c r="PUX3" s="2"/>
      <c r="PUY3" s="2"/>
      <c r="PUZ3" s="2"/>
      <c r="PVA3" s="2"/>
      <c r="PVB3" s="2"/>
      <c r="PVC3" s="2"/>
      <c r="PVD3" s="2"/>
      <c r="PVE3" s="2"/>
      <c r="PVF3" s="2"/>
      <c r="PVG3" s="2"/>
      <c r="PVH3" s="2"/>
      <c r="PVI3" s="2"/>
      <c r="PVJ3" s="2"/>
      <c r="PVK3" s="2"/>
      <c r="PVL3" s="2"/>
      <c r="PVM3" s="2"/>
      <c r="PVN3" s="2"/>
      <c r="PVO3" s="2"/>
      <c r="PVP3" s="2"/>
      <c r="PVQ3" s="2"/>
      <c r="PVR3" s="2"/>
      <c r="PVS3" s="2"/>
      <c r="PVT3" s="2"/>
      <c r="PVU3" s="2"/>
      <c r="PVV3" s="2"/>
      <c r="PVW3" s="2"/>
      <c r="PVX3" s="2"/>
      <c r="PVY3" s="2"/>
      <c r="PVZ3" s="2"/>
      <c r="PWA3" s="2"/>
      <c r="PWB3" s="2"/>
      <c r="PWC3" s="2"/>
      <c r="PWD3" s="2"/>
      <c r="PWE3" s="2"/>
      <c r="PWF3" s="2"/>
      <c r="PWG3" s="2"/>
      <c r="PWH3" s="2"/>
      <c r="PWI3" s="2"/>
      <c r="PWJ3" s="2"/>
      <c r="PWK3" s="2"/>
      <c r="PWL3" s="2"/>
      <c r="PWM3" s="2"/>
      <c r="PWN3" s="2"/>
      <c r="PWO3" s="2"/>
      <c r="PWP3" s="2"/>
      <c r="PWQ3" s="2"/>
      <c r="PWR3" s="2"/>
      <c r="PWS3" s="2"/>
      <c r="PWT3" s="2"/>
      <c r="PWU3" s="2"/>
      <c r="PWV3" s="2"/>
      <c r="PWW3" s="2"/>
      <c r="PWX3" s="2"/>
      <c r="PWY3" s="2"/>
      <c r="PWZ3" s="2"/>
      <c r="PXA3" s="2"/>
      <c r="PXB3" s="2"/>
      <c r="PXC3" s="2"/>
      <c r="PXD3" s="2"/>
      <c r="PXE3" s="2"/>
      <c r="PXF3" s="2"/>
      <c r="PXG3" s="2"/>
      <c r="PXH3" s="2"/>
      <c r="PXI3" s="2"/>
      <c r="PXJ3" s="2"/>
      <c r="PXK3" s="2"/>
      <c r="PXL3" s="2"/>
      <c r="PXM3" s="2"/>
      <c r="PXN3" s="2"/>
      <c r="PXO3" s="2"/>
      <c r="PXP3" s="2"/>
      <c r="PXQ3" s="2"/>
      <c r="PXR3" s="2"/>
      <c r="PXS3" s="2"/>
      <c r="PXT3" s="2"/>
      <c r="PXU3" s="2"/>
      <c r="PXV3" s="2"/>
      <c r="PXW3" s="2"/>
      <c r="PXX3" s="2"/>
      <c r="PXY3" s="2"/>
      <c r="PXZ3" s="2"/>
      <c r="PYA3" s="2"/>
      <c r="PYB3" s="2"/>
      <c r="PYC3" s="2"/>
      <c r="PYD3" s="2"/>
      <c r="PYE3" s="2"/>
      <c r="PYF3" s="2"/>
      <c r="PYG3" s="2"/>
      <c r="PYH3" s="2"/>
      <c r="PYI3" s="2"/>
      <c r="PYJ3" s="2"/>
      <c r="PYK3" s="2"/>
      <c r="PYL3" s="2"/>
      <c r="PYM3" s="2"/>
      <c r="PYN3" s="2"/>
      <c r="PYO3" s="2"/>
      <c r="PYP3" s="2"/>
      <c r="PYQ3" s="2"/>
      <c r="PYR3" s="2"/>
      <c r="PYS3" s="2"/>
      <c r="PYT3" s="2"/>
      <c r="PYU3" s="2"/>
      <c r="PYV3" s="2"/>
      <c r="PYW3" s="2"/>
      <c r="PYX3" s="2"/>
      <c r="PYY3" s="2"/>
      <c r="PYZ3" s="2"/>
      <c r="PZA3" s="2"/>
      <c r="PZB3" s="2"/>
      <c r="PZC3" s="2"/>
      <c r="PZD3" s="2"/>
      <c r="PZE3" s="2"/>
      <c r="PZF3" s="2"/>
      <c r="PZG3" s="2"/>
      <c r="PZH3" s="2"/>
      <c r="PZI3" s="2"/>
      <c r="PZJ3" s="2"/>
      <c r="PZK3" s="2"/>
      <c r="PZL3" s="2"/>
      <c r="PZM3" s="2"/>
      <c r="PZN3" s="2"/>
      <c r="PZO3" s="2"/>
      <c r="PZP3" s="2"/>
      <c r="PZQ3" s="2"/>
      <c r="PZR3" s="2"/>
      <c r="PZS3" s="2"/>
      <c r="PZT3" s="2"/>
      <c r="PZU3" s="2"/>
      <c r="PZV3" s="2"/>
      <c r="PZW3" s="2"/>
      <c r="PZX3" s="2"/>
      <c r="PZY3" s="2"/>
      <c r="PZZ3" s="2"/>
      <c r="QAA3" s="2"/>
      <c r="QAB3" s="2"/>
      <c r="QAC3" s="2"/>
      <c r="QAD3" s="2"/>
      <c r="QAE3" s="2"/>
      <c r="QAF3" s="2"/>
      <c r="QAG3" s="2"/>
      <c r="QAH3" s="2"/>
      <c r="QAI3" s="2"/>
      <c r="QAJ3" s="2"/>
      <c r="QAK3" s="2"/>
      <c r="QAL3" s="2"/>
      <c r="QAM3" s="2"/>
      <c r="QAN3" s="2"/>
      <c r="QAO3" s="2"/>
      <c r="QAP3" s="2"/>
      <c r="QAQ3" s="2"/>
      <c r="QAR3" s="2"/>
      <c r="QAS3" s="2"/>
      <c r="QAT3" s="2"/>
      <c r="QAU3" s="2"/>
      <c r="QAV3" s="2"/>
      <c r="QAW3" s="2"/>
      <c r="QAX3" s="2"/>
      <c r="QAY3" s="2"/>
      <c r="QAZ3" s="2"/>
      <c r="QBA3" s="2"/>
      <c r="QBB3" s="2"/>
      <c r="QBC3" s="2"/>
      <c r="QBD3" s="2"/>
      <c r="QBE3" s="2"/>
      <c r="QBF3" s="2"/>
      <c r="QBG3" s="2"/>
      <c r="QBH3" s="2"/>
      <c r="QBI3" s="2"/>
      <c r="QBJ3" s="2"/>
      <c r="QBK3" s="2"/>
      <c r="QBL3" s="2"/>
      <c r="QBM3" s="2"/>
      <c r="QBN3" s="2"/>
      <c r="QBO3" s="2"/>
      <c r="QBP3" s="2"/>
      <c r="QBQ3" s="2"/>
      <c r="QBR3" s="2"/>
      <c r="QBS3" s="2"/>
      <c r="QBT3" s="2"/>
      <c r="QBU3" s="2"/>
      <c r="QBV3" s="2"/>
      <c r="QBW3" s="2"/>
      <c r="QBX3" s="2"/>
      <c r="QBY3" s="2"/>
      <c r="QBZ3" s="2"/>
      <c r="QCA3" s="2"/>
      <c r="QCB3" s="2"/>
      <c r="QCC3" s="2"/>
      <c r="QCD3" s="2"/>
      <c r="QCE3" s="2"/>
      <c r="QCF3" s="2"/>
      <c r="QCG3" s="2"/>
      <c r="QCH3" s="2"/>
      <c r="QCI3" s="2"/>
      <c r="QCJ3" s="2"/>
      <c r="QCK3" s="2"/>
      <c r="QCL3" s="2"/>
      <c r="QCM3" s="2"/>
      <c r="QCN3" s="2"/>
      <c r="QCO3" s="2"/>
      <c r="QCP3" s="2"/>
      <c r="QCQ3" s="2"/>
      <c r="QCR3" s="2"/>
      <c r="QCS3" s="2"/>
      <c r="QCT3" s="2"/>
      <c r="QCU3" s="2"/>
      <c r="QCV3" s="2"/>
      <c r="QCW3" s="2"/>
      <c r="QCX3" s="2"/>
      <c r="QCY3" s="2"/>
      <c r="QCZ3" s="2"/>
      <c r="QDA3" s="2"/>
      <c r="QDB3" s="2"/>
      <c r="QDC3" s="2"/>
      <c r="QDD3" s="2"/>
      <c r="QDE3" s="2"/>
      <c r="QDF3" s="2"/>
      <c r="QDG3" s="2"/>
      <c r="QDH3" s="2"/>
      <c r="QDI3" s="2"/>
      <c r="QDJ3" s="2"/>
      <c r="QDK3" s="2"/>
      <c r="QDL3" s="2"/>
      <c r="QDM3" s="2"/>
      <c r="QDN3" s="2"/>
      <c r="QDO3" s="2"/>
      <c r="QDP3" s="2"/>
      <c r="QDQ3" s="2"/>
      <c r="QDR3" s="2"/>
      <c r="QDS3" s="2"/>
      <c r="QDT3" s="2"/>
      <c r="QDU3" s="2"/>
      <c r="QDV3" s="2"/>
      <c r="QDW3" s="2"/>
      <c r="QDX3" s="2"/>
      <c r="QDY3" s="2"/>
      <c r="QDZ3" s="2"/>
      <c r="QEA3" s="2"/>
      <c r="QEB3" s="2"/>
      <c r="QEC3" s="2"/>
      <c r="QED3" s="2"/>
      <c r="QEE3" s="2"/>
      <c r="QEF3" s="2"/>
      <c r="QEG3" s="2"/>
      <c r="QEH3" s="2"/>
      <c r="QEI3" s="2"/>
      <c r="QEJ3" s="2"/>
      <c r="QEK3" s="2"/>
      <c r="QEL3" s="2"/>
      <c r="QEM3" s="2"/>
      <c r="QEN3" s="2"/>
      <c r="QEO3" s="2"/>
      <c r="QEP3" s="2"/>
      <c r="QEQ3" s="2"/>
      <c r="QER3" s="2"/>
      <c r="QES3" s="2"/>
      <c r="QET3" s="2"/>
      <c r="QEU3" s="2"/>
      <c r="QEV3" s="2"/>
      <c r="QEW3" s="2"/>
      <c r="QEX3" s="2"/>
      <c r="QEY3" s="2"/>
      <c r="QEZ3" s="2"/>
      <c r="QFA3" s="2"/>
      <c r="QFB3" s="2"/>
      <c r="QFC3" s="2"/>
      <c r="QFD3" s="2"/>
      <c r="QFE3" s="2"/>
      <c r="QFF3" s="2"/>
      <c r="QFG3" s="2"/>
      <c r="QFH3" s="2"/>
      <c r="QFI3" s="2"/>
      <c r="QFJ3" s="2"/>
      <c r="QFK3" s="2"/>
      <c r="QFL3" s="2"/>
      <c r="QFM3" s="2"/>
      <c r="QFN3" s="2"/>
      <c r="QFO3" s="2"/>
      <c r="QFP3" s="2"/>
      <c r="QFQ3" s="2"/>
      <c r="QFR3" s="2"/>
      <c r="QFS3" s="2"/>
      <c r="QFT3" s="2"/>
      <c r="QFU3" s="2"/>
      <c r="QFV3" s="2"/>
      <c r="QFW3" s="2"/>
      <c r="QFX3" s="2"/>
      <c r="QFY3" s="2"/>
      <c r="QFZ3" s="2"/>
      <c r="QGA3" s="2"/>
      <c r="QGB3" s="2"/>
      <c r="QGC3" s="2"/>
      <c r="QGD3" s="2"/>
      <c r="QGE3" s="2"/>
      <c r="QGF3" s="2"/>
      <c r="QGG3" s="2"/>
      <c r="QGH3" s="2"/>
      <c r="QGI3" s="2"/>
      <c r="QGJ3" s="2"/>
      <c r="QGK3" s="2"/>
      <c r="QGL3" s="2"/>
      <c r="QGM3" s="2"/>
      <c r="QGN3" s="2"/>
      <c r="QGO3" s="2"/>
      <c r="QGP3" s="2"/>
      <c r="QGQ3" s="2"/>
      <c r="QGR3" s="2"/>
      <c r="QGS3" s="2"/>
      <c r="QGT3" s="2"/>
      <c r="QGU3" s="2"/>
      <c r="QGV3" s="2"/>
      <c r="QGW3" s="2"/>
      <c r="QGX3" s="2"/>
      <c r="QGY3" s="2"/>
      <c r="QGZ3" s="2"/>
      <c r="QHA3" s="2"/>
      <c r="QHB3" s="2"/>
      <c r="QHC3" s="2"/>
      <c r="QHD3" s="2"/>
      <c r="QHE3" s="2"/>
      <c r="QHF3" s="2"/>
      <c r="QHG3" s="2"/>
      <c r="QHH3" s="2"/>
      <c r="QHI3" s="2"/>
      <c r="QHJ3" s="2"/>
      <c r="QHK3" s="2"/>
      <c r="QHL3" s="2"/>
      <c r="QHM3" s="2"/>
      <c r="QHN3" s="2"/>
      <c r="QHO3" s="2"/>
      <c r="QHP3" s="2"/>
      <c r="QHQ3" s="2"/>
      <c r="QHR3" s="2"/>
      <c r="QHS3" s="2"/>
      <c r="QHT3" s="2"/>
      <c r="QHU3" s="2"/>
      <c r="QHV3" s="2"/>
      <c r="QHW3" s="2"/>
      <c r="QHX3" s="2"/>
      <c r="QHY3" s="2"/>
      <c r="QHZ3" s="2"/>
      <c r="QIA3" s="2"/>
      <c r="QIB3" s="2"/>
      <c r="QIC3" s="2"/>
      <c r="QID3" s="2"/>
      <c r="QIE3" s="2"/>
      <c r="QIF3" s="2"/>
      <c r="QIG3" s="2"/>
      <c r="QIH3" s="2"/>
      <c r="QII3" s="2"/>
      <c r="QIJ3" s="2"/>
      <c r="QIK3" s="2"/>
      <c r="QIL3" s="2"/>
      <c r="QIM3" s="2"/>
      <c r="QIN3" s="2"/>
      <c r="QIO3" s="2"/>
      <c r="QIP3" s="2"/>
      <c r="QIQ3" s="2"/>
      <c r="QIR3" s="2"/>
      <c r="QIS3" s="2"/>
      <c r="QIT3" s="2"/>
      <c r="QIU3" s="2"/>
      <c r="QIV3" s="2"/>
      <c r="QIW3" s="2"/>
      <c r="QIX3" s="2"/>
      <c r="QIY3" s="2"/>
      <c r="QIZ3" s="2"/>
      <c r="QJA3" s="2"/>
      <c r="QJB3" s="2"/>
      <c r="QJC3" s="2"/>
      <c r="QJD3" s="2"/>
      <c r="QJE3" s="2"/>
      <c r="QJF3" s="2"/>
      <c r="QJG3" s="2"/>
      <c r="QJH3" s="2"/>
      <c r="QJI3" s="2"/>
      <c r="QJJ3" s="2"/>
      <c r="QJK3" s="2"/>
      <c r="QJL3" s="2"/>
      <c r="QJM3" s="2"/>
      <c r="QJN3" s="2"/>
      <c r="QJO3" s="2"/>
      <c r="QJP3" s="2"/>
      <c r="QJQ3" s="2"/>
      <c r="QJR3" s="2"/>
      <c r="QJS3" s="2"/>
      <c r="QJT3" s="2"/>
      <c r="QJU3" s="2"/>
      <c r="QJV3" s="2"/>
      <c r="QJW3" s="2"/>
      <c r="QJX3" s="2"/>
      <c r="QJY3" s="2"/>
      <c r="QJZ3" s="2"/>
      <c r="QKA3" s="2"/>
      <c r="QKB3" s="2"/>
      <c r="QKC3" s="2"/>
      <c r="QKD3" s="2"/>
      <c r="QKE3" s="2"/>
      <c r="QKF3" s="2"/>
      <c r="QKG3" s="2"/>
      <c r="QKH3" s="2"/>
      <c r="QKI3" s="2"/>
      <c r="QKJ3" s="2"/>
      <c r="QKK3" s="2"/>
      <c r="QKL3" s="2"/>
      <c r="QKM3" s="2"/>
      <c r="QKN3" s="2"/>
      <c r="QKO3" s="2"/>
      <c r="QKP3" s="2"/>
      <c r="QKQ3" s="2"/>
      <c r="QKR3" s="2"/>
      <c r="QKS3" s="2"/>
      <c r="QKT3" s="2"/>
      <c r="QKU3" s="2"/>
      <c r="QKV3" s="2"/>
      <c r="QKW3" s="2"/>
      <c r="QKX3" s="2"/>
      <c r="QKY3" s="2"/>
      <c r="QKZ3" s="2"/>
      <c r="QLA3" s="2"/>
      <c r="QLB3" s="2"/>
      <c r="QLC3" s="2"/>
      <c r="QLD3" s="2"/>
      <c r="QLE3" s="2"/>
      <c r="QLF3" s="2"/>
      <c r="QLG3" s="2"/>
      <c r="QLH3" s="2"/>
      <c r="QLI3" s="2"/>
      <c r="QLJ3" s="2"/>
      <c r="QLK3" s="2"/>
      <c r="QLL3" s="2"/>
      <c r="QLM3" s="2"/>
      <c r="QLN3" s="2"/>
      <c r="QLO3" s="2"/>
      <c r="QLP3" s="2"/>
      <c r="QLQ3" s="2"/>
      <c r="QLR3" s="2"/>
      <c r="QLS3" s="2"/>
      <c r="QLT3" s="2"/>
      <c r="QLU3" s="2"/>
      <c r="QLV3" s="2"/>
      <c r="QLW3" s="2"/>
      <c r="QLX3" s="2"/>
      <c r="QLY3" s="2"/>
      <c r="QLZ3" s="2"/>
      <c r="QMA3" s="2"/>
      <c r="QMB3" s="2"/>
      <c r="QMC3" s="2"/>
      <c r="QMD3" s="2"/>
      <c r="QME3" s="2"/>
      <c r="QMF3" s="2"/>
      <c r="QMG3" s="2"/>
      <c r="QMH3" s="2"/>
      <c r="QMI3" s="2"/>
      <c r="QMJ3" s="2"/>
      <c r="QMK3" s="2"/>
      <c r="QML3" s="2"/>
      <c r="QMM3" s="2"/>
      <c r="QMN3" s="2"/>
      <c r="QMO3" s="2"/>
      <c r="QMP3" s="2"/>
      <c r="QMQ3" s="2"/>
      <c r="QMR3" s="2"/>
      <c r="QMS3" s="2"/>
      <c r="QMT3" s="2"/>
      <c r="QMU3" s="2"/>
      <c r="QMV3" s="2"/>
      <c r="QMW3" s="2"/>
      <c r="QMX3" s="2"/>
      <c r="QMY3" s="2"/>
      <c r="QMZ3" s="2"/>
      <c r="QNA3" s="2"/>
      <c r="QNB3" s="2"/>
      <c r="QNC3" s="2"/>
      <c r="QND3" s="2"/>
      <c r="QNE3" s="2"/>
      <c r="QNF3" s="2"/>
      <c r="QNG3" s="2"/>
      <c r="QNH3" s="2"/>
      <c r="QNI3" s="2"/>
      <c r="QNJ3" s="2"/>
      <c r="QNK3" s="2"/>
      <c r="QNL3" s="2"/>
      <c r="QNM3" s="2"/>
      <c r="QNN3" s="2"/>
      <c r="QNO3" s="2"/>
      <c r="QNP3" s="2"/>
      <c r="QNQ3" s="2"/>
      <c r="QNR3" s="2"/>
      <c r="QNS3" s="2"/>
      <c r="QNT3" s="2"/>
      <c r="QNU3" s="2"/>
      <c r="QNV3" s="2"/>
      <c r="QNW3" s="2"/>
      <c r="QNX3" s="2"/>
      <c r="QNY3" s="2"/>
      <c r="QNZ3" s="2"/>
      <c r="QOA3" s="2"/>
      <c r="QOB3" s="2"/>
      <c r="QOC3" s="2"/>
      <c r="QOD3" s="2"/>
      <c r="QOE3" s="2"/>
      <c r="QOF3" s="2"/>
      <c r="QOG3" s="2"/>
      <c r="QOH3" s="2"/>
      <c r="QOI3" s="2"/>
      <c r="QOJ3" s="2"/>
      <c r="QOK3" s="2"/>
      <c r="QOL3" s="2"/>
      <c r="QOM3" s="2"/>
      <c r="QON3" s="2"/>
      <c r="QOO3" s="2"/>
      <c r="QOP3" s="2"/>
      <c r="QOQ3" s="2"/>
      <c r="QOR3" s="2"/>
      <c r="QOS3" s="2"/>
      <c r="QOT3" s="2"/>
      <c r="QOU3" s="2"/>
      <c r="QOV3" s="2"/>
      <c r="QOW3" s="2"/>
      <c r="QOX3" s="2"/>
      <c r="QOY3" s="2"/>
      <c r="QOZ3" s="2"/>
      <c r="QPA3" s="2"/>
      <c r="QPB3" s="2"/>
      <c r="QPC3" s="2"/>
      <c r="QPD3" s="2"/>
      <c r="QPE3" s="2"/>
      <c r="QPF3" s="2"/>
      <c r="QPG3" s="2"/>
      <c r="QPH3" s="2"/>
      <c r="QPI3" s="2"/>
      <c r="QPJ3" s="2"/>
      <c r="QPK3" s="2"/>
      <c r="QPL3" s="2"/>
      <c r="QPM3" s="2"/>
      <c r="QPN3" s="2"/>
      <c r="QPO3" s="2"/>
      <c r="QPP3" s="2"/>
      <c r="QPQ3" s="2"/>
      <c r="QPR3" s="2"/>
      <c r="QPS3" s="2"/>
      <c r="QPT3" s="2"/>
      <c r="QPU3" s="2"/>
      <c r="QPV3" s="2"/>
      <c r="QPW3" s="2"/>
      <c r="QPX3" s="2"/>
      <c r="QPY3" s="2"/>
      <c r="QPZ3" s="2"/>
      <c r="QQA3" s="2"/>
      <c r="QQB3" s="2"/>
      <c r="QQC3" s="2"/>
      <c r="QQD3" s="2"/>
      <c r="QQE3" s="2"/>
      <c r="QQF3" s="2"/>
      <c r="QQG3" s="2"/>
      <c r="QQH3" s="2"/>
      <c r="QQI3" s="2"/>
      <c r="QQJ3" s="2"/>
      <c r="QQK3" s="2"/>
      <c r="QQL3" s="2"/>
      <c r="QQM3" s="2"/>
      <c r="QQN3" s="2"/>
      <c r="QQO3" s="2"/>
      <c r="QQP3" s="2"/>
      <c r="QQQ3" s="2"/>
      <c r="QQR3" s="2"/>
      <c r="QQS3" s="2"/>
      <c r="QQT3" s="2"/>
      <c r="QQU3" s="2"/>
      <c r="QQV3" s="2"/>
      <c r="QQW3" s="2"/>
      <c r="QQX3" s="2"/>
      <c r="QQY3" s="2"/>
      <c r="QQZ3" s="2"/>
      <c r="QRA3" s="2"/>
      <c r="QRB3" s="2"/>
      <c r="QRC3" s="2"/>
      <c r="QRD3" s="2"/>
      <c r="QRE3" s="2"/>
      <c r="QRF3" s="2"/>
      <c r="QRG3" s="2"/>
      <c r="QRH3" s="2"/>
      <c r="QRI3" s="2"/>
      <c r="QRJ3" s="2"/>
      <c r="QRK3" s="2"/>
      <c r="QRL3" s="2"/>
      <c r="QRM3" s="2"/>
      <c r="QRN3" s="2"/>
      <c r="QRO3" s="2"/>
      <c r="QRP3" s="2"/>
      <c r="QRQ3" s="2"/>
      <c r="QRR3" s="2"/>
      <c r="QRS3" s="2"/>
      <c r="QRT3" s="2"/>
      <c r="QRU3" s="2"/>
      <c r="QRV3" s="2"/>
      <c r="QRW3" s="2"/>
      <c r="QRX3" s="2"/>
      <c r="QRY3" s="2"/>
      <c r="QRZ3" s="2"/>
      <c r="QSA3" s="2"/>
      <c r="QSB3" s="2"/>
      <c r="QSC3" s="2"/>
      <c r="QSD3" s="2"/>
      <c r="QSE3" s="2"/>
      <c r="QSF3" s="2"/>
      <c r="QSG3" s="2"/>
      <c r="QSH3" s="2"/>
      <c r="QSI3" s="2"/>
      <c r="QSJ3" s="2"/>
      <c r="QSK3" s="2"/>
      <c r="QSL3" s="2"/>
      <c r="QSM3" s="2"/>
      <c r="QSN3" s="2"/>
      <c r="QSO3" s="2"/>
      <c r="QSP3" s="2"/>
      <c r="QSQ3" s="2"/>
      <c r="QSR3" s="2"/>
      <c r="QSS3" s="2"/>
      <c r="QST3" s="2"/>
      <c r="QSU3" s="2"/>
      <c r="QSV3" s="2"/>
      <c r="QSW3" s="2"/>
      <c r="QSX3" s="2"/>
      <c r="QSY3" s="2"/>
      <c r="QSZ3" s="2"/>
      <c r="QTA3" s="2"/>
      <c r="QTB3" s="2"/>
      <c r="QTC3" s="2"/>
      <c r="QTD3" s="2"/>
      <c r="QTE3" s="2"/>
      <c r="QTF3" s="2"/>
      <c r="QTG3" s="2"/>
      <c r="QTH3" s="2"/>
      <c r="QTI3" s="2"/>
      <c r="QTJ3" s="2"/>
      <c r="QTK3" s="2"/>
      <c r="QTL3" s="2"/>
      <c r="QTM3" s="2"/>
      <c r="QTN3" s="2"/>
      <c r="QTO3" s="2"/>
      <c r="QTP3" s="2"/>
      <c r="QTQ3" s="2"/>
      <c r="QTR3" s="2"/>
      <c r="QTS3" s="2"/>
      <c r="QTT3" s="2"/>
      <c r="QTU3" s="2"/>
      <c r="QTV3" s="2"/>
      <c r="QTW3" s="2"/>
      <c r="QTX3" s="2"/>
      <c r="QTY3" s="2"/>
      <c r="QTZ3" s="2"/>
      <c r="QUA3" s="2"/>
      <c r="QUB3" s="2"/>
      <c r="QUC3" s="2"/>
      <c r="QUD3" s="2"/>
      <c r="QUE3" s="2"/>
      <c r="QUF3" s="2"/>
      <c r="QUG3" s="2"/>
      <c r="QUH3" s="2"/>
      <c r="QUI3" s="2"/>
      <c r="QUJ3" s="2"/>
      <c r="QUK3" s="2"/>
      <c r="QUL3" s="2"/>
      <c r="QUM3" s="2"/>
      <c r="QUN3" s="2"/>
      <c r="QUO3" s="2"/>
      <c r="QUP3" s="2"/>
      <c r="QUQ3" s="2"/>
      <c r="QUR3" s="2"/>
      <c r="QUS3" s="2"/>
      <c r="QUT3" s="2"/>
      <c r="QUU3" s="2"/>
      <c r="QUV3" s="2"/>
      <c r="QUW3" s="2"/>
      <c r="QUX3" s="2"/>
      <c r="QUY3" s="2"/>
      <c r="QUZ3" s="2"/>
      <c r="QVA3" s="2"/>
      <c r="QVB3" s="2"/>
      <c r="QVC3" s="2"/>
      <c r="QVD3" s="2"/>
      <c r="QVE3" s="2"/>
      <c r="QVF3" s="2"/>
      <c r="QVG3" s="2"/>
      <c r="QVH3" s="2"/>
      <c r="QVI3" s="2"/>
      <c r="QVJ3" s="2"/>
      <c r="QVK3" s="2"/>
      <c r="QVL3" s="2"/>
      <c r="QVM3" s="2"/>
      <c r="QVN3" s="2"/>
      <c r="QVO3" s="2"/>
      <c r="QVP3" s="2"/>
      <c r="QVQ3" s="2"/>
      <c r="QVR3" s="2"/>
      <c r="QVS3" s="2"/>
      <c r="QVT3" s="2"/>
      <c r="QVU3" s="2"/>
      <c r="QVV3" s="2"/>
      <c r="QVW3" s="2"/>
      <c r="QVX3" s="2"/>
      <c r="QVY3" s="2"/>
      <c r="QVZ3" s="2"/>
      <c r="QWA3" s="2"/>
      <c r="QWB3" s="2"/>
      <c r="QWC3" s="2"/>
      <c r="QWD3" s="2"/>
      <c r="QWE3" s="2"/>
      <c r="QWF3" s="2"/>
      <c r="QWG3" s="2"/>
      <c r="QWH3" s="2"/>
      <c r="QWI3" s="2"/>
      <c r="QWJ3" s="2"/>
      <c r="QWK3" s="2"/>
      <c r="QWL3" s="2"/>
      <c r="QWM3" s="2"/>
      <c r="QWN3" s="2"/>
      <c r="QWO3" s="2"/>
      <c r="QWP3" s="2"/>
      <c r="QWQ3" s="2"/>
      <c r="QWR3" s="2"/>
      <c r="QWS3" s="2"/>
      <c r="QWT3" s="2"/>
      <c r="QWU3" s="2"/>
      <c r="QWV3" s="2"/>
      <c r="QWW3" s="2"/>
      <c r="QWX3" s="2"/>
      <c r="QWY3" s="2"/>
      <c r="QWZ3" s="2"/>
      <c r="QXA3" s="2"/>
      <c r="QXB3" s="2"/>
      <c r="QXC3" s="2"/>
      <c r="QXD3" s="2"/>
      <c r="QXE3" s="2"/>
      <c r="QXF3" s="2"/>
      <c r="QXG3" s="2"/>
      <c r="QXH3" s="2"/>
      <c r="QXI3" s="2"/>
      <c r="QXJ3" s="2"/>
      <c r="QXK3" s="2"/>
      <c r="QXL3" s="2"/>
      <c r="QXM3" s="2"/>
      <c r="QXN3" s="2"/>
      <c r="QXO3" s="2"/>
      <c r="QXP3" s="2"/>
      <c r="QXQ3" s="2"/>
      <c r="QXR3" s="2"/>
      <c r="QXS3" s="2"/>
      <c r="QXT3" s="2"/>
      <c r="QXU3" s="2"/>
      <c r="QXV3" s="2"/>
      <c r="QXW3" s="2"/>
      <c r="QXX3" s="2"/>
      <c r="QXY3" s="2"/>
      <c r="QXZ3" s="2"/>
      <c r="QYA3" s="2"/>
      <c r="QYB3" s="2"/>
      <c r="QYC3" s="2"/>
      <c r="QYD3" s="2"/>
      <c r="QYE3" s="2"/>
      <c r="QYF3" s="2"/>
      <c r="QYG3" s="2"/>
      <c r="QYH3" s="2"/>
      <c r="QYI3" s="2"/>
      <c r="QYJ3" s="2"/>
      <c r="QYK3" s="2"/>
      <c r="QYL3" s="2"/>
      <c r="QYM3" s="2"/>
      <c r="QYN3" s="2"/>
      <c r="QYO3" s="2"/>
      <c r="QYP3" s="2"/>
      <c r="QYQ3" s="2"/>
      <c r="QYR3" s="2"/>
      <c r="QYS3" s="2"/>
      <c r="QYT3" s="2"/>
      <c r="QYU3" s="2"/>
      <c r="QYV3" s="2"/>
      <c r="QYW3" s="2"/>
      <c r="QYX3" s="2"/>
      <c r="QYY3" s="2"/>
      <c r="QYZ3" s="2"/>
      <c r="QZA3" s="2"/>
      <c r="QZB3" s="2"/>
      <c r="QZC3" s="2"/>
      <c r="QZD3" s="2"/>
      <c r="QZE3" s="2"/>
      <c r="QZF3" s="2"/>
      <c r="QZG3" s="2"/>
      <c r="QZH3" s="2"/>
      <c r="QZI3" s="2"/>
      <c r="QZJ3" s="2"/>
      <c r="QZK3" s="2"/>
      <c r="QZL3" s="2"/>
      <c r="QZM3" s="2"/>
      <c r="QZN3" s="2"/>
      <c r="QZO3" s="2"/>
      <c r="QZP3" s="2"/>
      <c r="QZQ3" s="2"/>
      <c r="QZR3" s="2"/>
      <c r="QZS3" s="2"/>
      <c r="QZT3" s="2"/>
      <c r="QZU3" s="2"/>
      <c r="QZV3" s="2"/>
      <c r="QZW3" s="2"/>
      <c r="QZX3" s="2"/>
      <c r="QZY3" s="2"/>
      <c r="QZZ3" s="2"/>
      <c r="RAA3" s="2"/>
      <c r="RAB3" s="2"/>
      <c r="RAC3" s="2"/>
      <c r="RAD3" s="2"/>
      <c r="RAE3" s="2"/>
      <c r="RAF3" s="2"/>
      <c r="RAG3" s="2"/>
      <c r="RAH3" s="2"/>
      <c r="RAI3" s="2"/>
      <c r="RAJ3" s="2"/>
      <c r="RAK3" s="2"/>
      <c r="RAL3" s="2"/>
      <c r="RAM3" s="2"/>
      <c r="RAN3" s="2"/>
      <c r="RAO3" s="2"/>
      <c r="RAP3" s="2"/>
      <c r="RAQ3" s="2"/>
      <c r="RAR3" s="2"/>
      <c r="RAS3" s="2"/>
      <c r="RAT3" s="2"/>
      <c r="RAU3" s="2"/>
      <c r="RAV3" s="2"/>
      <c r="RAW3" s="2"/>
      <c r="RAX3" s="2"/>
      <c r="RAY3" s="2"/>
      <c r="RAZ3" s="2"/>
      <c r="RBA3" s="2"/>
      <c r="RBB3" s="2"/>
      <c r="RBC3" s="2"/>
      <c r="RBD3" s="2"/>
      <c r="RBE3" s="2"/>
      <c r="RBF3" s="2"/>
      <c r="RBG3" s="2"/>
      <c r="RBH3" s="2"/>
      <c r="RBI3" s="2"/>
      <c r="RBJ3" s="2"/>
      <c r="RBK3" s="2"/>
      <c r="RBL3" s="2"/>
      <c r="RBM3" s="2"/>
      <c r="RBN3" s="2"/>
      <c r="RBO3" s="2"/>
      <c r="RBP3" s="2"/>
      <c r="RBQ3" s="2"/>
      <c r="RBR3" s="2"/>
      <c r="RBS3" s="2"/>
      <c r="RBT3" s="2"/>
      <c r="RBU3" s="2"/>
      <c r="RBV3" s="2"/>
      <c r="RBW3" s="2"/>
      <c r="RBX3" s="2"/>
      <c r="RBY3" s="2"/>
      <c r="RBZ3" s="2"/>
      <c r="RCA3" s="2"/>
      <c r="RCB3" s="2"/>
      <c r="RCC3" s="2"/>
      <c r="RCD3" s="2"/>
      <c r="RCE3" s="2"/>
      <c r="RCF3" s="2"/>
      <c r="RCG3" s="2"/>
      <c r="RCH3" s="2"/>
      <c r="RCI3" s="2"/>
      <c r="RCJ3" s="2"/>
      <c r="RCK3" s="2"/>
      <c r="RCL3" s="2"/>
      <c r="RCM3" s="2"/>
      <c r="RCN3" s="2"/>
      <c r="RCO3" s="2"/>
      <c r="RCP3" s="2"/>
      <c r="RCQ3" s="2"/>
      <c r="RCR3" s="2"/>
      <c r="RCS3" s="2"/>
      <c r="RCT3" s="2"/>
      <c r="RCU3" s="2"/>
      <c r="RCV3" s="2"/>
      <c r="RCW3" s="2"/>
      <c r="RCX3" s="2"/>
      <c r="RCY3" s="2"/>
      <c r="RCZ3" s="2"/>
      <c r="RDA3" s="2"/>
      <c r="RDB3" s="2"/>
      <c r="RDC3" s="2"/>
      <c r="RDD3" s="2"/>
      <c r="RDE3" s="2"/>
      <c r="RDF3" s="2"/>
      <c r="RDG3" s="2"/>
      <c r="RDH3" s="2"/>
      <c r="RDI3" s="2"/>
      <c r="RDJ3" s="2"/>
      <c r="RDK3" s="2"/>
      <c r="RDL3" s="2"/>
      <c r="RDM3" s="2"/>
      <c r="RDN3" s="2"/>
      <c r="RDO3" s="2"/>
      <c r="RDP3" s="2"/>
      <c r="RDQ3" s="2"/>
      <c r="RDR3" s="2"/>
      <c r="RDS3" s="2"/>
      <c r="RDT3" s="2"/>
      <c r="RDU3" s="2"/>
      <c r="RDV3" s="2"/>
      <c r="RDW3" s="2"/>
      <c r="RDX3" s="2"/>
      <c r="RDY3" s="2"/>
      <c r="RDZ3" s="2"/>
      <c r="REA3" s="2"/>
      <c r="REB3" s="2"/>
      <c r="REC3" s="2"/>
      <c r="RED3" s="2"/>
      <c r="REE3" s="2"/>
      <c r="REF3" s="2"/>
      <c r="REG3" s="2"/>
      <c r="REH3" s="2"/>
      <c r="REI3" s="2"/>
      <c r="REJ3" s="2"/>
      <c r="REK3" s="2"/>
      <c r="REL3" s="2"/>
      <c r="REM3" s="2"/>
      <c r="REN3" s="2"/>
      <c r="REO3" s="2"/>
      <c r="REP3" s="2"/>
      <c r="REQ3" s="2"/>
      <c r="RER3" s="2"/>
      <c r="RES3" s="2"/>
      <c r="RET3" s="2"/>
      <c r="REU3" s="2"/>
      <c r="REV3" s="2"/>
      <c r="REW3" s="2"/>
      <c r="REX3" s="2"/>
      <c r="REY3" s="2"/>
      <c r="REZ3" s="2"/>
      <c r="RFA3" s="2"/>
      <c r="RFB3" s="2"/>
      <c r="RFC3" s="2"/>
      <c r="RFD3" s="2"/>
      <c r="RFE3" s="2"/>
      <c r="RFF3" s="2"/>
      <c r="RFG3" s="2"/>
      <c r="RFH3" s="2"/>
      <c r="RFI3" s="2"/>
      <c r="RFJ3" s="2"/>
      <c r="RFK3" s="2"/>
      <c r="RFL3" s="2"/>
      <c r="RFM3" s="2"/>
      <c r="RFN3" s="2"/>
      <c r="RFO3" s="2"/>
      <c r="RFP3" s="2"/>
      <c r="RFQ3" s="2"/>
      <c r="RFR3" s="2"/>
      <c r="RFS3" s="2"/>
      <c r="RFT3" s="2"/>
      <c r="RFU3" s="2"/>
      <c r="RFV3" s="2"/>
      <c r="RFW3" s="2"/>
      <c r="RFX3" s="2"/>
      <c r="RFY3" s="2"/>
      <c r="RFZ3" s="2"/>
      <c r="RGA3" s="2"/>
      <c r="RGB3" s="2"/>
      <c r="RGC3" s="2"/>
      <c r="RGD3" s="2"/>
      <c r="RGE3" s="2"/>
      <c r="RGF3" s="2"/>
      <c r="RGG3" s="2"/>
      <c r="RGH3" s="2"/>
      <c r="RGI3" s="2"/>
      <c r="RGJ3" s="2"/>
      <c r="RGK3" s="2"/>
      <c r="RGL3" s="2"/>
      <c r="RGM3" s="2"/>
      <c r="RGN3" s="2"/>
      <c r="RGO3" s="2"/>
      <c r="RGP3" s="2"/>
      <c r="RGQ3" s="2"/>
      <c r="RGR3" s="2"/>
      <c r="RGS3" s="2"/>
      <c r="RGT3" s="2"/>
      <c r="RGU3" s="2"/>
      <c r="RGV3" s="2"/>
      <c r="RGW3" s="2"/>
      <c r="RGX3" s="2"/>
      <c r="RGY3" s="2"/>
      <c r="RGZ3" s="2"/>
      <c r="RHA3" s="2"/>
      <c r="RHB3" s="2"/>
      <c r="RHC3" s="2"/>
      <c r="RHD3" s="2"/>
      <c r="RHE3" s="2"/>
      <c r="RHF3" s="2"/>
      <c r="RHG3" s="2"/>
      <c r="RHH3" s="2"/>
      <c r="RHI3" s="2"/>
      <c r="RHJ3" s="2"/>
      <c r="RHK3" s="2"/>
      <c r="RHL3" s="2"/>
      <c r="RHM3" s="2"/>
      <c r="RHN3" s="2"/>
      <c r="RHO3" s="2"/>
      <c r="RHP3" s="2"/>
      <c r="RHQ3" s="2"/>
      <c r="RHR3" s="2"/>
      <c r="RHS3" s="2"/>
      <c r="RHT3" s="2"/>
      <c r="RHU3" s="2"/>
      <c r="RHV3" s="2"/>
      <c r="RHW3" s="2"/>
      <c r="RHX3" s="2"/>
      <c r="RHY3" s="2"/>
      <c r="RHZ3" s="2"/>
      <c r="RIA3" s="2"/>
      <c r="RIB3" s="2"/>
      <c r="RIC3" s="2"/>
      <c r="RID3" s="2"/>
      <c r="RIE3" s="2"/>
      <c r="RIF3" s="2"/>
      <c r="RIG3" s="2"/>
      <c r="RIH3" s="2"/>
      <c r="RII3" s="2"/>
      <c r="RIJ3" s="2"/>
      <c r="RIK3" s="2"/>
      <c r="RIL3" s="2"/>
      <c r="RIM3" s="2"/>
      <c r="RIN3" s="2"/>
      <c r="RIO3" s="2"/>
      <c r="RIP3" s="2"/>
      <c r="RIQ3" s="2"/>
      <c r="RIR3" s="2"/>
      <c r="RIS3" s="2"/>
      <c r="RIT3" s="2"/>
      <c r="RIU3" s="2"/>
      <c r="RIV3" s="2"/>
      <c r="RIW3" s="2"/>
      <c r="RIX3" s="2"/>
      <c r="RIY3" s="2"/>
      <c r="RIZ3" s="2"/>
      <c r="RJA3" s="2"/>
      <c r="RJB3" s="2"/>
      <c r="RJC3" s="2"/>
      <c r="RJD3" s="2"/>
      <c r="RJE3" s="2"/>
      <c r="RJF3" s="2"/>
      <c r="RJG3" s="2"/>
      <c r="RJH3" s="2"/>
      <c r="RJI3" s="2"/>
      <c r="RJJ3" s="2"/>
      <c r="RJK3" s="2"/>
      <c r="RJL3" s="2"/>
      <c r="RJM3" s="2"/>
      <c r="RJN3" s="2"/>
      <c r="RJO3" s="2"/>
      <c r="RJP3" s="2"/>
      <c r="RJQ3" s="2"/>
      <c r="RJR3" s="2"/>
      <c r="RJS3" s="2"/>
      <c r="RJT3" s="2"/>
      <c r="RJU3" s="2"/>
      <c r="RJV3" s="2"/>
      <c r="RJW3" s="2"/>
      <c r="RJX3" s="2"/>
      <c r="RJY3" s="2"/>
      <c r="RJZ3" s="2"/>
      <c r="RKA3" s="2"/>
      <c r="RKB3" s="2"/>
      <c r="RKC3" s="2"/>
      <c r="RKD3" s="2"/>
      <c r="RKE3" s="2"/>
      <c r="RKF3" s="2"/>
      <c r="RKG3" s="2"/>
      <c r="RKH3" s="2"/>
      <c r="RKI3" s="2"/>
      <c r="RKJ3" s="2"/>
      <c r="RKK3" s="2"/>
      <c r="RKL3" s="2"/>
      <c r="RKM3" s="2"/>
      <c r="RKN3" s="2"/>
      <c r="RKO3" s="2"/>
      <c r="RKP3" s="2"/>
      <c r="RKQ3" s="2"/>
      <c r="RKR3" s="2"/>
      <c r="RKS3" s="2"/>
      <c r="RKT3" s="2"/>
      <c r="RKU3" s="2"/>
      <c r="RKV3" s="2"/>
      <c r="RKW3" s="2"/>
      <c r="RKX3" s="2"/>
      <c r="RKY3" s="2"/>
      <c r="RKZ3" s="2"/>
      <c r="RLA3" s="2"/>
      <c r="RLB3" s="2"/>
      <c r="RLC3" s="2"/>
      <c r="RLD3" s="2"/>
      <c r="RLE3" s="2"/>
      <c r="RLF3" s="2"/>
      <c r="RLG3" s="2"/>
      <c r="RLH3" s="2"/>
      <c r="RLI3" s="2"/>
      <c r="RLJ3" s="2"/>
      <c r="RLK3" s="2"/>
      <c r="RLL3" s="2"/>
      <c r="RLM3" s="2"/>
      <c r="RLN3" s="2"/>
      <c r="RLO3" s="2"/>
      <c r="RLP3" s="2"/>
      <c r="RLQ3" s="2"/>
      <c r="RLR3" s="2"/>
      <c r="RLS3" s="2"/>
      <c r="RLT3" s="2"/>
      <c r="RLU3" s="2"/>
      <c r="RLV3" s="2"/>
      <c r="RLW3" s="2"/>
      <c r="RLX3" s="2"/>
      <c r="RLY3" s="2"/>
      <c r="RLZ3" s="2"/>
      <c r="RMA3" s="2"/>
      <c r="RMB3" s="2"/>
      <c r="RMC3" s="2"/>
      <c r="RMD3" s="2"/>
      <c r="RME3" s="2"/>
      <c r="RMF3" s="2"/>
      <c r="RMG3" s="2"/>
      <c r="RMH3" s="2"/>
      <c r="RMI3" s="2"/>
      <c r="RMJ3" s="2"/>
      <c r="RMK3" s="2"/>
      <c r="RML3" s="2"/>
      <c r="RMM3" s="2"/>
      <c r="RMN3" s="2"/>
      <c r="RMO3" s="2"/>
      <c r="RMP3" s="2"/>
      <c r="RMQ3" s="2"/>
      <c r="RMR3" s="2"/>
      <c r="RMS3" s="2"/>
      <c r="RMT3" s="2"/>
      <c r="RMU3" s="2"/>
      <c r="RMV3" s="2"/>
      <c r="RMW3" s="2"/>
      <c r="RMX3" s="2"/>
      <c r="RMY3" s="2"/>
      <c r="RMZ3" s="2"/>
      <c r="RNA3" s="2"/>
      <c r="RNB3" s="2"/>
      <c r="RNC3" s="2"/>
      <c r="RND3" s="2"/>
      <c r="RNE3" s="2"/>
      <c r="RNF3" s="2"/>
      <c r="RNG3" s="2"/>
      <c r="RNH3" s="2"/>
      <c r="RNI3" s="2"/>
      <c r="RNJ3" s="2"/>
      <c r="RNK3" s="2"/>
      <c r="RNL3" s="2"/>
      <c r="RNM3" s="2"/>
      <c r="RNN3" s="2"/>
      <c r="RNO3" s="2"/>
      <c r="RNP3" s="2"/>
      <c r="RNQ3" s="2"/>
      <c r="RNR3" s="2"/>
      <c r="RNS3" s="2"/>
      <c r="RNT3" s="2"/>
      <c r="RNU3" s="2"/>
      <c r="RNV3" s="2"/>
      <c r="RNW3" s="2"/>
      <c r="RNX3" s="2"/>
      <c r="RNY3" s="2"/>
      <c r="RNZ3" s="2"/>
      <c r="ROA3" s="2"/>
      <c r="ROB3" s="2"/>
      <c r="ROC3" s="2"/>
      <c r="ROD3" s="2"/>
      <c r="ROE3" s="2"/>
      <c r="ROF3" s="2"/>
      <c r="ROG3" s="2"/>
      <c r="ROH3" s="2"/>
      <c r="ROI3" s="2"/>
      <c r="ROJ3" s="2"/>
      <c r="ROK3" s="2"/>
      <c r="ROL3" s="2"/>
      <c r="ROM3" s="2"/>
      <c r="RON3" s="2"/>
      <c r="ROO3" s="2"/>
      <c r="ROP3" s="2"/>
      <c r="ROQ3" s="2"/>
      <c r="ROR3" s="2"/>
      <c r="ROS3" s="2"/>
      <c r="ROT3" s="2"/>
      <c r="ROU3" s="2"/>
      <c r="ROV3" s="2"/>
      <c r="ROW3" s="2"/>
      <c r="ROX3" s="2"/>
      <c r="ROY3" s="2"/>
      <c r="ROZ3" s="2"/>
      <c r="RPA3" s="2"/>
      <c r="RPB3" s="2"/>
      <c r="RPC3" s="2"/>
      <c r="RPD3" s="2"/>
      <c r="RPE3" s="2"/>
      <c r="RPF3" s="2"/>
      <c r="RPG3" s="2"/>
      <c r="RPH3" s="2"/>
      <c r="RPI3" s="2"/>
      <c r="RPJ3" s="2"/>
      <c r="RPK3" s="2"/>
      <c r="RPL3" s="2"/>
      <c r="RPM3" s="2"/>
      <c r="RPN3" s="2"/>
      <c r="RPO3" s="2"/>
      <c r="RPP3" s="2"/>
      <c r="RPQ3" s="2"/>
      <c r="RPR3" s="2"/>
      <c r="RPS3" s="2"/>
      <c r="RPT3" s="2"/>
      <c r="RPU3" s="2"/>
      <c r="RPV3" s="2"/>
      <c r="RPW3" s="2"/>
      <c r="RPX3" s="2"/>
      <c r="RPY3" s="2"/>
      <c r="RPZ3" s="2"/>
      <c r="RQA3" s="2"/>
      <c r="RQB3" s="2"/>
      <c r="RQC3" s="2"/>
      <c r="RQD3" s="2"/>
      <c r="RQE3" s="2"/>
      <c r="RQF3" s="2"/>
      <c r="RQG3" s="2"/>
      <c r="RQH3" s="2"/>
      <c r="RQI3" s="2"/>
      <c r="RQJ3" s="2"/>
      <c r="RQK3" s="2"/>
      <c r="RQL3" s="2"/>
      <c r="RQM3" s="2"/>
      <c r="RQN3" s="2"/>
      <c r="RQO3" s="2"/>
      <c r="RQP3" s="2"/>
      <c r="RQQ3" s="2"/>
      <c r="RQR3" s="2"/>
      <c r="RQS3" s="2"/>
      <c r="RQT3" s="2"/>
      <c r="RQU3" s="2"/>
      <c r="RQV3" s="2"/>
      <c r="RQW3" s="2"/>
      <c r="RQX3" s="2"/>
      <c r="RQY3" s="2"/>
      <c r="RQZ3" s="2"/>
      <c r="RRA3" s="2"/>
      <c r="RRB3" s="2"/>
      <c r="RRC3" s="2"/>
      <c r="RRD3" s="2"/>
      <c r="RRE3" s="2"/>
      <c r="RRF3" s="2"/>
      <c r="RRG3" s="2"/>
      <c r="RRH3" s="2"/>
      <c r="RRI3" s="2"/>
      <c r="RRJ3" s="2"/>
      <c r="RRK3" s="2"/>
      <c r="RRL3" s="2"/>
      <c r="RRM3" s="2"/>
      <c r="RRN3" s="2"/>
      <c r="RRO3" s="2"/>
      <c r="RRP3" s="2"/>
      <c r="RRQ3" s="2"/>
      <c r="RRR3" s="2"/>
      <c r="RRS3" s="2"/>
      <c r="RRT3" s="2"/>
      <c r="RRU3" s="2"/>
      <c r="RRV3" s="2"/>
      <c r="RRW3" s="2"/>
      <c r="RRX3" s="2"/>
      <c r="RRY3" s="2"/>
      <c r="RRZ3" s="2"/>
      <c r="RSA3" s="2"/>
      <c r="RSB3" s="2"/>
      <c r="RSC3" s="2"/>
      <c r="RSD3" s="2"/>
      <c r="RSE3" s="2"/>
      <c r="RSF3" s="2"/>
      <c r="RSG3" s="2"/>
      <c r="RSH3" s="2"/>
      <c r="RSI3" s="2"/>
      <c r="RSJ3" s="2"/>
      <c r="RSK3" s="2"/>
      <c r="RSL3" s="2"/>
      <c r="RSM3" s="2"/>
      <c r="RSN3" s="2"/>
      <c r="RSO3" s="2"/>
      <c r="RSP3" s="2"/>
      <c r="RSQ3" s="2"/>
      <c r="RSR3" s="2"/>
      <c r="RSS3" s="2"/>
      <c r="RST3" s="2"/>
      <c r="RSU3" s="2"/>
      <c r="RSV3" s="2"/>
      <c r="RSW3" s="2"/>
      <c r="RSX3" s="2"/>
      <c r="RSY3" s="2"/>
      <c r="RSZ3" s="2"/>
      <c r="RTA3" s="2"/>
      <c r="RTB3" s="2"/>
      <c r="RTC3" s="2"/>
      <c r="RTD3" s="2"/>
      <c r="RTE3" s="2"/>
      <c r="RTF3" s="2"/>
      <c r="RTG3" s="2"/>
      <c r="RTH3" s="2"/>
      <c r="RTI3" s="2"/>
      <c r="RTJ3" s="2"/>
      <c r="RTK3" s="2"/>
      <c r="RTL3" s="2"/>
      <c r="RTM3" s="2"/>
      <c r="RTN3" s="2"/>
      <c r="RTO3" s="2"/>
      <c r="RTP3" s="2"/>
      <c r="RTQ3" s="2"/>
      <c r="RTR3" s="2"/>
      <c r="RTS3" s="2"/>
      <c r="RTT3" s="2"/>
      <c r="RTU3" s="2"/>
      <c r="RTV3" s="2"/>
      <c r="RTW3" s="2"/>
      <c r="RTX3" s="2"/>
      <c r="RTY3" s="2"/>
      <c r="RTZ3" s="2"/>
      <c r="RUA3" s="2"/>
      <c r="RUB3" s="2"/>
      <c r="RUC3" s="2"/>
      <c r="RUD3" s="2"/>
      <c r="RUE3" s="2"/>
      <c r="RUF3" s="2"/>
      <c r="RUG3" s="2"/>
      <c r="RUH3" s="2"/>
      <c r="RUI3" s="2"/>
      <c r="RUJ3" s="2"/>
      <c r="RUK3" s="2"/>
      <c r="RUL3" s="2"/>
      <c r="RUM3" s="2"/>
      <c r="RUN3" s="2"/>
      <c r="RUO3" s="2"/>
      <c r="RUP3" s="2"/>
      <c r="RUQ3" s="2"/>
      <c r="RUR3" s="2"/>
      <c r="RUS3" s="2"/>
      <c r="RUT3" s="2"/>
      <c r="RUU3" s="2"/>
      <c r="RUV3" s="2"/>
      <c r="RUW3" s="2"/>
      <c r="RUX3" s="2"/>
      <c r="RUY3" s="2"/>
      <c r="RUZ3" s="2"/>
      <c r="RVA3" s="2"/>
      <c r="RVB3" s="2"/>
      <c r="RVC3" s="2"/>
      <c r="RVD3" s="2"/>
      <c r="RVE3" s="2"/>
      <c r="RVF3" s="2"/>
      <c r="RVG3" s="2"/>
      <c r="RVH3" s="2"/>
      <c r="RVI3" s="2"/>
      <c r="RVJ3" s="2"/>
      <c r="RVK3" s="2"/>
      <c r="RVL3" s="2"/>
      <c r="RVM3" s="2"/>
      <c r="RVN3" s="2"/>
      <c r="RVO3" s="2"/>
      <c r="RVP3" s="2"/>
      <c r="RVQ3" s="2"/>
      <c r="RVR3" s="2"/>
      <c r="RVS3" s="2"/>
      <c r="RVT3" s="2"/>
      <c r="RVU3" s="2"/>
      <c r="RVV3" s="2"/>
      <c r="RVW3" s="2"/>
      <c r="RVX3" s="2"/>
      <c r="RVY3" s="2"/>
      <c r="RVZ3" s="2"/>
      <c r="RWA3" s="2"/>
      <c r="RWB3" s="2"/>
      <c r="RWC3" s="2"/>
      <c r="RWD3" s="2"/>
      <c r="RWE3" s="2"/>
      <c r="RWF3" s="2"/>
      <c r="RWG3" s="2"/>
      <c r="RWH3" s="2"/>
      <c r="RWI3" s="2"/>
      <c r="RWJ3" s="2"/>
      <c r="RWK3" s="2"/>
      <c r="RWL3" s="2"/>
      <c r="RWM3" s="2"/>
      <c r="RWN3" s="2"/>
      <c r="RWO3" s="2"/>
      <c r="RWP3" s="2"/>
      <c r="RWQ3" s="2"/>
      <c r="RWR3" s="2"/>
      <c r="RWS3" s="2"/>
      <c r="RWT3" s="2"/>
      <c r="RWU3" s="2"/>
      <c r="RWV3" s="2"/>
      <c r="RWW3" s="2"/>
      <c r="RWX3" s="2"/>
      <c r="RWY3" s="2"/>
      <c r="RWZ3" s="2"/>
      <c r="RXA3" s="2"/>
      <c r="RXB3" s="2"/>
      <c r="RXC3" s="2"/>
      <c r="RXD3" s="2"/>
      <c r="RXE3" s="2"/>
      <c r="RXF3" s="2"/>
      <c r="RXG3" s="2"/>
      <c r="RXH3" s="2"/>
      <c r="RXI3" s="2"/>
      <c r="RXJ3" s="2"/>
      <c r="RXK3" s="2"/>
      <c r="RXL3" s="2"/>
      <c r="RXM3" s="2"/>
      <c r="RXN3" s="2"/>
      <c r="RXO3" s="2"/>
      <c r="RXP3" s="2"/>
      <c r="RXQ3" s="2"/>
      <c r="RXR3" s="2"/>
      <c r="RXS3" s="2"/>
      <c r="RXT3" s="2"/>
      <c r="RXU3" s="2"/>
      <c r="RXV3" s="2"/>
      <c r="RXW3" s="2"/>
      <c r="RXX3" s="2"/>
      <c r="RXY3" s="2"/>
      <c r="RXZ3" s="2"/>
      <c r="RYA3" s="2"/>
      <c r="RYB3" s="2"/>
      <c r="RYC3" s="2"/>
      <c r="RYD3" s="2"/>
      <c r="RYE3" s="2"/>
      <c r="RYF3" s="2"/>
      <c r="RYG3" s="2"/>
      <c r="RYH3" s="2"/>
      <c r="RYI3" s="2"/>
      <c r="RYJ3" s="2"/>
      <c r="RYK3" s="2"/>
      <c r="RYL3" s="2"/>
      <c r="RYM3" s="2"/>
      <c r="RYN3" s="2"/>
      <c r="RYO3" s="2"/>
      <c r="RYP3" s="2"/>
      <c r="RYQ3" s="2"/>
      <c r="RYR3" s="2"/>
      <c r="RYS3" s="2"/>
      <c r="RYT3" s="2"/>
      <c r="RYU3" s="2"/>
      <c r="RYV3" s="2"/>
      <c r="RYW3" s="2"/>
      <c r="RYX3" s="2"/>
      <c r="RYY3" s="2"/>
      <c r="RYZ3" s="2"/>
      <c r="RZA3" s="2"/>
      <c r="RZB3" s="2"/>
      <c r="RZC3" s="2"/>
      <c r="RZD3" s="2"/>
      <c r="RZE3" s="2"/>
      <c r="RZF3" s="2"/>
      <c r="RZG3" s="2"/>
      <c r="RZH3" s="2"/>
      <c r="RZI3" s="2"/>
      <c r="RZJ3" s="2"/>
      <c r="RZK3" s="2"/>
      <c r="RZL3" s="2"/>
      <c r="RZM3" s="2"/>
      <c r="RZN3" s="2"/>
      <c r="RZO3" s="2"/>
      <c r="RZP3" s="2"/>
      <c r="RZQ3" s="2"/>
      <c r="RZR3" s="2"/>
      <c r="RZS3" s="2"/>
      <c r="RZT3" s="2"/>
      <c r="RZU3" s="2"/>
      <c r="RZV3" s="2"/>
      <c r="RZW3" s="2"/>
      <c r="RZX3" s="2"/>
      <c r="RZY3" s="2"/>
      <c r="RZZ3" s="2"/>
      <c r="SAA3" s="2"/>
      <c r="SAB3" s="2"/>
      <c r="SAC3" s="2"/>
      <c r="SAD3" s="2"/>
      <c r="SAE3" s="2"/>
      <c r="SAF3" s="2"/>
      <c r="SAG3" s="2"/>
      <c r="SAH3" s="2"/>
      <c r="SAI3" s="2"/>
      <c r="SAJ3" s="2"/>
      <c r="SAK3" s="2"/>
      <c r="SAL3" s="2"/>
      <c r="SAM3" s="2"/>
      <c r="SAN3" s="2"/>
      <c r="SAO3" s="2"/>
      <c r="SAP3" s="2"/>
      <c r="SAQ3" s="2"/>
      <c r="SAR3" s="2"/>
      <c r="SAS3" s="2"/>
      <c r="SAT3" s="2"/>
      <c r="SAU3" s="2"/>
      <c r="SAV3" s="2"/>
      <c r="SAW3" s="2"/>
      <c r="SAX3" s="2"/>
      <c r="SAY3" s="2"/>
      <c r="SAZ3" s="2"/>
      <c r="SBA3" s="2"/>
      <c r="SBB3" s="2"/>
      <c r="SBC3" s="2"/>
      <c r="SBD3" s="2"/>
      <c r="SBE3" s="2"/>
      <c r="SBF3" s="2"/>
      <c r="SBG3" s="2"/>
      <c r="SBH3" s="2"/>
      <c r="SBI3" s="2"/>
      <c r="SBJ3" s="2"/>
      <c r="SBK3" s="2"/>
      <c r="SBL3" s="2"/>
      <c r="SBM3" s="2"/>
      <c r="SBN3" s="2"/>
      <c r="SBO3" s="2"/>
      <c r="SBP3" s="2"/>
      <c r="SBQ3" s="2"/>
      <c r="SBR3" s="2"/>
      <c r="SBS3" s="2"/>
      <c r="SBT3" s="2"/>
      <c r="SBU3" s="2"/>
      <c r="SBV3" s="2"/>
      <c r="SBW3" s="2"/>
      <c r="SBX3" s="2"/>
      <c r="SBY3" s="2"/>
      <c r="SBZ3" s="2"/>
      <c r="SCA3" s="2"/>
      <c r="SCB3" s="2"/>
      <c r="SCC3" s="2"/>
      <c r="SCD3" s="2"/>
      <c r="SCE3" s="2"/>
      <c r="SCF3" s="2"/>
      <c r="SCG3" s="2"/>
      <c r="SCH3" s="2"/>
      <c r="SCI3" s="2"/>
      <c r="SCJ3" s="2"/>
      <c r="SCK3" s="2"/>
      <c r="SCL3" s="2"/>
      <c r="SCM3" s="2"/>
      <c r="SCN3" s="2"/>
      <c r="SCO3" s="2"/>
      <c r="SCP3" s="2"/>
      <c r="SCQ3" s="2"/>
      <c r="SCR3" s="2"/>
      <c r="SCS3" s="2"/>
      <c r="SCT3" s="2"/>
      <c r="SCU3" s="2"/>
      <c r="SCV3" s="2"/>
      <c r="SCW3" s="2"/>
      <c r="SCX3" s="2"/>
      <c r="SCY3" s="2"/>
      <c r="SCZ3" s="2"/>
      <c r="SDA3" s="2"/>
      <c r="SDB3" s="2"/>
      <c r="SDC3" s="2"/>
      <c r="SDD3" s="2"/>
      <c r="SDE3" s="2"/>
      <c r="SDF3" s="2"/>
      <c r="SDG3" s="2"/>
      <c r="SDH3" s="2"/>
      <c r="SDI3" s="2"/>
      <c r="SDJ3" s="2"/>
      <c r="SDK3" s="2"/>
      <c r="SDL3" s="2"/>
      <c r="SDM3" s="2"/>
      <c r="SDN3" s="2"/>
      <c r="SDO3" s="2"/>
      <c r="SDP3" s="2"/>
      <c r="SDQ3" s="2"/>
      <c r="SDR3" s="2"/>
      <c r="SDS3" s="2"/>
      <c r="SDT3" s="2"/>
      <c r="SDU3" s="2"/>
      <c r="SDV3" s="2"/>
      <c r="SDW3" s="2"/>
      <c r="SDX3" s="2"/>
      <c r="SDY3" s="2"/>
      <c r="SDZ3" s="2"/>
      <c r="SEA3" s="2"/>
      <c r="SEB3" s="2"/>
      <c r="SEC3" s="2"/>
      <c r="SED3" s="2"/>
      <c r="SEE3" s="2"/>
      <c r="SEF3" s="2"/>
      <c r="SEG3" s="2"/>
      <c r="SEH3" s="2"/>
      <c r="SEI3" s="2"/>
      <c r="SEJ3" s="2"/>
      <c r="SEK3" s="2"/>
      <c r="SEL3" s="2"/>
      <c r="SEM3" s="2"/>
      <c r="SEN3" s="2"/>
      <c r="SEO3" s="2"/>
      <c r="SEP3" s="2"/>
      <c r="SEQ3" s="2"/>
      <c r="SER3" s="2"/>
      <c r="SES3" s="2"/>
      <c r="SET3" s="2"/>
      <c r="SEU3" s="2"/>
      <c r="SEV3" s="2"/>
      <c r="SEW3" s="2"/>
      <c r="SEX3" s="2"/>
      <c r="SEY3" s="2"/>
      <c r="SEZ3" s="2"/>
      <c r="SFA3" s="2"/>
      <c r="SFB3" s="2"/>
      <c r="SFC3" s="2"/>
      <c r="SFD3" s="2"/>
      <c r="SFE3" s="2"/>
      <c r="SFF3" s="2"/>
      <c r="SFG3" s="2"/>
      <c r="SFH3" s="2"/>
      <c r="SFI3" s="2"/>
      <c r="SFJ3" s="2"/>
      <c r="SFK3" s="2"/>
      <c r="SFL3" s="2"/>
      <c r="SFM3" s="2"/>
      <c r="SFN3" s="2"/>
      <c r="SFO3" s="2"/>
      <c r="SFP3" s="2"/>
      <c r="SFQ3" s="2"/>
      <c r="SFR3" s="2"/>
      <c r="SFS3" s="2"/>
      <c r="SFT3" s="2"/>
      <c r="SFU3" s="2"/>
      <c r="SFV3" s="2"/>
      <c r="SFW3" s="2"/>
      <c r="SFX3" s="2"/>
      <c r="SFY3" s="2"/>
      <c r="SFZ3" s="2"/>
      <c r="SGA3" s="2"/>
      <c r="SGB3" s="2"/>
      <c r="SGC3" s="2"/>
      <c r="SGD3" s="2"/>
      <c r="SGE3" s="2"/>
      <c r="SGF3" s="2"/>
      <c r="SGG3" s="2"/>
      <c r="SGH3" s="2"/>
      <c r="SGI3" s="2"/>
      <c r="SGJ3" s="2"/>
      <c r="SGK3" s="2"/>
      <c r="SGL3" s="2"/>
      <c r="SGM3" s="2"/>
      <c r="SGN3" s="2"/>
      <c r="SGO3" s="2"/>
      <c r="SGP3" s="2"/>
      <c r="SGQ3" s="2"/>
      <c r="SGR3" s="2"/>
      <c r="SGS3" s="2"/>
      <c r="SGT3" s="2"/>
      <c r="SGU3" s="2"/>
      <c r="SGV3" s="2"/>
      <c r="SGW3" s="2"/>
      <c r="SGX3" s="2"/>
      <c r="SGY3" s="2"/>
      <c r="SGZ3" s="2"/>
      <c r="SHA3" s="2"/>
      <c r="SHB3" s="2"/>
      <c r="SHC3" s="2"/>
      <c r="SHD3" s="2"/>
      <c r="SHE3" s="2"/>
      <c r="SHF3" s="2"/>
      <c r="SHG3" s="2"/>
      <c r="SHH3" s="2"/>
      <c r="SHI3" s="2"/>
      <c r="SHJ3" s="2"/>
      <c r="SHK3" s="2"/>
      <c r="SHL3" s="2"/>
      <c r="SHM3" s="2"/>
      <c r="SHN3" s="2"/>
      <c r="SHO3" s="2"/>
      <c r="SHP3" s="2"/>
      <c r="SHQ3" s="2"/>
      <c r="SHR3" s="2"/>
      <c r="SHS3" s="2"/>
      <c r="SHT3" s="2"/>
      <c r="SHU3" s="2"/>
      <c r="SHV3" s="2"/>
      <c r="SHW3" s="2"/>
      <c r="SHX3" s="2"/>
      <c r="SHY3" s="2"/>
      <c r="SHZ3" s="2"/>
      <c r="SIA3" s="2"/>
      <c r="SIB3" s="2"/>
      <c r="SIC3" s="2"/>
      <c r="SID3" s="2"/>
      <c r="SIE3" s="2"/>
      <c r="SIF3" s="2"/>
      <c r="SIG3" s="2"/>
      <c r="SIH3" s="2"/>
      <c r="SII3" s="2"/>
      <c r="SIJ3" s="2"/>
      <c r="SIK3" s="2"/>
      <c r="SIL3" s="2"/>
      <c r="SIM3" s="2"/>
      <c r="SIN3" s="2"/>
      <c r="SIO3" s="2"/>
      <c r="SIP3" s="2"/>
      <c r="SIQ3" s="2"/>
      <c r="SIR3" s="2"/>
      <c r="SIS3" s="2"/>
      <c r="SIT3" s="2"/>
      <c r="SIU3" s="2"/>
      <c r="SIV3" s="2"/>
      <c r="SIW3" s="2"/>
      <c r="SIX3" s="2"/>
      <c r="SIY3" s="2"/>
      <c r="SIZ3" s="2"/>
      <c r="SJA3" s="2"/>
      <c r="SJB3" s="2"/>
      <c r="SJC3" s="2"/>
      <c r="SJD3" s="2"/>
      <c r="SJE3" s="2"/>
      <c r="SJF3" s="2"/>
      <c r="SJG3" s="2"/>
      <c r="SJH3" s="2"/>
      <c r="SJI3" s="2"/>
      <c r="SJJ3" s="2"/>
      <c r="SJK3" s="2"/>
      <c r="SJL3" s="2"/>
      <c r="SJM3" s="2"/>
      <c r="SJN3" s="2"/>
      <c r="SJO3" s="2"/>
      <c r="SJP3" s="2"/>
      <c r="SJQ3" s="2"/>
      <c r="SJR3" s="2"/>
      <c r="SJS3" s="2"/>
      <c r="SJT3" s="2"/>
      <c r="SJU3" s="2"/>
      <c r="SJV3" s="2"/>
      <c r="SJW3" s="2"/>
      <c r="SJX3" s="2"/>
      <c r="SJY3" s="2"/>
      <c r="SJZ3" s="2"/>
      <c r="SKA3" s="2"/>
      <c r="SKB3" s="2"/>
      <c r="SKC3" s="2"/>
      <c r="SKD3" s="2"/>
      <c r="SKE3" s="2"/>
      <c r="SKF3" s="2"/>
      <c r="SKG3" s="2"/>
      <c r="SKH3" s="2"/>
      <c r="SKI3" s="2"/>
      <c r="SKJ3" s="2"/>
      <c r="SKK3" s="2"/>
      <c r="SKL3" s="2"/>
      <c r="SKM3" s="2"/>
      <c r="SKN3" s="2"/>
      <c r="SKO3" s="2"/>
      <c r="SKP3" s="2"/>
      <c r="SKQ3" s="2"/>
      <c r="SKR3" s="2"/>
      <c r="SKS3" s="2"/>
      <c r="SKT3" s="2"/>
      <c r="SKU3" s="2"/>
      <c r="SKV3" s="2"/>
      <c r="SKW3" s="2"/>
      <c r="SKX3" s="2"/>
      <c r="SKY3" s="2"/>
      <c r="SKZ3" s="2"/>
      <c r="SLA3" s="2"/>
      <c r="SLB3" s="2"/>
      <c r="SLC3" s="2"/>
      <c r="SLD3" s="2"/>
      <c r="SLE3" s="2"/>
      <c r="SLF3" s="2"/>
      <c r="SLG3" s="2"/>
      <c r="SLH3" s="2"/>
      <c r="SLI3" s="2"/>
      <c r="SLJ3" s="2"/>
      <c r="SLK3" s="2"/>
      <c r="SLL3" s="2"/>
      <c r="SLM3" s="2"/>
      <c r="SLN3" s="2"/>
      <c r="SLO3" s="2"/>
      <c r="SLP3" s="2"/>
      <c r="SLQ3" s="2"/>
      <c r="SLR3" s="2"/>
      <c r="SLS3" s="2"/>
      <c r="SLT3" s="2"/>
      <c r="SLU3" s="2"/>
      <c r="SLV3" s="2"/>
      <c r="SLW3" s="2"/>
      <c r="SLX3" s="2"/>
      <c r="SLY3" s="2"/>
      <c r="SLZ3" s="2"/>
      <c r="SMA3" s="2"/>
      <c r="SMB3" s="2"/>
      <c r="SMC3" s="2"/>
      <c r="SMD3" s="2"/>
      <c r="SME3" s="2"/>
      <c r="SMF3" s="2"/>
      <c r="SMG3" s="2"/>
      <c r="SMH3" s="2"/>
      <c r="SMI3" s="2"/>
      <c r="SMJ3" s="2"/>
      <c r="SMK3" s="2"/>
      <c r="SML3" s="2"/>
      <c r="SMM3" s="2"/>
      <c r="SMN3" s="2"/>
      <c r="SMO3" s="2"/>
      <c r="SMP3" s="2"/>
      <c r="SMQ3" s="2"/>
      <c r="SMR3" s="2"/>
      <c r="SMS3" s="2"/>
      <c r="SMT3" s="2"/>
      <c r="SMU3" s="2"/>
      <c r="SMV3" s="2"/>
      <c r="SMW3" s="2"/>
      <c r="SMX3" s="2"/>
      <c r="SMY3" s="2"/>
      <c r="SMZ3" s="2"/>
      <c r="SNA3" s="2"/>
      <c r="SNB3" s="2"/>
      <c r="SNC3" s="2"/>
      <c r="SND3" s="2"/>
      <c r="SNE3" s="2"/>
      <c r="SNF3" s="2"/>
      <c r="SNG3" s="2"/>
      <c r="SNH3" s="2"/>
      <c r="SNI3" s="2"/>
      <c r="SNJ3" s="2"/>
      <c r="SNK3" s="2"/>
      <c r="SNL3" s="2"/>
      <c r="SNM3" s="2"/>
      <c r="SNN3" s="2"/>
      <c r="SNO3" s="2"/>
      <c r="SNP3" s="2"/>
      <c r="SNQ3" s="2"/>
      <c r="SNR3" s="2"/>
      <c r="SNS3" s="2"/>
      <c r="SNT3" s="2"/>
      <c r="SNU3" s="2"/>
      <c r="SNV3" s="2"/>
      <c r="SNW3" s="2"/>
      <c r="SNX3" s="2"/>
      <c r="SNY3" s="2"/>
      <c r="SNZ3" s="2"/>
      <c r="SOA3" s="2"/>
      <c r="SOB3" s="2"/>
      <c r="SOC3" s="2"/>
      <c r="SOD3" s="2"/>
      <c r="SOE3" s="2"/>
      <c r="SOF3" s="2"/>
      <c r="SOG3" s="2"/>
      <c r="SOH3" s="2"/>
      <c r="SOI3" s="2"/>
      <c r="SOJ3" s="2"/>
      <c r="SOK3" s="2"/>
      <c r="SOL3" s="2"/>
      <c r="SOM3" s="2"/>
      <c r="SON3" s="2"/>
      <c r="SOO3" s="2"/>
      <c r="SOP3" s="2"/>
      <c r="SOQ3" s="2"/>
      <c r="SOR3" s="2"/>
      <c r="SOS3" s="2"/>
      <c r="SOT3" s="2"/>
      <c r="SOU3" s="2"/>
      <c r="SOV3" s="2"/>
      <c r="SOW3" s="2"/>
      <c r="SOX3" s="2"/>
      <c r="SOY3" s="2"/>
      <c r="SOZ3" s="2"/>
      <c r="SPA3" s="2"/>
      <c r="SPB3" s="2"/>
      <c r="SPC3" s="2"/>
      <c r="SPD3" s="2"/>
      <c r="SPE3" s="2"/>
      <c r="SPF3" s="2"/>
      <c r="SPG3" s="2"/>
      <c r="SPH3" s="2"/>
      <c r="SPI3" s="2"/>
      <c r="SPJ3" s="2"/>
      <c r="SPK3" s="2"/>
      <c r="SPL3" s="2"/>
      <c r="SPM3" s="2"/>
      <c r="SPN3" s="2"/>
      <c r="SPO3" s="2"/>
      <c r="SPP3" s="2"/>
      <c r="SPQ3" s="2"/>
      <c r="SPR3" s="2"/>
      <c r="SPS3" s="2"/>
      <c r="SPT3" s="2"/>
      <c r="SPU3" s="2"/>
      <c r="SPV3" s="2"/>
      <c r="SPW3" s="2"/>
      <c r="SPX3" s="2"/>
      <c r="SPY3" s="2"/>
      <c r="SPZ3" s="2"/>
      <c r="SQA3" s="2"/>
      <c r="SQB3" s="2"/>
      <c r="SQC3" s="2"/>
      <c r="SQD3" s="2"/>
      <c r="SQE3" s="2"/>
      <c r="SQF3" s="2"/>
      <c r="SQG3" s="2"/>
      <c r="SQH3" s="2"/>
      <c r="SQI3" s="2"/>
      <c r="SQJ3" s="2"/>
      <c r="SQK3" s="2"/>
      <c r="SQL3" s="2"/>
      <c r="SQM3" s="2"/>
      <c r="SQN3" s="2"/>
      <c r="SQO3" s="2"/>
      <c r="SQP3" s="2"/>
      <c r="SQQ3" s="2"/>
      <c r="SQR3" s="2"/>
      <c r="SQS3" s="2"/>
      <c r="SQT3" s="2"/>
      <c r="SQU3" s="2"/>
      <c r="SQV3" s="2"/>
      <c r="SQW3" s="2"/>
      <c r="SQX3" s="2"/>
      <c r="SQY3" s="2"/>
      <c r="SQZ3" s="2"/>
      <c r="SRA3" s="2"/>
      <c r="SRB3" s="2"/>
      <c r="SRC3" s="2"/>
      <c r="SRD3" s="2"/>
      <c r="SRE3" s="2"/>
      <c r="SRF3" s="2"/>
      <c r="SRG3" s="2"/>
      <c r="SRH3" s="2"/>
      <c r="SRI3" s="2"/>
      <c r="SRJ3" s="2"/>
      <c r="SRK3" s="2"/>
      <c r="SRL3" s="2"/>
      <c r="SRM3" s="2"/>
      <c r="SRN3" s="2"/>
      <c r="SRO3" s="2"/>
      <c r="SRP3" s="2"/>
      <c r="SRQ3" s="2"/>
      <c r="SRR3" s="2"/>
      <c r="SRS3" s="2"/>
      <c r="SRT3" s="2"/>
      <c r="SRU3" s="2"/>
      <c r="SRV3" s="2"/>
      <c r="SRW3" s="2"/>
      <c r="SRX3" s="2"/>
      <c r="SRY3" s="2"/>
      <c r="SRZ3" s="2"/>
      <c r="SSA3" s="2"/>
      <c r="SSB3" s="2"/>
      <c r="SSC3" s="2"/>
      <c r="SSD3" s="2"/>
      <c r="SSE3" s="2"/>
      <c r="SSF3" s="2"/>
      <c r="SSG3" s="2"/>
      <c r="SSH3" s="2"/>
      <c r="SSI3" s="2"/>
      <c r="SSJ3" s="2"/>
      <c r="SSK3" s="2"/>
      <c r="SSL3" s="2"/>
      <c r="SSM3" s="2"/>
      <c r="SSN3" s="2"/>
      <c r="SSO3" s="2"/>
      <c r="SSP3" s="2"/>
      <c r="SSQ3" s="2"/>
      <c r="SSR3" s="2"/>
      <c r="SSS3" s="2"/>
      <c r="SST3" s="2"/>
      <c r="SSU3" s="2"/>
      <c r="SSV3" s="2"/>
      <c r="SSW3" s="2"/>
      <c r="SSX3" s="2"/>
      <c r="SSY3" s="2"/>
      <c r="SSZ3" s="2"/>
      <c r="STA3" s="2"/>
      <c r="STB3" s="2"/>
      <c r="STC3" s="2"/>
      <c r="STD3" s="2"/>
      <c r="STE3" s="2"/>
      <c r="STF3" s="2"/>
      <c r="STG3" s="2"/>
      <c r="STH3" s="2"/>
      <c r="STI3" s="2"/>
      <c r="STJ3" s="2"/>
      <c r="STK3" s="2"/>
      <c r="STL3" s="2"/>
      <c r="STM3" s="2"/>
      <c r="STN3" s="2"/>
      <c r="STO3" s="2"/>
      <c r="STP3" s="2"/>
      <c r="STQ3" s="2"/>
      <c r="STR3" s="2"/>
      <c r="STS3" s="2"/>
      <c r="STT3" s="2"/>
      <c r="STU3" s="2"/>
      <c r="STV3" s="2"/>
      <c r="STW3" s="2"/>
      <c r="STX3" s="2"/>
      <c r="STY3" s="2"/>
      <c r="STZ3" s="2"/>
      <c r="SUA3" s="2"/>
      <c r="SUB3" s="2"/>
      <c r="SUC3" s="2"/>
      <c r="SUD3" s="2"/>
      <c r="SUE3" s="2"/>
      <c r="SUF3" s="2"/>
      <c r="SUG3" s="2"/>
      <c r="SUH3" s="2"/>
      <c r="SUI3" s="2"/>
      <c r="SUJ3" s="2"/>
      <c r="SUK3" s="2"/>
      <c r="SUL3" s="2"/>
      <c r="SUM3" s="2"/>
      <c r="SUN3" s="2"/>
      <c r="SUO3" s="2"/>
      <c r="SUP3" s="2"/>
      <c r="SUQ3" s="2"/>
      <c r="SUR3" s="2"/>
      <c r="SUS3" s="2"/>
      <c r="SUT3" s="2"/>
      <c r="SUU3" s="2"/>
      <c r="SUV3" s="2"/>
      <c r="SUW3" s="2"/>
      <c r="SUX3" s="2"/>
      <c r="SUY3" s="2"/>
      <c r="SUZ3" s="2"/>
      <c r="SVA3" s="2"/>
      <c r="SVB3" s="2"/>
      <c r="SVC3" s="2"/>
      <c r="SVD3" s="2"/>
      <c r="SVE3" s="2"/>
      <c r="SVF3" s="2"/>
      <c r="SVG3" s="2"/>
      <c r="SVH3" s="2"/>
      <c r="SVI3" s="2"/>
      <c r="SVJ3" s="2"/>
      <c r="SVK3" s="2"/>
      <c r="SVL3" s="2"/>
      <c r="SVM3" s="2"/>
      <c r="SVN3" s="2"/>
      <c r="SVO3" s="2"/>
      <c r="SVP3" s="2"/>
      <c r="SVQ3" s="2"/>
      <c r="SVR3" s="2"/>
      <c r="SVS3" s="2"/>
      <c r="SVT3" s="2"/>
      <c r="SVU3" s="2"/>
      <c r="SVV3" s="2"/>
      <c r="SVW3" s="2"/>
      <c r="SVX3" s="2"/>
      <c r="SVY3" s="2"/>
      <c r="SVZ3" s="2"/>
      <c r="SWA3" s="2"/>
      <c r="SWB3" s="2"/>
      <c r="SWC3" s="2"/>
      <c r="SWD3" s="2"/>
      <c r="SWE3" s="2"/>
      <c r="SWF3" s="2"/>
      <c r="SWG3" s="2"/>
      <c r="SWH3" s="2"/>
      <c r="SWI3" s="2"/>
      <c r="SWJ3" s="2"/>
      <c r="SWK3" s="2"/>
      <c r="SWL3" s="2"/>
      <c r="SWM3" s="2"/>
      <c r="SWN3" s="2"/>
      <c r="SWO3" s="2"/>
      <c r="SWP3" s="2"/>
      <c r="SWQ3" s="2"/>
      <c r="SWR3" s="2"/>
      <c r="SWS3" s="2"/>
      <c r="SWT3" s="2"/>
      <c r="SWU3" s="2"/>
      <c r="SWV3" s="2"/>
      <c r="SWW3" s="2"/>
      <c r="SWX3" s="2"/>
      <c r="SWY3" s="2"/>
      <c r="SWZ3" s="2"/>
      <c r="SXA3" s="2"/>
      <c r="SXB3" s="2"/>
      <c r="SXC3" s="2"/>
      <c r="SXD3" s="2"/>
      <c r="SXE3" s="2"/>
      <c r="SXF3" s="2"/>
      <c r="SXG3" s="2"/>
      <c r="SXH3" s="2"/>
      <c r="SXI3" s="2"/>
      <c r="SXJ3" s="2"/>
      <c r="SXK3" s="2"/>
      <c r="SXL3" s="2"/>
      <c r="SXM3" s="2"/>
      <c r="SXN3" s="2"/>
      <c r="SXO3" s="2"/>
      <c r="SXP3" s="2"/>
      <c r="SXQ3" s="2"/>
      <c r="SXR3" s="2"/>
      <c r="SXS3" s="2"/>
      <c r="SXT3" s="2"/>
      <c r="SXU3" s="2"/>
      <c r="SXV3" s="2"/>
      <c r="SXW3" s="2"/>
      <c r="SXX3" s="2"/>
      <c r="SXY3" s="2"/>
      <c r="SXZ3" s="2"/>
      <c r="SYA3" s="2"/>
      <c r="SYB3" s="2"/>
      <c r="SYC3" s="2"/>
      <c r="SYD3" s="2"/>
      <c r="SYE3" s="2"/>
      <c r="SYF3" s="2"/>
      <c r="SYG3" s="2"/>
      <c r="SYH3" s="2"/>
      <c r="SYI3" s="2"/>
      <c r="SYJ3" s="2"/>
      <c r="SYK3" s="2"/>
      <c r="SYL3" s="2"/>
      <c r="SYM3" s="2"/>
      <c r="SYN3" s="2"/>
      <c r="SYO3" s="2"/>
      <c r="SYP3" s="2"/>
      <c r="SYQ3" s="2"/>
      <c r="SYR3" s="2"/>
      <c r="SYS3" s="2"/>
      <c r="SYT3" s="2"/>
      <c r="SYU3" s="2"/>
      <c r="SYV3" s="2"/>
      <c r="SYW3" s="2"/>
      <c r="SYX3" s="2"/>
      <c r="SYY3" s="2"/>
      <c r="SYZ3" s="2"/>
      <c r="SZA3" s="2"/>
      <c r="SZB3" s="2"/>
      <c r="SZC3" s="2"/>
      <c r="SZD3" s="2"/>
      <c r="SZE3" s="2"/>
      <c r="SZF3" s="2"/>
      <c r="SZG3" s="2"/>
      <c r="SZH3" s="2"/>
      <c r="SZI3" s="2"/>
      <c r="SZJ3" s="2"/>
      <c r="SZK3" s="2"/>
      <c r="SZL3" s="2"/>
      <c r="SZM3" s="2"/>
      <c r="SZN3" s="2"/>
      <c r="SZO3" s="2"/>
      <c r="SZP3" s="2"/>
      <c r="SZQ3" s="2"/>
      <c r="SZR3" s="2"/>
      <c r="SZS3" s="2"/>
      <c r="SZT3" s="2"/>
      <c r="SZU3" s="2"/>
      <c r="SZV3" s="2"/>
      <c r="SZW3" s="2"/>
      <c r="SZX3" s="2"/>
      <c r="SZY3" s="2"/>
      <c r="SZZ3" s="2"/>
      <c r="TAA3" s="2"/>
      <c r="TAB3" s="2"/>
      <c r="TAC3" s="2"/>
      <c r="TAD3" s="2"/>
      <c r="TAE3" s="2"/>
      <c r="TAF3" s="2"/>
      <c r="TAG3" s="2"/>
      <c r="TAH3" s="2"/>
      <c r="TAI3" s="2"/>
      <c r="TAJ3" s="2"/>
      <c r="TAK3" s="2"/>
      <c r="TAL3" s="2"/>
      <c r="TAM3" s="2"/>
      <c r="TAN3" s="2"/>
      <c r="TAO3" s="2"/>
      <c r="TAP3" s="2"/>
      <c r="TAQ3" s="2"/>
      <c r="TAR3" s="2"/>
      <c r="TAS3" s="2"/>
      <c r="TAT3" s="2"/>
      <c r="TAU3" s="2"/>
      <c r="TAV3" s="2"/>
      <c r="TAW3" s="2"/>
      <c r="TAX3" s="2"/>
      <c r="TAY3" s="2"/>
      <c r="TAZ3" s="2"/>
      <c r="TBA3" s="2"/>
      <c r="TBB3" s="2"/>
      <c r="TBC3" s="2"/>
      <c r="TBD3" s="2"/>
      <c r="TBE3" s="2"/>
      <c r="TBF3" s="2"/>
      <c r="TBG3" s="2"/>
      <c r="TBH3" s="2"/>
      <c r="TBI3" s="2"/>
      <c r="TBJ3" s="2"/>
      <c r="TBK3" s="2"/>
      <c r="TBL3" s="2"/>
      <c r="TBM3" s="2"/>
      <c r="TBN3" s="2"/>
      <c r="TBO3" s="2"/>
      <c r="TBP3" s="2"/>
      <c r="TBQ3" s="2"/>
      <c r="TBR3" s="2"/>
      <c r="TBS3" s="2"/>
      <c r="TBT3" s="2"/>
      <c r="TBU3" s="2"/>
      <c r="TBV3" s="2"/>
      <c r="TBW3" s="2"/>
      <c r="TBX3" s="2"/>
      <c r="TBY3" s="2"/>
      <c r="TBZ3" s="2"/>
      <c r="TCA3" s="2"/>
      <c r="TCB3" s="2"/>
      <c r="TCC3" s="2"/>
      <c r="TCD3" s="2"/>
      <c r="TCE3" s="2"/>
      <c r="TCF3" s="2"/>
      <c r="TCG3" s="2"/>
      <c r="TCH3" s="2"/>
      <c r="TCI3" s="2"/>
      <c r="TCJ3" s="2"/>
      <c r="TCK3" s="2"/>
      <c r="TCL3" s="2"/>
      <c r="TCM3" s="2"/>
      <c r="TCN3" s="2"/>
      <c r="TCO3" s="2"/>
      <c r="TCP3" s="2"/>
      <c r="TCQ3" s="2"/>
      <c r="TCR3" s="2"/>
      <c r="TCS3" s="2"/>
      <c r="TCT3" s="2"/>
      <c r="TCU3" s="2"/>
      <c r="TCV3" s="2"/>
      <c r="TCW3" s="2"/>
      <c r="TCX3" s="2"/>
      <c r="TCY3" s="2"/>
      <c r="TCZ3" s="2"/>
      <c r="TDA3" s="2"/>
      <c r="TDB3" s="2"/>
      <c r="TDC3" s="2"/>
      <c r="TDD3" s="2"/>
      <c r="TDE3" s="2"/>
      <c r="TDF3" s="2"/>
      <c r="TDG3" s="2"/>
      <c r="TDH3" s="2"/>
      <c r="TDI3" s="2"/>
      <c r="TDJ3" s="2"/>
      <c r="TDK3" s="2"/>
      <c r="TDL3" s="2"/>
      <c r="TDM3" s="2"/>
      <c r="TDN3" s="2"/>
      <c r="TDO3" s="2"/>
      <c r="TDP3" s="2"/>
      <c r="TDQ3" s="2"/>
      <c r="TDR3" s="2"/>
      <c r="TDS3" s="2"/>
      <c r="TDT3" s="2"/>
      <c r="TDU3" s="2"/>
      <c r="TDV3" s="2"/>
      <c r="TDW3" s="2"/>
      <c r="TDX3" s="2"/>
      <c r="TDY3" s="2"/>
      <c r="TDZ3" s="2"/>
      <c r="TEA3" s="2"/>
      <c r="TEB3" s="2"/>
      <c r="TEC3" s="2"/>
      <c r="TED3" s="2"/>
      <c r="TEE3" s="2"/>
      <c r="TEF3" s="2"/>
      <c r="TEG3" s="2"/>
      <c r="TEH3" s="2"/>
      <c r="TEI3" s="2"/>
      <c r="TEJ3" s="2"/>
      <c r="TEK3" s="2"/>
      <c r="TEL3" s="2"/>
      <c r="TEM3" s="2"/>
      <c r="TEN3" s="2"/>
      <c r="TEO3" s="2"/>
      <c r="TEP3" s="2"/>
      <c r="TEQ3" s="2"/>
      <c r="TER3" s="2"/>
      <c r="TES3" s="2"/>
      <c r="TET3" s="2"/>
      <c r="TEU3" s="2"/>
      <c r="TEV3" s="2"/>
      <c r="TEW3" s="2"/>
      <c r="TEX3" s="2"/>
      <c r="TEY3" s="2"/>
      <c r="TEZ3" s="2"/>
      <c r="TFA3" s="2"/>
      <c r="TFB3" s="2"/>
      <c r="TFC3" s="2"/>
      <c r="TFD3" s="2"/>
      <c r="TFE3" s="2"/>
      <c r="TFF3" s="2"/>
      <c r="TFG3" s="2"/>
      <c r="TFH3" s="2"/>
      <c r="TFI3" s="2"/>
      <c r="TFJ3" s="2"/>
      <c r="TFK3" s="2"/>
      <c r="TFL3" s="2"/>
      <c r="TFM3" s="2"/>
      <c r="TFN3" s="2"/>
      <c r="TFO3" s="2"/>
      <c r="TFP3" s="2"/>
      <c r="TFQ3" s="2"/>
      <c r="TFR3" s="2"/>
      <c r="TFS3" s="2"/>
      <c r="TFT3" s="2"/>
      <c r="TFU3" s="2"/>
      <c r="TFV3" s="2"/>
      <c r="TFW3" s="2"/>
      <c r="TFX3" s="2"/>
      <c r="TFY3" s="2"/>
      <c r="TFZ3" s="2"/>
      <c r="TGA3" s="2"/>
      <c r="TGB3" s="2"/>
      <c r="TGC3" s="2"/>
      <c r="TGD3" s="2"/>
      <c r="TGE3" s="2"/>
      <c r="TGF3" s="2"/>
      <c r="TGG3" s="2"/>
      <c r="TGH3" s="2"/>
      <c r="TGI3" s="2"/>
      <c r="TGJ3" s="2"/>
      <c r="TGK3" s="2"/>
      <c r="TGL3" s="2"/>
      <c r="TGM3" s="2"/>
      <c r="TGN3" s="2"/>
      <c r="TGO3" s="2"/>
      <c r="TGP3" s="2"/>
      <c r="TGQ3" s="2"/>
      <c r="TGR3" s="2"/>
      <c r="TGS3" s="2"/>
      <c r="TGT3" s="2"/>
      <c r="TGU3" s="2"/>
      <c r="TGV3" s="2"/>
      <c r="TGW3" s="2"/>
      <c r="TGX3" s="2"/>
      <c r="TGY3" s="2"/>
      <c r="TGZ3" s="2"/>
      <c r="THA3" s="2"/>
      <c r="THB3" s="2"/>
      <c r="THC3" s="2"/>
      <c r="THD3" s="2"/>
      <c r="THE3" s="2"/>
      <c r="THF3" s="2"/>
      <c r="THG3" s="2"/>
      <c r="THH3" s="2"/>
      <c r="THI3" s="2"/>
      <c r="THJ3" s="2"/>
      <c r="THK3" s="2"/>
      <c r="THL3" s="2"/>
      <c r="THM3" s="2"/>
      <c r="THN3" s="2"/>
      <c r="THO3" s="2"/>
      <c r="THP3" s="2"/>
      <c r="THQ3" s="2"/>
      <c r="THR3" s="2"/>
      <c r="THS3" s="2"/>
      <c r="THT3" s="2"/>
      <c r="THU3" s="2"/>
      <c r="THV3" s="2"/>
      <c r="THW3" s="2"/>
      <c r="THX3" s="2"/>
      <c r="THY3" s="2"/>
      <c r="THZ3" s="2"/>
      <c r="TIA3" s="2"/>
      <c r="TIB3" s="2"/>
      <c r="TIC3" s="2"/>
      <c r="TID3" s="2"/>
      <c r="TIE3" s="2"/>
      <c r="TIF3" s="2"/>
      <c r="TIG3" s="2"/>
      <c r="TIH3" s="2"/>
      <c r="TII3" s="2"/>
      <c r="TIJ3" s="2"/>
      <c r="TIK3" s="2"/>
      <c r="TIL3" s="2"/>
      <c r="TIM3" s="2"/>
      <c r="TIN3" s="2"/>
      <c r="TIO3" s="2"/>
      <c r="TIP3" s="2"/>
      <c r="TIQ3" s="2"/>
      <c r="TIR3" s="2"/>
      <c r="TIS3" s="2"/>
      <c r="TIT3" s="2"/>
      <c r="TIU3" s="2"/>
      <c r="TIV3" s="2"/>
      <c r="TIW3" s="2"/>
      <c r="TIX3" s="2"/>
      <c r="TIY3" s="2"/>
      <c r="TIZ3" s="2"/>
      <c r="TJA3" s="2"/>
      <c r="TJB3" s="2"/>
      <c r="TJC3" s="2"/>
      <c r="TJD3" s="2"/>
      <c r="TJE3" s="2"/>
      <c r="TJF3" s="2"/>
      <c r="TJG3" s="2"/>
      <c r="TJH3" s="2"/>
      <c r="TJI3" s="2"/>
      <c r="TJJ3" s="2"/>
      <c r="TJK3" s="2"/>
      <c r="TJL3" s="2"/>
      <c r="TJM3" s="2"/>
      <c r="TJN3" s="2"/>
      <c r="TJO3" s="2"/>
      <c r="TJP3" s="2"/>
      <c r="TJQ3" s="2"/>
      <c r="TJR3" s="2"/>
      <c r="TJS3" s="2"/>
      <c r="TJT3" s="2"/>
      <c r="TJU3" s="2"/>
      <c r="TJV3" s="2"/>
      <c r="TJW3" s="2"/>
      <c r="TJX3" s="2"/>
      <c r="TJY3" s="2"/>
      <c r="TJZ3" s="2"/>
      <c r="TKA3" s="2"/>
      <c r="TKB3" s="2"/>
      <c r="TKC3" s="2"/>
      <c r="TKD3" s="2"/>
      <c r="TKE3" s="2"/>
      <c r="TKF3" s="2"/>
      <c r="TKG3" s="2"/>
      <c r="TKH3" s="2"/>
      <c r="TKI3" s="2"/>
      <c r="TKJ3" s="2"/>
      <c r="TKK3" s="2"/>
      <c r="TKL3" s="2"/>
      <c r="TKM3" s="2"/>
      <c r="TKN3" s="2"/>
      <c r="TKO3" s="2"/>
      <c r="TKP3" s="2"/>
      <c r="TKQ3" s="2"/>
      <c r="TKR3" s="2"/>
      <c r="TKS3" s="2"/>
      <c r="TKT3" s="2"/>
      <c r="TKU3" s="2"/>
      <c r="TKV3" s="2"/>
      <c r="TKW3" s="2"/>
      <c r="TKX3" s="2"/>
      <c r="TKY3" s="2"/>
      <c r="TKZ3" s="2"/>
      <c r="TLA3" s="2"/>
      <c r="TLB3" s="2"/>
      <c r="TLC3" s="2"/>
      <c r="TLD3" s="2"/>
      <c r="TLE3" s="2"/>
      <c r="TLF3" s="2"/>
      <c r="TLG3" s="2"/>
      <c r="TLH3" s="2"/>
      <c r="TLI3" s="2"/>
      <c r="TLJ3" s="2"/>
      <c r="TLK3" s="2"/>
      <c r="TLL3" s="2"/>
      <c r="TLM3" s="2"/>
      <c r="TLN3" s="2"/>
      <c r="TLO3" s="2"/>
      <c r="TLP3" s="2"/>
      <c r="TLQ3" s="2"/>
      <c r="TLR3" s="2"/>
      <c r="TLS3" s="2"/>
      <c r="TLT3" s="2"/>
      <c r="TLU3" s="2"/>
      <c r="TLV3" s="2"/>
      <c r="TLW3" s="2"/>
      <c r="TLX3" s="2"/>
      <c r="TLY3" s="2"/>
      <c r="TLZ3" s="2"/>
      <c r="TMA3" s="2"/>
      <c r="TMB3" s="2"/>
      <c r="TMC3" s="2"/>
      <c r="TMD3" s="2"/>
      <c r="TME3" s="2"/>
      <c r="TMF3" s="2"/>
      <c r="TMG3" s="2"/>
      <c r="TMH3" s="2"/>
      <c r="TMI3" s="2"/>
      <c r="TMJ3" s="2"/>
      <c r="TMK3" s="2"/>
      <c r="TML3" s="2"/>
      <c r="TMM3" s="2"/>
      <c r="TMN3" s="2"/>
      <c r="TMO3" s="2"/>
      <c r="TMP3" s="2"/>
      <c r="TMQ3" s="2"/>
      <c r="TMR3" s="2"/>
      <c r="TMS3" s="2"/>
      <c r="TMT3" s="2"/>
      <c r="TMU3" s="2"/>
      <c r="TMV3" s="2"/>
      <c r="TMW3" s="2"/>
      <c r="TMX3" s="2"/>
      <c r="TMY3" s="2"/>
      <c r="TMZ3" s="2"/>
      <c r="TNA3" s="2"/>
      <c r="TNB3" s="2"/>
      <c r="TNC3" s="2"/>
      <c r="TND3" s="2"/>
      <c r="TNE3" s="2"/>
      <c r="TNF3" s="2"/>
      <c r="TNG3" s="2"/>
      <c r="TNH3" s="2"/>
      <c r="TNI3" s="2"/>
      <c r="TNJ3" s="2"/>
      <c r="TNK3" s="2"/>
      <c r="TNL3" s="2"/>
      <c r="TNM3" s="2"/>
      <c r="TNN3" s="2"/>
      <c r="TNO3" s="2"/>
      <c r="TNP3" s="2"/>
      <c r="TNQ3" s="2"/>
      <c r="TNR3" s="2"/>
      <c r="TNS3" s="2"/>
      <c r="TNT3" s="2"/>
      <c r="TNU3" s="2"/>
      <c r="TNV3" s="2"/>
      <c r="TNW3" s="2"/>
      <c r="TNX3" s="2"/>
      <c r="TNY3" s="2"/>
      <c r="TNZ3" s="2"/>
      <c r="TOA3" s="2"/>
      <c r="TOB3" s="2"/>
      <c r="TOC3" s="2"/>
      <c r="TOD3" s="2"/>
      <c r="TOE3" s="2"/>
      <c r="TOF3" s="2"/>
      <c r="TOG3" s="2"/>
      <c r="TOH3" s="2"/>
      <c r="TOI3" s="2"/>
      <c r="TOJ3" s="2"/>
      <c r="TOK3" s="2"/>
      <c r="TOL3" s="2"/>
      <c r="TOM3" s="2"/>
      <c r="TON3" s="2"/>
      <c r="TOO3" s="2"/>
      <c r="TOP3" s="2"/>
      <c r="TOQ3" s="2"/>
      <c r="TOR3" s="2"/>
      <c r="TOS3" s="2"/>
      <c r="TOT3" s="2"/>
      <c r="TOU3" s="2"/>
      <c r="TOV3" s="2"/>
      <c r="TOW3" s="2"/>
      <c r="TOX3" s="2"/>
      <c r="TOY3" s="2"/>
      <c r="TOZ3" s="2"/>
      <c r="TPA3" s="2"/>
      <c r="TPB3" s="2"/>
      <c r="TPC3" s="2"/>
      <c r="TPD3" s="2"/>
      <c r="TPE3" s="2"/>
      <c r="TPF3" s="2"/>
      <c r="TPG3" s="2"/>
      <c r="TPH3" s="2"/>
      <c r="TPI3" s="2"/>
      <c r="TPJ3" s="2"/>
      <c r="TPK3" s="2"/>
      <c r="TPL3" s="2"/>
      <c r="TPM3" s="2"/>
      <c r="TPN3" s="2"/>
      <c r="TPO3" s="2"/>
      <c r="TPP3" s="2"/>
      <c r="TPQ3" s="2"/>
      <c r="TPR3" s="2"/>
      <c r="TPS3" s="2"/>
      <c r="TPT3" s="2"/>
      <c r="TPU3" s="2"/>
      <c r="TPV3" s="2"/>
      <c r="TPW3" s="2"/>
      <c r="TPX3" s="2"/>
      <c r="TPY3" s="2"/>
      <c r="TPZ3" s="2"/>
      <c r="TQA3" s="2"/>
      <c r="TQB3" s="2"/>
      <c r="TQC3" s="2"/>
      <c r="TQD3" s="2"/>
      <c r="TQE3" s="2"/>
      <c r="TQF3" s="2"/>
      <c r="TQG3" s="2"/>
      <c r="TQH3" s="2"/>
      <c r="TQI3" s="2"/>
      <c r="TQJ3" s="2"/>
      <c r="TQK3" s="2"/>
      <c r="TQL3" s="2"/>
      <c r="TQM3" s="2"/>
      <c r="TQN3" s="2"/>
      <c r="TQO3" s="2"/>
      <c r="TQP3" s="2"/>
      <c r="TQQ3" s="2"/>
      <c r="TQR3" s="2"/>
      <c r="TQS3" s="2"/>
      <c r="TQT3" s="2"/>
      <c r="TQU3" s="2"/>
      <c r="TQV3" s="2"/>
      <c r="TQW3" s="2"/>
      <c r="TQX3" s="2"/>
      <c r="TQY3" s="2"/>
      <c r="TQZ3" s="2"/>
      <c r="TRA3" s="2"/>
      <c r="TRB3" s="2"/>
      <c r="TRC3" s="2"/>
      <c r="TRD3" s="2"/>
      <c r="TRE3" s="2"/>
      <c r="TRF3" s="2"/>
      <c r="TRG3" s="2"/>
      <c r="TRH3" s="2"/>
      <c r="TRI3" s="2"/>
      <c r="TRJ3" s="2"/>
      <c r="TRK3" s="2"/>
      <c r="TRL3" s="2"/>
      <c r="TRM3" s="2"/>
      <c r="TRN3" s="2"/>
      <c r="TRO3" s="2"/>
      <c r="TRP3" s="2"/>
      <c r="TRQ3" s="2"/>
      <c r="TRR3" s="2"/>
      <c r="TRS3" s="2"/>
      <c r="TRT3" s="2"/>
      <c r="TRU3" s="2"/>
      <c r="TRV3" s="2"/>
      <c r="TRW3" s="2"/>
      <c r="TRX3" s="2"/>
      <c r="TRY3" s="2"/>
      <c r="TRZ3" s="2"/>
      <c r="TSA3" s="2"/>
      <c r="TSB3" s="2"/>
      <c r="TSC3" s="2"/>
      <c r="TSD3" s="2"/>
      <c r="TSE3" s="2"/>
      <c r="TSF3" s="2"/>
      <c r="TSG3" s="2"/>
      <c r="TSH3" s="2"/>
      <c r="TSI3" s="2"/>
      <c r="TSJ3" s="2"/>
      <c r="TSK3" s="2"/>
      <c r="TSL3" s="2"/>
      <c r="TSM3" s="2"/>
      <c r="TSN3" s="2"/>
      <c r="TSO3" s="2"/>
      <c r="TSP3" s="2"/>
      <c r="TSQ3" s="2"/>
      <c r="TSR3" s="2"/>
      <c r="TSS3" s="2"/>
      <c r="TST3" s="2"/>
      <c r="TSU3" s="2"/>
      <c r="TSV3" s="2"/>
      <c r="TSW3" s="2"/>
      <c r="TSX3" s="2"/>
      <c r="TSY3" s="2"/>
      <c r="TSZ3" s="2"/>
      <c r="TTA3" s="2"/>
      <c r="TTB3" s="2"/>
      <c r="TTC3" s="2"/>
      <c r="TTD3" s="2"/>
      <c r="TTE3" s="2"/>
      <c r="TTF3" s="2"/>
      <c r="TTG3" s="2"/>
      <c r="TTH3" s="2"/>
      <c r="TTI3" s="2"/>
      <c r="TTJ3" s="2"/>
      <c r="TTK3" s="2"/>
      <c r="TTL3" s="2"/>
      <c r="TTM3" s="2"/>
      <c r="TTN3" s="2"/>
      <c r="TTO3" s="2"/>
      <c r="TTP3" s="2"/>
      <c r="TTQ3" s="2"/>
      <c r="TTR3" s="2"/>
      <c r="TTS3" s="2"/>
      <c r="TTT3" s="2"/>
      <c r="TTU3" s="2"/>
      <c r="TTV3" s="2"/>
      <c r="TTW3" s="2"/>
      <c r="TTX3" s="2"/>
      <c r="TTY3" s="2"/>
      <c r="TTZ3" s="2"/>
      <c r="TUA3" s="2"/>
      <c r="TUB3" s="2"/>
      <c r="TUC3" s="2"/>
      <c r="TUD3" s="2"/>
      <c r="TUE3" s="2"/>
      <c r="TUF3" s="2"/>
      <c r="TUG3" s="2"/>
      <c r="TUH3" s="2"/>
      <c r="TUI3" s="2"/>
      <c r="TUJ3" s="2"/>
      <c r="TUK3" s="2"/>
      <c r="TUL3" s="2"/>
      <c r="TUM3" s="2"/>
      <c r="TUN3" s="2"/>
      <c r="TUO3" s="2"/>
      <c r="TUP3" s="2"/>
      <c r="TUQ3" s="2"/>
      <c r="TUR3" s="2"/>
      <c r="TUS3" s="2"/>
      <c r="TUT3" s="2"/>
      <c r="TUU3" s="2"/>
      <c r="TUV3" s="2"/>
      <c r="TUW3" s="2"/>
      <c r="TUX3" s="2"/>
      <c r="TUY3" s="2"/>
      <c r="TUZ3" s="2"/>
      <c r="TVA3" s="2"/>
      <c r="TVB3" s="2"/>
      <c r="TVC3" s="2"/>
      <c r="TVD3" s="2"/>
      <c r="TVE3" s="2"/>
      <c r="TVF3" s="2"/>
      <c r="TVG3" s="2"/>
      <c r="TVH3" s="2"/>
      <c r="TVI3" s="2"/>
      <c r="TVJ3" s="2"/>
      <c r="TVK3" s="2"/>
      <c r="TVL3" s="2"/>
      <c r="TVM3" s="2"/>
      <c r="TVN3" s="2"/>
      <c r="TVO3" s="2"/>
      <c r="TVP3" s="2"/>
      <c r="TVQ3" s="2"/>
      <c r="TVR3" s="2"/>
      <c r="TVS3" s="2"/>
      <c r="TVT3" s="2"/>
      <c r="TVU3" s="2"/>
      <c r="TVV3" s="2"/>
      <c r="TVW3" s="2"/>
      <c r="TVX3" s="2"/>
      <c r="TVY3" s="2"/>
      <c r="TVZ3" s="2"/>
      <c r="TWA3" s="2"/>
      <c r="TWB3" s="2"/>
      <c r="TWC3" s="2"/>
      <c r="TWD3" s="2"/>
      <c r="TWE3" s="2"/>
      <c r="TWF3" s="2"/>
      <c r="TWG3" s="2"/>
      <c r="TWH3" s="2"/>
      <c r="TWI3" s="2"/>
      <c r="TWJ3" s="2"/>
      <c r="TWK3" s="2"/>
      <c r="TWL3" s="2"/>
      <c r="TWM3" s="2"/>
      <c r="TWN3" s="2"/>
      <c r="TWO3" s="2"/>
      <c r="TWP3" s="2"/>
      <c r="TWQ3" s="2"/>
      <c r="TWR3" s="2"/>
      <c r="TWS3" s="2"/>
      <c r="TWT3" s="2"/>
      <c r="TWU3" s="2"/>
      <c r="TWV3" s="2"/>
      <c r="TWW3" s="2"/>
      <c r="TWX3" s="2"/>
      <c r="TWY3" s="2"/>
      <c r="TWZ3" s="2"/>
      <c r="TXA3" s="2"/>
      <c r="TXB3" s="2"/>
      <c r="TXC3" s="2"/>
      <c r="TXD3" s="2"/>
      <c r="TXE3" s="2"/>
      <c r="TXF3" s="2"/>
      <c r="TXG3" s="2"/>
      <c r="TXH3" s="2"/>
      <c r="TXI3" s="2"/>
      <c r="TXJ3" s="2"/>
      <c r="TXK3" s="2"/>
      <c r="TXL3" s="2"/>
      <c r="TXM3" s="2"/>
      <c r="TXN3" s="2"/>
      <c r="TXO3" s="2"/>
      <c r="TXP3" s="2"/>
      <c r="TXQ3" s="2"/>
      <c r="TXR3" s="2"/>
      <c r="TXS3" s="2"/>
      <c r="TXT3" s="2"/>
      <c r="TXU3" s="2"/>
      <c r="TXV3" s="2"/>
      <c r="TXW3" s="2"/>
      <c r="TXX3" s="2"/>
      <c r="TXY3" s="2"/>
      <c r="TXZ3" s="2"/>
      <c r="TYA3" s="2"/>
      <c r="TYB3" s="2"/>
      <c r="TYC3" s="2"/>
      <c r="TYD3" s="2"/>
      <c r="TYE3" s="2"/>
      <c r="TYF3" s="2"/>
      <c r="TYG3" s="2"/>
      <c r="TYH3" s="2"/>
      <c r="TYI3" s="2"/>
      <c r="TYJ3" s="2"/>
      <c r="TYK3" s="2"/>
      <c r="TYL3" s="2"/>
      <c r="TYM3" s="2"/>
      <c r="TYN3" s="2"/>
      <c r="TYO3" s="2"/>
      <c r="TYP3" s="2"/>
      <c r="TYQ3" s="2"/>
      <c r="TYR3" s="2"/>
      <c r="TYS3" s="2"/>
      <c r="TYT3" s="2"/>
      <c r="TYU3" s="2"/>
      <c r="TYV3" s="2"/>
      <c r="TYW3" s="2"/>
      <c r="TYX3" s="2"/>
      <c r="TYY3" s="2"/>
      <c r="TYZ3" s="2"/>
      <c r="TZA3" s="2"/>
      <c r="TZB3" s="2"/>
      <c r="TZC3" s="2"/>
      <c r="TZD3" s="2"/>
      <c r="TZE3" s="2"/>
      <c r="TZF3" s="2"/>
      <c r="TZG3" s="2"/>
      <c r="TZH3" s="2"/>
      <c r="TZI3" s="2"/>
      <c r="TZJ3" s="2"/>
      <c r="TZK3" s="2"/>
      <c r="TZL3" s="2"/>
      <c r="TZM3" s="2"/>
      <c r="TZN3" s="2"/>
      <c r="TZO3" s="2"/>
      <c r="TZP3" s="2"/>
      <c r="TZQ3" s="2"/>
      <c r="TZR3" s="2"/>
      <c r="TZS3" s="2"/>
      <c r="TZT3" s="2"/>
      <c r="TZU3" s="2"/>
      <c r="TZV3" s="2"/>
      <c r="TZW3" s="2"/>
      <c r="TZX3" s="2"/>
      <c r="TZY3" s="2"/>
      <c r="TZZ3" s="2"/>
      <c r="UAA3" s="2"/>
      <c r="UAB3" s="2"/>
      <c r="UAC3" s="2"/>
      <c r="UAD3" s="2"/>
      <c r="UAE3" s="2"/>
      <c r="UAF3" s="2"/>
      <c r="UAG3" s="2"/>
      <c r="UAH3" s="2"/>
      <c r="UAI3" s="2"/>
      <c r="UAJ3" s="2"/>
      <c r="UAK3" s="2"/>
      <c r="UAL3" s="2"/>
      <c r="UAM3" s="2"/>
      <c r="UAN3" s="2"/>
      <c r="UAO3" s="2"/>
      <c r="UAP3" s="2"/>
      <c r="UAQ3" s="2"/>
      <c r="UAR3" s="2"/>
      <c r="UAS3" s="2"/>
      <c r="UAT3" s="2"/>
      <c r="UAU3" s="2"/>
      <c r="UAV3" s="2"/>
      <c r="UAW3" s="2"/>
      <c r="UAX3" s="2"/>
      <c r="UAY3" s="2"/>
      <c r="UAZ3" s="2"/>
      <c r="UBA3" s="2"/>
      <c r="UBB3" s="2"/>
      <c r="UBC3" s="2"/>
      <c r="UBD3" s="2"/>
      <c r="UBE3" s="2"/>
      <c r="UBF3" s="2"/>
      <c r="UBG3" s="2"/>
      <c r="UBH3" s="2"/>
      <c r="UBI3" s="2"/>
      <c r="UBJ3" s="2"/>
      <c r="UBK3" s="2"/>
      <c r="UBL3" s="2"/>
      <c r="UBM3" s="2"/>
      <c r="UBN3" s="2"/>
      <c r="UBO3" s="2"/>
      <c r="UBP3" s="2"/>
      <c r="UBQ3" s="2"/>
      <c r="UBR3" s="2"/>
      <c r="UBS3" s="2"/>
      <c r="UBT3" s="2"/>
      <c r="UBU3" s="2"/>
      <c r="UBV3" s="2"/>
      <c r="UBW3" s="2"/>
      <c r="UBX3" s="2"/>
      <c r="UBY3" s="2"/>
      <c r="UBZ3" s="2"/>
      <c r="UCA3" s="2"/>
      <c r="UCB3" s="2"/>
      <c r="UCC3" s="2"/>
      <c r="UCD3" s="2"/>
      <c r="UCE3" s="2"/>
      <c r="UCF3" s="2"/>
      <c r="UCG3" s="2"/>
      <c r="UCH3" s="2"/>
      <c r="UCI3" s="2"/>
      <c r="UCJ3" s="2"/>
      <c r="UCK3" s="2"/>
      <c r="UCL3" s="2"/>
      <c r="UCM3" s="2"/>
      <c r="UCN3" s="2"/>
      <c r="UCO3" s="2"/>
      <c r="UCP3" s="2"/>
      <c r="UCQ3" s="2"/>
      <c r="UCR3" s="2"/>
      <c r="UCS3" s="2"/>
      <c r="UCT3" s="2"/>
      <c r="UCU3" s="2"/>
      <c r="UCV3" s="2"/>
      <c r="UCW3" s="2"/>
      <c r="UCX3" s="2"/>
      <c r="UCY3" s="2"/>
      <c r="UCZ3" s="2"/>
      <c r="UDA3" s="2"/>
      <c r="UDB3" s="2"/>
      <c r="UDC3" s="2"/>
      <c r="UDD3" s="2"/>
      <c r="UDE3" s="2"/>
      <c r="UDF3" s="2"/>
      <c r="UDG3" s="2"/>
      <c r="UDH3" s="2"/>
      <c r="UDI3" s="2"/>
      <c r="UDJ3" s="2"/>
      <c r="UDK3" s="2"/>
      <c r="UDL3" s="2"/>
      <c r="UDM3" s="2"/>
      <c r="UDN3" s="2"/>
      <c r="UDO3" s="2"/>
      <c r="UDP3" s="2"/>
      <c r="UDQ3" s="2"/>
      <c r="UDR3" s="2"/>
      <c r="UDS3" s="2"/>
      <c r="UDT3" s="2"/>
      <c r="UDU3" s="2"/>
      <c r="UDV3" s="2"/>
      <c r="UDW3" s="2"/>
      <c r="UDX3" s="2"/>
      <c r="UDY3" s="2"/>
      <c r="UDZ3" s="2"/>
      <c r="UEA3" s="2"/>
      <c r="UEB3" s="2"/>
      <c r="UEC3" s="2"/>
      <c r="UED3" s="2"/>
      <c r="UEE3" s="2"/>
      <c r="UEF3" s="2"/>
      <c r="UEG3" s="2"/>
      <c r="UEH3" s="2"/>
      <c r="UEI3" s="2"/>
      <c r="UEJ3" s="2"/>
      <c r="UEK3" s="2"/>
      <c r="UEL3" s="2"/>
      <c r="UEM3" s="2"/>
      <c r="UEN3" s="2"/>
      <c r="UEO3" s="2"/>
      <c r="UEP3" s="2"/>
      <c r="UEQ3" s="2"/>
      <c r="UER3" s="2"/>
      <c r="UES3" s="2"/>
      <c r="UET3" s="2"/>
      <c r="UEU3" s="2"/>
      <c r="UEV3" s="2"/>
      <c r="UEW3" s="2"/>
      <c r="UEX3" s="2"/>
      <c r="UEY3" s="2"/>
      <c r="UEZ3" s="2"/>
      <c r="UFA3" s="2"/>
      <c r="UFB3" s="2"/>
      <c r="UFC3" s="2"/>
      <c r="UFD3" s="2"/>
      <c r="UFE3" s="2"/>
      <c r="UFF3" s="2"/>
      <c r="UFG3" s="2"/>
      <c r="UFH3" s="2"/>
      <c r="UFI3" s="2"/>
      <c r="UFJ3" s="2"/>
      <c r="UFK3" s="2"/>
      <c r="UFL3" s="2"/>
      <c r="UFM3" s="2"/>
      <c r="UFN3" s="2"/>
      <c r="UFO3" s="2"/>
      <c r="UFP3" s="2"/>
      <c r="UFQ3" s="2"/>
      <c r="UFR3" s="2"/>
      <c r="UFS3" s="2"/>
      <c r="UFT3" s="2"/>
      <c r="UFU3" s="2"/>
      <c r="UFV3" s="2"/>
      <c r="UFW3" s="2"/>
      <c r="UFX3" s="2"/>
      <c r="UFY3" s="2"/>
      <c r="UFZ3" s="2"/>
      <c r="UGA3" s="2"/>
      <c r="UGB3" s="2"/>
      <c r="UGC3" s="2"/>
      <c r="UGD3" s="2"/>
      <c r="UGE3" s="2"/>
      <c r="UGF3" s="2"/>
      <c r="UGG3" s="2"/>
      <c r="UGH3" s="2"/>
      <c r="UGI3" s="2"/>
      <c r="UGJ3" s="2"/>
      <c r="UGK3" s="2"/>
      <c r="UGL3" s="2"/>
      <c r="UGM3" s="2"/>
      <c r="UGN3" s="2"/>
      <c r="UGO3" s="2"/>
      <c r="UGP3" s="2"/>
      <c r="UGQ3" s="2"/>
      <c r="UGR3" s="2"/>
      <c r="UGS3" s="2"/>
      <c r="UGT3" s="2"/>
      <c r="UGU3" s="2"/>
      <c r="UGV3" s="2"/>
      <c r="UGW3" s="2"/>
      <c r="UGX3" s="2"/>
      <c r="UGY3" s="2"/>
      <c r="UGZ3" s="2"/>
      <c r="UHA3" s="2"/>
      <c r="UHB3" s="2"/>
      <c r="UHC3" s="2"/>
      <c r="UHD3" s="2"/>
      <c r="UHE3" s="2"/>
      <c r="UHF3" s="2"/>
      <c r="UHG3" s="2"/>
      <c r="UHH3" s="2"/>
      <c r="UHI3" s="2"/>
      <c r="UHJ3" s="2"/>
      <c r="UHK3" s="2"/>
      <c r="UHL3" s="2"/>
      <c r="UHM3" s="2"/>
      <c r="UHN3" s="2"/>
      <c r="UHO3" s="2"/>
      <c r="UHP3" s="2"/>
      <c r="UHQ3" s="2"/>
      <c r="UHR3" s="2"/>
      <c r="UHS3" s="2"/>
      <c r="UHT3" s="2"/>
      <c r="UHU3" s="2"/>
      <c r="UHV3" s="2"/>
      <c r="UHW3" s="2"/>
      <c r="UHX3" s="2"/>
      <c r="UHY3" s="2"/>
      <c r="UHZ3" s="2"/>
      <c r="UIA3" s="2"/>
      <c r="UIB3" s="2"/>
      <c r="UIC3" s="2"/>
      <c r="UID3" s="2"/>
      <c r="UIE3" s="2"/>
      <c r="UIF3" s="2"/>
      <c r="UIG3" s="2"/>
      <c r="UIH3" s="2"/>
      <c r="UII3" s="2"/>
      <c r="UIJ3" s="2"/>
      <c r="UIK3" s="2"/>
      <c r="UIL3" s="2"/>
      <c r="UIM3" s="2"/>
      <c r="UIN3" s="2"/>
      <c r="UIO3" s="2"/>
      <c r="UIP3" s="2"/>
      <c r="UIQ3" s="2"/>
      <c r="UIR3" s="2"/>
      <c r="UIS3" s="2"/>
      <c r="UIT3" s="2"/>
      <c r="UIU3" s="2"/>
      <c r="UIV3" s="2"/>
      <c r="UIW3" s="2"/>
      <c r="UIX3" s="2"/>
      <c r="UIY3" s="2"/>
      <c r="UIZ3" s="2"/>
      <c r="UJA3" s="2"/>
      <c r="UJB3" s="2"/>
      <c r="UJC3" s="2"/>
      <c r="UJD3" s="2"/>
      <c r="UJE3" s="2"/>
      <c r="UJF3" s="2"/>
      <c r="UJG3" s="2"/>
      <c r="UJH3" s="2"/>
      <c r="UJI3" s="2"/>
      <c r="UJJ3" s="2"/>
      <c r="UJK3" s="2"/>
      <c r="UJL3" s="2"/>
      <c r="UJM3" s="2"/>
      <c r="UJN3" s="2"/>
      <c r="UJO3" s="2"/>
      <c r="UJP3" s="2"/>
      <c r="UJQ3" s="2"/>
      <c r="UJR3" s="2"/>
      <c r="UJS3" s="2"/>
      <c r="UJT3" s="2"/>
      <c r="UJU3" s="2"/>
      <c r="UJV3" s="2"/>
      <c r="UJW3" s="2"/>
      <c r="UJX3" s="2"/>
      <c r="UJY3" s="2"/>
      <c r="UJZ3" s="2"/>
      <c r="UKA3" s="2"/>
      <c r="UKB3" s="2"/>
      <c r="UKC3" s="2"/>
      <c r="UKD3" s="2"/>
      <c r="UKE3" s="2"/>
      <c r="UKF3" s="2"/>
      <c r="UKG3" s="2"/>
      <c r="UKH3" s="2"/>
      <c r="UKI3" s="2"/>
      <c r="UKJ3" s="2"/>
      <c r="UKK3" s="2"/>
      <c r="UKL3" s="2"/>
      <c r="UKM3" s="2"/>
      <c r="UKN3" s="2"/>
      <c r="UKO3" s="2"/>
      <c r="UKP3" s="2"/>
      <c r="UKQ3" s="2"/>
      <c r="UKR3" s="2"/>
      <c r="UKS3" s="2"/>
      <c r="UKT3" s="2"/>
      <c r="UKU3" s="2"/>
      <c r="UKV3" s="2"/>
      <c r="UKW3" s="2"/>
      <c r="UKX3" s="2"/>
      <c r="UKY3" s="2"/>
      <c r="UKZ3" s="2"/>
      <c r="ULA3" s="2"/>
      <c r="ULB3" s="2"/>
      <c r="ULC3" s="2"/>
      <c r="ULD3" s="2"/>
      <c r="ULE3" s="2"/>
      <c r="ULF3" s="2"/>
      <c r="ULG3" s="2"/>
      <c r="ULH3" s="2"/>
      <c r="ULI3" s="2"/>
      <c r="ULJ3" s="2"/>
      <c r="ULK3" s="2"/>
      <c r="ULL3" s="2"/>
      <c r="ULM3" s="2"/>
      <c r="ULN3" s="2"/>
      <c r="ULO3" s="2"/>
      <c r="ULP3" s="2"/>
      <c r="ULQ3" s="2"/>
      <c r="ULR3" s="2"/>
      <c r="ULS3" s="2"/>
      <c r="ULT3" s="2"/>
      <c r="ULU3" s="2"/>
      <c r="ULV3" s="2"/>
      <c r="ULW3" s="2"/>
      <c r="ULX3" s="2"/>
      <c r="ULY3" s="2"/>
      <c r="ULZ3" s="2"/>
      <c r="UMA3" s="2"/>
      <c r="UMB3" s="2"/>
      <c r="UMC3" s="2"/>
      <c r="UMD3" s="2"/>
      <c r="UME3" s="2"/>
      <c r="UMF3" s="2"/>
      <c r="UMG3" s="2"/>
      <c r="UMH3" s="2"/>
      <c r="UMI3" s="2"/>
      <c r="UMJ3" s="2"/>
      <c r="UMK3" s="2"/>
      <c r="UML3" s="2"/>
      <c r="UMM3" s="2"/>
      <c r="UMN3" s="2"/>
      <c r="UMO3" s="2"/>
      <c r="UMP3" s="2"/>
      <c r="UMQ3" s="2"/>
      <c r="UMR3" s="2"/>
      <c r="UMS3" s="2"/>
      <c r="UMT3" s="2"/>
      <c r="UMU3" s="2"/>
      <c r="UMV3" s="2"/>
      <c r="UMW3" s="2"/>
      <c r="UMX3" s="2"/>
      <c r="UMY3" s="2"/>
      <c r="UMZ3" s="2"/>
      <c r="UNA3" s="2"/>
      <c r="UNB3" s="2"/>
      <c r="UNC3" s="2"/>
      <c r="UND3" s="2"/>
      <c r="UNE3" s="2"/>
      <c r="UNF3" s="2"/>
      <c r="UNG3" s="2"/>
      <c r="UNH3" s="2"/>
      <c r="UNI3" s="2"/>
      <c r="UNJ3" s="2"/>
      <c r="UNK3" s="2"/>
      <c r="UNL3" s="2"/>
      <c r="UNM3" s="2"/>
      <c r="UNN3" s="2"/>
      <c r="UNO3" s="2"/>
      <c r="UNP3" s="2"/>
      <c r="UNQ3" s="2"/>
      <c r="UNR3" s="2"/>
      <c r="UNS3" s="2"/>
      <c r="UNT3" s="2"/>
      <c r="UNU3" s="2"/>
      <c r="UNV3" s="2"/>
      <c r="UNW3" s="2"/>
      <c r="UNX3" s="2"/>
      <c r="UNY3" s="2"/>
      <c r="UNZ3" s="2"/>
      <c r="UOA3" s="2"/>
      <c r="UOB3" s="2"/>
      <c r="UOC3" s="2"/>
      <c r="UOD3" s="2"/>
      <c r="UOE3" s="2"/>
      <c r="UOF3" s="2"/>
      <c r="UOG3" s="2"/>
      <c r="UOH3" s="2"/>
      <c r="UOI3" s="2"/>
      <c r="UOJ3" s="2"/>
      <c r="UOK3" s="2"/>
      <c r="UOL3" s="2"/>
      <c r="UOM3" s="2"/>
      <c r="UON3" s="2"/>
      <c r="UOO3" s="2"/>
      <c r="UOP3" s="2"/>
      <c r="UOQ3" s="2"/>
      <c r="UOR3" s="2"/>
      <c r="UOS3" s="2"/>
      <c r="UOT3" s="2"/>
      <c r="UOU3" s="2"/>
      <c r="UOV3" s="2"/>
      <c r="UOW3" s="2"/>
      <c r="UOX3" s="2"/>
      <c r="UOY3" s="2"/>
      <c r="UOZ3" s="2"/>
      <c r="UPA3" s="2"/>
      <c r="UPB3" s="2"/>
      <c r="UPC3" s="2"/>
      <c r="UPD3" s="2"/>
      <c r="UPE3" s="2"/>
      <c r="UPF3" s="2"/>
      <c r="UPG3" s="2"/>
      <c r="UPH3" s="2"/>
      <c r="UPI3" s="2"/>
      <c r="UPJ3" s="2"/>
      <c r="UPK3" s="2"/>
      <c r="UPL3" s="2"/>
      <c r="UPM3" s="2"/>
      <c r="UPN3" s="2"/>
      <c r="UPO3" s="2"/>
      <c r="UPP3" s="2"/>
      <c r="UPQ3" s="2"/>
      <c r="UPR3" s="2"/>
      <c r="UPS3" s="2"/>
      <c r="UPT3" s="2"/>
      <c r="UPU3" s="2"/>
      <c r="UPV3" s="2"/>
      <c r="UPW3" s="2"/>
      <c r="UPX3" s="2"/>
      <c r="UPY3" s="2"/>
      <c r="UPZ3" s="2"/>
      <c r="UQA3" s="2"/>
      <c r="UQB3" s="2"/>
      <c r="UQC3" s="2"/>
      <c r="UQD3" s="2"/>
      <c r="UQE3" s="2"/>
      <c r="UQF3" s="2"/>
      <c r="UQG3" s="2"/>
      <c r="UQH3" s="2"/>
      <c r="UQI3" s="2"/>
      <c r="UQJ3" s="2"/>
      <c r="UQK3" s="2"/>
      <c r="UQL3" s="2"/>
      <c r="UQM3" s="2"/>
      <c r="UQN3" s="2"/>
      <c r="UQO3" s="2"/>
      <c r="UQP3" s="2"/>
      <c r="UQQ3" s="2"/>
      <c r="UQR3" s="2"/>
      <c r="UQS3" s="2"/>
      <c r="UQT3" s="2"/>
      <c r="UQU3" s="2"/>
      <c r="UQV3" s="2"/>
      <c r="UQW3" s="2"/>
      <c r="UQX3" s="2"/>
      <c r="UQY3" s="2"/>
      <c r="UQZ3" s="2"/>
      <c r="URA3" s="2"/>
      <c r="URB3" s="2"/>
      <c r="URC3" s="2"/>
      <c r="URD3" s="2"/>
      <c r="URE3" s="2"/>
      <c r="URF3" s="2"/>
      <c r="URG3" s="2"/>
      <c r="URH3" s="2"/>
      <c r="URI3" s="2"/>
      <c r="URJ3" s="2"/>
      <c r="URK3" s="2"/>
      <c r="URL3" s="2"/>
      <c r="URM3" s="2"/>
      <c r="URN3" s="2"/>
      <c r="URO3" s="2"/>
      <c r="URP3" s="2"/>
      <c r="URQ3" s="2"/>
      <c r="URR3" s="2"/>
      <c r="URS3" s="2"/>
      <c r="URT3" s="2"/>
      <c r="URU3" s="2"/>
      <c r="URV3" s="2"/>
      <c r="URW3" s="2"/>
      <c r="URX3" s="2"/>
      <c r="URY3" s="2"/>
      <c r="URZ3" s="2"/>
      <c r="USA3" s="2"/>
      <c r="USB3" s="2"/>
      <c r="USC3" s="2"/>
      <c r="USD3" s="2"/>
      <c r="USE3" s="2"/>
      <c r="USF3" s="2"/>
      <c r="USG3" s="2"/>
      <c r="USH3" s="2"/>
      <c r="USI3" s="2"/>
      <c r="USJ3" s="2"/>
      <c r="USK3" s="2"/>
      <c r="USL3" s="2"/>
      <c r="USM3" s="2"/>
      <c r="USN3" s="2"/>
      <c r="USO3" s="2"/>
      <c r="USP3" s="2"/>
      <c r="USQ3" s="2"/>
      <c r="USR3" s="2"/>
      <c r="USS3" s="2"/>
      <c r="UST3" s="2"/>
      <c r="USU3" s="2"/>
      <c r="USV3" s="2"/>
      <c r="USW3" s="2"/>
      <c r="USX3" s="2"/>
      <c r="USY3" s="2"/>
      <c r="USZ3" s="2"/>
      <c r="UTA3" s="2"/>
      <c r="UTB3" s="2"/>
      <c r="UTC3" s="2"/>
      <c r="UTD3" s="2"/>
      <c r="UTE3" s="2"/>
      <c r="UTF3" s="2"/>
      <c r="UTG3" s="2"/>
      <c r="UTH3" s="2"/>
      <c r="UTI3" s="2"/>
      <c r="UTJ3" s="2"/>
      <c r="UTK3" s="2"/>
      <c r="UTL3" s="2"/>
      <c r="UTM3" s="2"/>
      <c r="UTN3" s="2"/>
      <c r="UTO3" s="2"/>
      <c r="UTP3" s="2"/>
      <c r="UTQ3" s="2"/>
      <c r="UTR3" s="2"/>
      <c r="UTS3" s="2"/>
      <c r="UTT3" s="2"/>
      <c r="UTU3" s="2"/>
      <c r="UTV3" s="2"/>
      <c r="UTW3" s="2"/>
      <c r="UTX3" s="2"/>
      <c r="UTY3" s="2"/>
      <c r="UTZ3" s="2"/>
      <c r="UUA3" s="2"/>
      <c r="UUB3" s="2"/>
      <c r="UUC3" s="2"/>
      <c r="UUD3" s="2"/>
      <c r="UUE3" s="2"/>
      <c r="UUF3" s="2"/>
      <c r="UUG3" s="2"/>
      <c r="UUH3" s="2"/>
      <c r="UUI3" s="2"/>
      <c r="UUJ3" s="2"/>
      <c r="UUK3" s="2"/>
      <c r="UUL3" s="2"/>
      <c r="UUM3" s="2"/>
      <c r="UUN3" s="2"/>
      <c r="UUO3" s="2"/>
      <c r="UUP3" s="2"/>
      <c r="UUQ3" s="2"/>
      <c r="UUR3" s="2"/>
      <c r="UUS3" s="2"/>
      <c r="UUT3" s="2"/>
      <c r="UUU3" s="2"/>
      <c r="UUV3" s="2"/>
      <c r="UUW3" s="2"/>
      <c r="UUX3" s="2"/>
      <c r="UUY3" s="2"/>
      <c r="UUZ3" s="2"/>
      <c r="UVA3" s="2"/>
      <c r="UVB3" s="2"/>
      <c r="UVC3" s="2"/>
      <c r="UVD3" s="2"/>
      <c r="UVE3" s="2"/>
      <c r="UVF3" s="2"/>
      <c r="UVG3" s="2"/>
      <c r="UVH3" s="2"/>
      <c r="UVI3" s="2"/>
      <c r="UVJ3" s="2"/>
      <c r="UVK3" s="2"/>
      <c r="UVL3" s="2"/>
      <c r="UVM3" s="2"/>
      <c r="UVN3" s="2"/>
      <c r="UVO3" s="2"/>
      <c r="UVP3" s="2"/>
      <c r="UVQ3" s="2"/>
      <c r="UVR3" s="2"/>
      <c r="UVS3" s="2"/>
      <c r="UVT3" s="2"/>
      <c r="UVU3" s="2"/>
      <c r="UVV3" s="2"/>
      <c r="UVW3" s="2"/>
      <c r="UVX3" s="2"/>
      <c r="UVY3" s="2"/>
      <c r="UVZ3" s="2"/>
      <c r="UWA3" s="2"/>
      <c r="UWB3" s="2"/>
      <c r="UWC3" s="2"/>
      <c r="UWD3" s="2"/>
      <c r="UWE3" s="2"/>
      <c r="UWF3" s="2"/>
      <c r="UWG3" s="2"/>
      <c r="UWH3" s="2"/>
      <c r="UWI3" s="2"/>
      <c r="UWJ3" s="2"/>
      <c r="UWK3" s="2"/>
      <c r="UWL3" s="2"/>
      <c r="UWM3" s="2"/>
      <c r="UWN3" s="2"/>
      <c r="UWO3" s="2"/>
      <c r="UWP3" s="2"/>
      <c r="UWQ3" s="2"/>
      <c r="UWR3" s="2"/>
      <c r="UWS3" s="2"/>
      <c r="UWT3" s="2"/>
      <c r="UWU3" s="2"/>
      <c r="UWV3" s="2"/>
      <c r="UWW3" s="2"/>
      <c r="UWX3" s="2"/>
      <c r="UWY3" s="2"/>
      <c r="UWZ3" s="2"/>
      <c r="UXA3" s="2"/>
      <c r="UXB3" s="2"/>
      <c r="UXC3" s="2"/>
      <c r="UXD3" s="2"/>
      <c r="UXE3" s="2"/>
      <c r="UXF3" s="2"/>
      <c r="UXG3" s="2"/>
      <c r="UXH3" s="2"/>
      <c r="UXI3" s="2"/>
      <c r="UXJ3" s="2"/>
      <c r="UXK3" s="2"/>
      <c r="UXL3" s="2"/>
      <c r="UXM3" s="2"/>
      <c r="UXN3" s="2"/>
      <c r="UXO3" s="2"/>
      <c r="UXP3" s="2"/>
      <c r="UXQ3" s="2"/>
      <c r="UXR3" s="2"/>
      <c r="UXS3" s="2"/>
      <c r="UXT3" s="2"/>
      <c r="UXU3" s="2"/>
      <c r="UXV3" s="2"/>
      <c r="UXW3" s="2"/>
      <c r="UXX3" s="2"/>
      <c r="UXY3" s="2"/>
      <c r="UXZ3" s="2"/>
      <c r="UYA3" s="2"/>
      <c r="UYB3" s="2"/>
      <c r="UYC3" s="2"/>
      <c r="UYD3" s="2"/>
      <c r="UYE3" s="2"/>
      <c r="UYF3" s="2"/>
      <c r="UYG3" s="2"/>
      <c r="UYH3" s="2"/>
      <c r="UYI3" s="2"/>
      <c r="UYJ3" s="2"/>
      <c r="UYK3" s="2"/>
      <c r="UYL3" s="2"/>
      <c r="UYM3" s="2"/>
      <c r="UYN3" s="2"/>
      <c r="UYO3" s="2"/>
      <c r="UYP3" s="2"/>
      <c r="UYQ3" s="2"/>
      <c r="UYR3" s="2"/>
      <c r="UYS3" s="2"/>
      <c r="UYT3" s="2"/>
      <c r="UYU3" s="2"/>
      <c r="UYV3" s="2"/>
      <c r="UYW3" s="2"/>
      <c r="UYX3" s="2"/>
      <c r="UYY3" s="2"/>
      <c r="UYZ3" s="2"/>
      <c r="UZA3" s="2"/>
      <c r="UZB3" s="2"/>
      <c r="UZC3" s="2"/>
      <c r="UZD3" s="2"/>
      <c r="UZE3" s="2"/>
      <c r="UZF3" s="2"/>
      <c r="UZG3" s="2"/>
      <c r="UZH3" s="2"/>
      <c r="UZI3" s="2"/>
      <c r="UZJ3" s="2"/>
      <c r="UZK3" s="2"/>
      <c r="UZL3" s="2"/>
      <c r="UZM3" s="2"/>
      <c r="UZN3" s="2"/>
      <c r="UZO3" s="2"/>
      <c r="UZP3" s="2"/>
      <c r="UZQ3" s="2"/>
      <c r="UZR3" s="2"/>
      <c r="UZS3" s="2"/>
      <c r="UZT3" s="2"/>
      <c r="UZU3" s="2"/>
      <c r="UZV3" s="2"/>
      <c r="UZW3" s="2"/>
      <c r="UZX3" s="2"/>
      <c r="UZY3" s="2"/>
      <c r="UZZ3" s="2"/>
      <c r="VAA3" s="2"/>
      <c r="VAB3" s="2"/>
      <c r="VAC3" s="2"/>
      <c r="VAD3" s="2"/>
      <c r="VAE3" s="2"/>
      <c r="VAF3" s="2"/>
      <c r="VAG3" s="2"/>
      <c r="VAH3" s="2"/>
      <c r="VAI3" s="2"/>
      <c r="VAJ3" s="2"/>
      <c r="VAK3" s="2"/>
      <c r="VAL3" s="2"/>
      <c r="VAM3" s="2"/>
      <c r="VAN3" s="2"/>
      <c r="VAO3" s="2"/>
      <c r="VAP3" s="2"/>
      <c r="VAQ3" s="2"/>
      <c r="VAR3" s="2"/>
      <c r="VAS3" s="2"/>
      <c r="VAT3" s="2"/>
      <c r="VAU3" s="2"/>
      <c r="VAV3" s="2"/>
      <c r="VAW3" s="2"/>
      <c r="VAX3" s="2"/>
      <c r="VAY3" s="2"/>
      <c r="VAZ3" s="2"/>
      <c r="VBA3" s="2"/>
      <c r="VBB3" s="2"/>
      <c r="VBC3" s="2"/>
      <c r="VBD3" s="2"/>
      <c r="VBE3" s="2"/>
      <c r="VBF3" s="2"/>
      <c r="VBG3" s="2"/>
      <c r="VBH3" s="2"/>
      <c r="VBI3" s="2"/>
      <c r="VBJ3" s="2"/>
      <c r="VBK3" s="2"/>
      <c r="VBL3" s="2"/>
      <c r="VBM3" s="2"/>
      <c r="VBN3" s="2"/>
      <c r="VBO3" s="2"/>
      <c r="VBP3" s="2"/>
      <c r="VBQ3" s="2"/>
      <c r="VBR3" s="2"/>
      <c r="VBS3" s="2"/>
      <c r="VBT3" s="2"/>
      <c r="VBU3" s="2"/>
      <c r="VBV3" s="2"/>
      <c r="VBW3" s="2"/>
      <c r="VBX3" s="2"/>
      <c r="VBY3" s="2"/>
      <c r="VBZ3" s="2"/>
      <c r="VCA3" s="2"/>
      <c r="VCB3" s="2"/>
      <c r="VCC3" s="2"/>
      <c r="VCD3" s="2"/>
      <c r="VCE3" s="2"/>
      <c r="VCF3" s="2"/>
      <c r="VCG3" s="2"/>
      <c r="VCH3" s="2"/>
      <c r="VCI3" s="2"/>
      <c r="VCJ3" s="2"/>
      <c r="VCK3" s="2"/>
      <c r="VCL3" s="2"/>
      <c r="VCM3" s="2"/>
      <c r="VCN3" s="2"/>
      <c r="VCO3" s="2"/>
      <c r="VCP3" s="2"/>
      <c r="VCQ3" s="2"/>
      <c r="VCR3" s="2"/>
      <c r="VCS3" s="2"/>
      <c r="VCT3" s="2"/>
      <c r="VCU3" s="2"/>
      <c r="VCV3" s="2"/>
      <c r="VCW3" s="2"/>
      <c r="VCX3" s="2"/>
      <c r="VCY3" s="2"/>
      <c r="VCZ3" s="2"/>
      <c r="VDA3" s="2"/>
      <c r="VDB3" s="2"/>
      <c r="VDC3" s="2"/>
      <c r="VDD3" s="2"/>
      <c r="VDE3" s="2"/>
      <c r="VDF3" s="2"/>
      <c r="VDG3" s="2"/>
      <c r="VDH3" s="2"/>
      <c r="VDI3" s="2"/>
      <c r="VDJ3" s="2"/>
      <c r="VDK3" s="2"/>
      <c r="VDL3" s="2"/>
      <c r="VDM3" s="2"/>
      <c r="VDN3" s="2"/>
      <c r="VDO3" s="2"/>
      <c r="VDP3" s="2"/>
      <c r="VDQ3" s="2"/>
      <c r="VDR3" s="2"/>
      <c r="VDS3" s="2"/>
      <c r="VDT3" s="2"/>
      <c r="VDU3" s="2"/>
      <c r="VDV3" s="2"/>
      <c r="VDW3" s="2"/>
      <c r="VDX3" s="2"/>
      <c r="VDY3" s="2"/>
      <c r="VDZ3" s="2"/>
      <c r="VEA3" s="2"/>
      <c r="VEB3" s="2"/>
      <c r="VEC3" s="2"/>
      <c r="VED3" s="2"/>
      <c r="VEE3" s="2"/>
      <c r="VEF3" s="2"/>
      <c r="VEG3" s="2"/>
      <c r="VEH3" s="2"/>
      <c r="VEI3" s="2"/>
      <c r="VEJ3" s="2"/>
      <c r="VEK3" s="2"/>
      <c r="VEL3" s="2"/>
      <c r="VEM3" s="2"/>
      <c r="VEN3" s="2"/>
      <c r="VEO3" s="2"/>
      <c r="VEP3" s="2"/>
      <c r="VEQ3" s="2"/>
      <c r="VER3" s="2"/>
      <c r="VES3" s="2"/>
      <c r="VET3" s="2"/>
      <c r="VEU3" s="2"/>
      <c r="VEV3" s="2"/>
      <c r="VEW3" s="2"/>
      <c r="VEX3" s="2"/>
      <c r="VEY3" s="2"/>
      <c r="VEZ3" s="2"/>
      <c r="VFA3" s="2"/>
      <c r="VFB3" s="2"/>
      <c r="VFC3" s="2"/>
      <c r="VFD3" s="2"/>
      <c r="VFE3" s="2"/>
      <c r="VFF3" s="2"/>
      <c r="VFG3" s="2"/>
      <c r="VFH3" s="2"/>
      <c r="VFI3" s="2"/>
      <c r="VFJ3" s="2"/>
      <c r="VFK3" s="2"/>
      <c r="VFL3" s="2"/>
      <c r="VFM3" s="2"/>
      <c r="VFN3" s="2"/>
      <c r="VFO3" s="2"/>
      <c r="VFP3" s="2"/>
      <c r="VFQ3" s="2"/>
      <c r="VFR3" s="2"/>
      <c r="VFS3" s="2"/>
      <c r="VFT3" s="2"/>
      <c r="VFU3" s="2"/>
      <c r="VFV3" s="2"/>
      <c r="VFW3" s="2"/>
      <c r="VFX3" s="2"/>
      <c r="VFY3" s="2"/>
      <c r="VFZ3" s="2"/>
      <c r="VGA3" s="2"/>
      <c r="VGB3" s="2"/>
      <c r="VGC3" s="2"/>
      <c r="VGD3" s="2"/>
      <c r="VGE3" s="2"/>
      <c r="VGF3" s="2"/>
      <c r="VGG3" s="2"/>
      <c r="VGH3" s="2"/>
      <c r="VGI3" s="2"/>
      <c r="VGJ3" s="2"/>
      <c r="VGK3" s="2"/>
      <c r="VGL3" s="2"/>
      <c r="VGM3" s="2"/>
      <c r="VGN3" s="2"/>
      <c r="VGO3" s="2"/>
      <c r="VGP3" s="2"/>
      <c r="VGQ3" s="2"/>
      <c r="VGR3" s="2"/>
      <c r="VGS3" s="2"/>
      <c r="VGT3" s="2"/>
      <c r="VGU3" s="2"/>
      <c r="VGV3" s="2"/>
      <c r="VGW3" s="2"/>
      <c r="VGX3" s="2"/>
      <c r="VGY3" s="2"/>
      <c r="VGZ3" s="2"/>
      <c r="VHA3" s="2"/>
      <c r="VHB3" s="2"/>
      <c r="VHC3" s="2"/>
      <c r="VHD3" s="2"/>
      <c r="VHE3" s="2"/>
      <c r="VHF3" s="2"/>
      <c r="VHG3" s="2"/>
      <c r="VHH3" s="2"/>
      <c r="VHI3" s="2"/>
      <c r="VHJ3" s="2"/>
      <c r="VHK3" s="2"/>
      <c r="VHL3" s="2"/>
      <c r="VHM3" s="2"/>
      <c r="VHN3" s="2"/>
      <c r="VHO3" s="2"/>
      <c r="VHP3" s="2"/>
      <c r="VHQ3" s="2"/>
      <c r="VHR3" s="2"/>
      <c r="VHS3" s="2"/>
      <c r="VHT3" s="2"/>
      <c r="VHU3" s="2"/>
      <c r="VHV3" s="2"/>
      <c r="VHW3" s="2"/>
      <c r="VHX3" s="2"/>
      <c r="VHY3" s="2"/>
      <c r="VHZ3" s="2"/>
      <c r="VIA3" s="2"/>
      <c r="VIB3" s="2"/>
      <c r="VIC3" s="2"/>
      <c r="VID3" s="2"/>
      <c r="VIE3" s="2"/>
      <c r="VIF3" s="2"/>
      <c r="VIG3" s="2"/>
      <c r="VIH3" s="2"/>
      <c r="VII3" s="2"/>
      <c r="VIJ3" s="2"/>
      <c r="VIK3" s="2"/>
      <c r="VIL3" s="2"/>
      <c r="VIM3" s="2"/>
      <c r="VIN3" s="2"/>
      <c r="VIO3" s="2"/>
      <c r="VIP3" s="2"/>
      <c r="VIQ3" s="2"/>
      <c r="VIR3" s="2"/>
      <c r="VIS3" s="2"/>
      <c r="VIT3" s="2"/>
      <c r="VIU3" s="2"/>
      <c r="VIV3" s="2"/>
      <c r="VIW3" s="2"/>
      <c r="VIX3" s="2"/>
      <c r="VIY3" s="2"/>
      <c r="VIZ3" s="2"/>
      <c r="VJA3" s="2"/>
      <c r="VJB3" s="2"/>
      <c r="VJC3" s="2"/>
      <c r="VJD3" s="2"/>
      <c r="VJE3" s="2"/>
      <c r="VJF3" s="2"/>
      <c r="VJG3" s="2"/>
      <c r="VJH3" s="2"/>
      <c r="VJI3" s="2"/>
      <c r="VJJ3" s="2"/>
      <c r="VJK3" s="2"/>
      <c r="VJL3" s="2"/>
      <c r="VJM3" s="2"/>
      <c r="VJN3" s="2"/>
      <c r="VJO3" s="2"/>
      <c r="VJP3" s="2"/>
      <c r="VJQ3" s="2"/>
      <c r="VJR3" s="2"/>
      <c r="VJS3" s="2"/>
      <c r="VJT3" s="2"/>
      <c r="VJU3" s="2"/>
      <c r="VJV3" s="2"/>
      <c r="VJW3" s="2"/>
      <c r="VJX3" s="2"/>
      <c r="VJY3" s="2"/>
      <c r="VJZ3" s="2"/>
      <c r="VKA3" s="2"/>
      <c r="VKB3" s="2"/>
      <c r="VKC3" s="2"/>
      <c r="VKD3" s="2"/>
      <c r="VKE3" s="2"/>
      <c r="VKF3" s="2"/>
      <c r="VKG3" s="2"/>
      <c r="VKH3" s="2"/>
      <c r="VKI3" s="2"/>
      <c r="VKJ3" s="2"/>
      <c r="VKK3" s="2"/>
      <c r="VKL3" s="2"/>
      <c r="VKM3" s="2"/>
      <c r="VKN3" s="2"/>
      <c r="VKO3" s="2"/>
      <c r="VKP3" s="2"/>
      <c r="VKQ3" s="2"/>
      <c r="VKR3" s="2"/>
      <c r="VKS3" s="2"/>
      <c r="VKT3" s="2"/>
      <c r="VKU3" s="2"/>
      <c r="VKV3" s="2"/>
      <c r="VKW3" s="2"/>
      <c r="VKX3" s="2"/>
      <c r="VKY3" s="2"/>
      <c r="VKZ3" s="2"/>
      <c r="VLA3" s="2"/>
      <c r="VLB3" s="2"/>
      <c r="VLC3" s="2"/>
      <c r="VLD3" s="2"/>
      <c r="VLE3" s="2"/>
      <c r="VLF3" s="2"/>
      <c r="VLG3" s="2"/>
      <c r="VLH3" s="2"/>
      <c r="VLI3" s="2"/>
      <c r="VLJ3" s="2"/>
      <c r="VLK3" s="2"/>
      <c r="VLL3" s="2"/>
      <c r="VLM3" s="2"/>
      <c r="VLN3" s="2"/>
      <c r="VLO3" s="2"/>
      <c r="VLP3" s="2"/>
      <c r="VLQ3" s="2"/>
      <c r="VLR3" s="2"/>
      <c r="VLS3" s="2"/>
      <c r="VLT3" s="2"/>
      <c r="VLU3" s="2"/>
      <c r="VLV3" s="2"/>
      <c r="VLW3" s="2"/>
      <c r="VLX3" s="2"/>
      <c r="VLY3" s="2"/>
      <c r="VLZ3" s="2"/>
      <c r="VMA3" s="2"/>
      <c r="VMB3" s="2"/>
      <c r="VMC3" s="2"/>
      <c r="VMD3" s="2"/>
      <c r="VME3" s="2"/>
      <c r="VMF3" s="2"/>
      <c r="VMG3" s="2"/>
      <c r="VMH3" s="2"/>
      <c r="VMI3" s="2"/>
      <c r="VMJ3" s="2"/>
      <c r="VMK3" s="2"/>
      <c r="VML3" s="2"/>
      <c r="VMM3" s="2"/>
      <c r="VMN3" s="2"/>
      <c r="VMO3" s="2"/>
      <c r="VMP3" s="2"/>
      <c r="VMQ3" s="2"/>
      <c r="VMR3" s="2"/>
      <c r="VMS3" s="2"/>
      <c r="VMT3" s="2"/>
      <c r="VMU3" s="2"/>
      <c r="VMV3" s="2"/>
      <c r="VMW3" s="2"/>
      <c r="VMX3" s="2"/>
      <c r="VMY3" s="2"/>
      <c r="VMZ3" s="2"/>
      <c r="VNA3" s="2"/>
      <c r="VNB3" s="2"/>
      <c r="VNC3" s="2"/>
      <c r="VND3" s="2"/>
      <c r="VNE3" s="2"/>
      <c r="VNF3" s="2"/>
      <c r="VNG3" s="2"/>
      <c r="VNH3" s="2"/>
      <c r="VNI3" s="2"/>
      <c r="VNJ3" s="2"/>
      <c r="VNK3" s="2"/>
      <c r="VNL3" s="2"/>
      <c r="VNM3" s="2"/>
      <c r="VNN3" s="2"/>
      <c r="VNO3" s="2"/>
      <c r="VNP3" s="2"/>
      <c r="VNQ3" s="2"/>
      <c r="VNR3" s="2"/>
      <c r="VNS3" s="2"/>
      <c r="VNT3" s="2"/>
      <c r="VNU3" s="2"/>
      <c r="VNV3" s="2"/>
      <c r="VNW3" s="2"/>
      <c r="VNX3" s="2"/>
      <c r="VNY3" s="2"/>
      <c r="VNZ3" s="2"/>
      <c r="VOA3" s="2"/>
      <c r="VOB3" s="2"/>
      <c r="VOC3" s="2"/>
      <c r="VOD3" s="2"/>
      <c r="VOE3" s="2"/>
      <c r="VOF3" s="2"/>
      <c r="VOG3" s="2"/>
      <c r="VOH3" s="2"/>
      <c r="VOI3" s="2"/>
      <c r="VOJ3" s="2"/>
      <c r="VOK3" s="2"/>
      <c r="VOL3" s="2"/>
      <c r="VOM3" s="2"/>
      <c r="VON3" s="2"/>
      <c r="VOO3" s="2"/>
      <c r="VOP3" s="2"/>
      <c r="VOQ3" s="2"/>
      <c r="VOR3" s="2"/>
      <c r="VOS3" s="2"/>
      <c r="VOT3" s="2"/>
      <c r="VOU3" s="2"/>
      <c r="VOV3" s="2"/>
      <c r="VOW3" s="2"/>
      <c r="VOX3" s="2"/>
      <c r="VOY3" s="2"/>
      <c r="VOZ3" s="2"/>
      <c r="VPA3" s="2"/>
      <c r="VPB3" s="2"/>
      <c r="VPC3" s="2"/>
      <c r="VPD3" s="2"/>
      <c r="VPE3" s="2"/>
      <c r="VPF3" s="2"/>
      <c r="VPG3" s="2"/>
      <c r="VPH3" s="2"/>
      <c r="VPI3" s="2"/>
      <c r="VPJ3" s="2"/>
      <c r="VPK3" s="2"/>
      <c r="VPL3" s="2"/>
      <c r="VPM3" s="2"/>
      <c r="VPN3" s="2"/>
      <c r="VPO3" s="2"/>
      <c r="VPP3" s="2"/>
      <c r="VPQ3" s="2"/>
      <c r="VPR3" s="2"/>
      <c r="VPS3" s="2"/>
      <c r="VPT3" s="2"/>
      <c r="VPU3" s="2"/>
      <c r="VPV3" s="2"/>
      <c r="VPW3" s="2"/>
      <c r="VPX3" s="2"/>
      <c r="VPY3" s="2"/>
      <c r="VPZ3" s="2"/>
      <c r="VQA3" s="2"/>
      <c r="VQB3" s="2"/>
      <c r="VQC3" s="2"/>
      <c r="VQD3" s="2"/>
      <c r="VQE3" s="2"/>
      <c r="VQF3" s="2"/>
      <c r="VQG3" s="2"/>
      <c r="VQH3" s="2"/>
      <c r="VQI3" s="2"/>
      <c r="VQJ3" s="2"/>
      <c r="VQK3" s="2"/>
      <c r="VQL3" s="2"/>
      <c r="VQM3" s="2"/>
      <c r="VQN3" s="2"/>
      <c r="VQO3" s="2"/>
      <c r="VQP3" s="2"/>
      <c r="VQQ3" s="2"/>
      <c r="VQR3" s="2"/>
      <c r="VQS3" s="2"/>
      <c r="VQT3" s="2"/>
      <c r="VQU3" s="2"/>
      <c r="VQV3" s="2"/>
      <c r="VQW3" s="2"/>
      <c r="VQX3" s="2"/>
      <c r="VQY3" s="2"/>
      <c r="VQZ3" s="2"/>
      <c r="VRA3" s="2"/>
      <c r="VRB3" s="2"/>
      <c r="VRC3" s="2"/>
      <c r="VRD3" s="2"/>
      <c r="VRE3" s="2"/>
      <c r="VRF3" s="2"/>
      <c r="VRG3" s="2"/>
      <c r="VRH3" s="2"/>
      <c r="VRI3" s="2"/>
      <c r="VRJ3" s="2"/>
      <c r="VRK3" s="2"/>
      <c r="VRL3" s="2"/>
      <c r="VRM3" s="2"/>
      <c r="VRN3" s="2"/>
      <c r="VRO3" s="2"/>
      <c r="VRP3" s="2"/>
      <c r="VRQ3" s="2"/>
      <c r="VRR3" s="2"/>
      <c r="VRS3" s="2"/>
      <c r="VRT3" s="2"/>
      <c r="VRU3" s="2"/>
      <c r="VRV3" s="2"/>
      <c r="VRW3" s="2"/>
      <c r="VRX3" s="2"/>
      <c r="VRY3" s="2"/>
      <c r="VRZ3" s="2"/>
      <c r="VSA3" s="2"/>
      <c r="VSB3" s="2"/>
      <c r="VSC3" s="2"/>
      <c r="VSD3" s="2"/>
      <c r="VSE3" s="2"/>
      <c r="VSF3" s="2"/>
      <c r="VSG3" s="2"/>
      <c r="VSH3" s="2"/>
      <c r="VSI3" s="2"/>
      <c r="VSJ3" s="2"/>
      <c r="VSK3" s="2"/>
      <c r="VSL3" s="2"/>
      <c r="VSM3" s="2"/>
      <c r="VSN3" s="2"/>
      <c r="VSO3" s="2"/>
      <c r="VSP3" s="2"/>
      <c r="VSQ3" s="2"/>
      <c r="VSR3" s="2"/>
      <c r="VSS3" s="2"/>
      <c r="VST3" s="2"/>
      <c r="VSU3" s="2"/>
      <c r="VSV3" s="2"/>
      <c r="VSW3" s="2"/>
      <c r="VSX3" s="2"/>
      <c r="VSY3" s="2"/>
      <c r="VSZ3" s="2"/>
      <c r="VTA3" s="2"/>
      <c r="VTB3" s="2"/>
      <c r="VTC3" s="2"/>
      <c r="VTD3" s="2"/>
      <c r="VTE3" s="2"/>
      <c r="VTF3" s="2"/>
      <c r="VTG3" s="2"/>
      <c r="VTH3" s="2"/>
      <c r="VTI3" s="2"/>
      <c r="VTJ3" s="2"/>
      <c r="VTK3" s="2"/>
      <c r="VTL3" s="2"/>
      <c r="VTM3" s="2"/>
      <c r="VTN3" s="2"/>
      <c r="VTO3" s="2"/>
      <c r="VTP3" s="2"/>
      <c r="VTQ3" s="2"/>
      <c r="VTR3" s="2"/>
      <c r="VTS3" s="2"/>
      <c r="VTT3" s="2"/>
      <c r="VTU3" s="2"/>
      <c r="VTV3" s="2"/>
      <c r="VTW3" s="2"/>
      <c r="VTX3" s="2"/>
      <c r="VTY3" s="2"/>
      <c r="VTZ3" s="2"/>
      <c r="VUA3" s="2"/>
      <c r="VUB3" s="2"/>
      <c r="VUC3" s="2"/>
      <c r="VUD3" s="2"/>
      <c r="VUE3" s="2"/>
      <c r="VUF3" s="2"/>
      <c r="VUG3" s="2"/>
      <c r="VUH3" s="2"/>
      <c r="VUI3" s="2"/>
      <c r="VUJ3" s="2"/>
      <c r="VUK3" s="2"/>
      <c r="VUL3" s="2"/>
      <c r="VUM3" s="2"/>
      <c r="VUN3" s="2"/>
      <c r="VUO3" s="2"/>
      <c r="VUP3" s="2"/>
      <c r="VUQ3" s="2"/>
      <c r="VUR3" s="2"/>
      <c r="VUS3" s="2"/>
      <c r="VUT3" s="2"/>
      <c r="VUU3" s="2"/>
      <c r="VUV3" s="2"/>
      <c r="VUW3" s="2"/>
      <c r="VUX3" s="2"/>
      <c r="VUY3" s="2"/>
      <c r="VUZ3" s="2"/>
      <c r="VVA3" s="2"/>
      <c r="VVB3" s="2"/>
      <c r="VVC3" s="2"/>
      <c r="VVD3" s="2"/>
      <c r="VVE3" s="2"/>
      <c r="VVF3" s="2"/>
      <c r="VVG3" s="2"/>
      <c r="VVH3" s="2"/>
      <c r="VVI3" s="2"/>
      <c r="VVJ3" s="2"/>
      <c r="VVK3" s="2"/>
      <c r="VVL3" s="2"/>
      <c r="VVM3" s="2"/>
      <c r="VVN3" s="2"/>
      <c r="VVO3" s="2"/>
      <c r="VVP3" s="2"/>
      <c r="VVQ3" s="2"/>
      <c r="VVR3" s="2"/>
      <c r="VVS3" s="2"/>
      <c r="VVT3" s="2"/>
      <c r="VVU3" s="2"/>
      <c r="VVV3" s="2"/>
      <c r="VVW3" s="2"/>
      <c r="VVX3" s="2"/>
      <c r="VVY3" s="2"/>
      <c r="VVZ3" s="2"/>
      <c r="VWA3" s="2"/>
      <c r="VWB3" s="2"/>
      <c r="VWC3" s="2"/>
      <c r="VWD3" s="2"/>
      <c r="VWE3" s="2"/>
      <c r="VWF3" s="2"/>
      <c r="VWG3" s="2"/>
      <c r="VWH3" s="2"/>
      <c r="VWI3" s="2"/>
      <c r="VWJ3" s="2"/>
      <c r="VWK3" s="2"/>
      <c r="VWL3" s="2"/>
      <c r="VWM3" s="2"/>
      <c r="VWN3" s="2"/>
      <c r="VWO3" s="2"/>
      <c r="VWP3" s="2"/>
      <c r="VWQ3" s="2"/>
      <c r="VWR3" s="2"/>
      <c r="VWS3" s="2"/>
      <c r="VWT3" s="2"/>
      <c r="VWU3" s="2"/>
      <c r="VWV3" s="2"/>
      <c r="VWW3" s="2"/>
      <c r="VWX3" s="2"/>
      <c r="VWY3" s="2"/>
      <c r="VWZ3" s="2"/>
      <c r="VXA3" s="2"/>
      <c r="VXB3" s="2"/>
      <c r="VXC3" s="2"/>
      <c r="VXD3" s="2"/>
      <c r="VXE3" s="2"/>
      <c r="VXF3" s="2"/>
      <c r="VXG3" s="2"/>
      <c r="VXH3" s="2"/>
      <c r="VXI3" s="2"/>
      <c r="VXJ3" s="2"/>
      <c r="VXK3" s="2"/>
      <c r="VXL3" s="2"/>
      <c r="VXM3" s="2"/>
      <c r="VXN3" s="2"/>
      <c r="VXO3" s="2"/>
      <c r="VXP3" s="2"/>
      <c r="VXQ3" s="2"/>
      <c r="VXR3" s="2"/>
      <c r="VXS3" s="2"/>
      <c r="VXT3" s="2"/>
      <c r="VXU3" s="2"/>
      <c r="VXV3" s="2"/>
      <c r="VXW3" s="2"/>
      <c r="VXX3" s="2"/>
      <c r="VXY3" s="2"/>
      <c r="VXZ3" s="2"/>
      <c r="VYA3" s="2"/>
      <c r="VYB3" s="2"/>
      <c r="VYC3" s="2"/>
      <c r="VYD3" s="2"/>
      <c r="VYE3" s="2"/>
      <c r="VYF3" s="2"/>
      <c r="VYG3" s="2"/>
      <c r="VYH3" s="2"/>
      <c r="VYI3" s="2"/>
      <c r="VYJ3" s="2"/>
      <c r="VYK3" s="2"/>
      <c r="VYL3" s="2"/>
      <c r="VYM3" s="2"/>
      <c r="VYN3" s="2"/>
      <c r="VYO3" s="2"/>
      <c r="VYP3" s="2"/>
      <c r="VYQ3" s="2"/>
      <c r="VYR3" s="2"/>
      <c r="VYS3" s="2"/>
      <c r="VYT3" s="2"/>
      <c r="VYU3" s="2"/>
      <c r="VYV3" s="2"/>
      <c r="VYW3" s="2"/>
      <c r="VYX3" s="2"/>
      <c r="VYY3" s="2"/>
      <c r="VYZ3" s="2"/>
      <c r="VZA3" s="2"/>
      <c r="VZB3" s="2"/>
      <c r="VZC3" s="2"/>
      <c r="VZD3" s="2"/>
      <c r="VZE3" s="2"/>
      <c r="VZF3" s="2"/>
      <c r="VZG3" s="2"/>
      <c r="VZH3" s="2"/>
      <c r="VZI3" s="2"/>
      <c r="VZJ3" s="2"/>
      <c r="VZK3" s="2"/>
      <c r="VZL3" s="2"/>
      <c r="VZM3" s="2"/>
      <c r="VZN3" s="2"/>
      <c r="VZO3" s="2"/>
      <c r="VZP3" s="2"/>
      <c r="VZQ3" s="2"/>
      <c r="VZR3" s="2"/>
      <c r="VZS3" s="2"/>
      <c r="VZT3" s="2"/>
      <c r="VZU3" s="2"/>
      <c r="VZV3" s="2"/>
      <c r="VZW3" s="2"/>
      <c r="VZX3" s="2"/>
      <c r="VZY3" s="2"/>
      <c r="VZZ3" s="2"/>
      <c r="WAA3" s="2"/>
      <c r="WAB3" s="2"/>
      <c r="WAC3" s="2"/>
      <c r="WAD3" s="2"/>
      <c r="WAE3" s="2"/>
      <c r="WAF3" s="2"/>
      <c r="WAG3" s="2"/>
      <c r="WAH3" s="2"/>
      <c r="WAI3" s="2"/>
      <c r="WAJ3" s="2"/>
      <c r="WAK3" s="2"/>
      <c r="WAL3" s="2"/>
      <c r="WAM3" s="2"/>
      <c r="WAN3" s="2"/>
      <c r="WAO3" s="2"/>
      <c r="WAP3" s="2"/>
      <c r="WAQ3" s="2"/>
      <c r="WAR3" s="2"/>
      <c r="WAS3" s="2"/>
      <c r="WAT3" s="2"/>
      <c r="WAU3" s="2"/>
      <c r="WAV3" s="2"/>
      <c r="WAW3" s="2"/>
      <c r="WAX3" s="2"/>
      <c r="WAY3" s="2"/>
      <c r="WAZ3" s="2"/>
      <c r="WBA3" s="2"/>
      <c r="WBB3" s="2"/>
      <c r="WBC3" s="2"/>
      <c r="WBD3" s="2"/>
      <c r="WBE3" s="2"/>
      <c r="WBF3" s="2"/>
      <c r="WBG3" s="2"/>
      <c r="WBH3" s="2"/>
      <c r="WBI3" s="2"/>
      <c r="WBJ3" s="2"/>
      <c r="WBK3" s="2"/>
      <c r="WBL3" s="2"/>
      <c r="WBM3" s="2"/>
      <c r="WBN3" s="2"/>
      <c r="WBO3" s="2"/>
      <c r="WBP3" s="2"/>
      <c r="WBQ3" s="2"/>
      <c r="WBR3" s="2"/>
      <c r="WBS3" s="2"/>
      <c r="WBT3" s="2"/>
      <c r="WBU3" s="2"/>
      <c r="WBV3" s="2"/>
      <c r="WBW3" s="2"/>
      <c r="WBX3" s="2"/>
      <c r="WBY3" s="2"/>
      <c r="WBZ3" s="2"/>
      <c r="WCA3" s="2"/>
      <c r="WCB3" s="2"/>
      <c r="WCC3" s="2"/>
      <c r="WCD3" s="2"/>
      <c r="WCE3" s="2"/>
      <c r="WCF3" s="2"/>
      <c r="WCG3" s="2"/>
      <c r="WCH3" s="2"/>
      <c r="WCI3" s="2"/>
      <c r="WCJ3" s="2"/>
      <c r="WCK3" s="2"/>
      <c r="WCL3" s="2"/>
      <c r="WCM3" s="2"/>
      <c r="WCN3" s="2"/>
      <c r="WCO3" s="2"/>
      <c r="WCP3" s="2"/>
      <c r="WCQ3" s="2"/>
      <c r="WCR3" s="2"/>
      <c r="WCS3" s="2"/>
      <c r="WCT3" s="2"/>
      <c r="WCU3" s="2"/>
      <c r="WCV3" s="2"/>
      <c r="WCW3" s="2"/>
      <c r="WCX3" s="2"/>
      <c r="WCY3" s="2"/>
      <c r="WCZ3" s="2"/>
      <c r="WDA3" s="2"/>
      <c r="WDB3" s="2"/>
      <c r="WDC3" s="2"/>
      <c r="WDD3" s="2"/>
      <c r="WDE3" s="2"/>
      <c r="WDF3" s="2"/>
      <c r="WDG3" s="2"/>
      <c r="WDH3" s="2"/>
      <c r="WDI3" s="2"/>
      <c r="WDJ3" s="2"/>
      <c r="WDK3" s="2"/>
      <c r="WDL3" s="2"/>
      <c r="WDM3" s="2"/>
      <c r="WDN3" s="2"/>
      <c r="WDO3" s="2"/>
      <c r="WDP3" s="2"/>
      <c r="WDQ3" s="2"/>
      <c r="WDR3" s="2"/>
      <c r="WDS3" s="2"/>
      <c r="WDT3" s="2"/>
      <c r="WDU3" s="2"/>
      <c r="WDV3" s="2"/>
      <c r="WDW3" s="2"/>
      <c r="WDX3" s="2"/>
      <c r="WDY3" s="2"/>
      <c r="WDZ3" s="2"/>
      <c r="WEA3" s="2"/>
      <c r="WEB3" s="2"/>
      <c r="WEC3" s="2"/>
      <c r="WED3" s="2"/>
      <c r="WEE3" s="2"/>
      <c r="WEF3" s="2"/>
      <c r="WEG3" s="2"/>
      <c r="WEH3" s="2"/>
      <c r="WEI3" s="2"/>
      <c r="WEJ3" s="2"/>
      <c r="WEK3" s="2"/>
      <c r="WEL3" s="2"/>
      <c r="WEM3" s="2"/>
      <c r="WEN3" s="2"/>
      <c r="WEO3" s="2"/>
      <c r="WEP3" s="2"/>
      <c r="WEQ3" s="2"/>
      <c r="WER3" s="2"/>
      <c r="WES3" s="2"/>
      <c r="WET3" s="2"/>
      <c r="WEU3" s="2"/>
      <c r="WEV3" s="2"/>
      <c r="WEW3" s="2"/>
      <c r="WEX3" s="2"/>
      <c r="WEY3" s="2"/>
      <c r="WEZ3" s="2"/>
      <c r="WFA3" s="2"/>
      <c r="WFB3" s="2"/>
      <c r="WFC3" s="2"/>
      <c r="WFD3" s="2"/>
      <c r="WFE3" s="2"/>
      <c r="WFF3" s="2"/>
      <c r="WFG3" s="2"/>
      <c r="WFH3" s="2"/>
      <c r="WFI3" s="2"/>
      <c r="WFJ3" s="2"/>
      <c r="WFK3" s="2"/>
      <c r="WFL3" s="2"/>
      <c r="WFM3" s="2"/>
      <c r="WFN3" s="2"/>
      <c r="WFO3" s="2"/>
      <c r="WFP3" s="2"/>
      <c r="WFQ3" s="2"/>
      <c r="WFR3" s="2"/>
      <c r="WFS3" s="2"/>
      <c r="WFT3" s="2"/>
      <c r="WFU3" s="2"/>
      <c r="WFV3" s="2"/>
      <c r="WFW3" s="2"/>
      <c r="WFX3" s="2"/>
      <c r="WFY3" s="2"/>
      <c r="WFZ3" s="2"/>
      <c r="WGA3" s="2"/>
      <c r="WGB3" s="2"/>
      <c r="WGC3" s="2"/>
      <c r="WGD3" s="2"/>
      <c r="WGE3" s="2"/>
      <c r="WGF3" s="2"/>
      <c r="WGG3" s="2"/>
      <c r="WGH3" s="2"/>
      <c r="WGI3" s="2"/>
      <c r="WGJ3" s="2"/>
      <c r="WGK3" s="2"/>
      <c r="WGL3" s="2"/>
      <c r="WGM3" s="2"/>
      <c r="WGN3" s="2"/>
      <c r="WGO3" s="2"/>
      <c r="WGP3" s="2"/>
      <c r="WGQ3" s="2"/>
      <c r="WGR3" s="2"/>
      <c r="WGS3" s="2"/>
      <c r="WGT3" s="2"/>
      <c r="WGU3" s="2"/>
      <c r="WGV3" s="2"/>
      <c r="WGW3" s="2"/>
      <c r="WGX3" s="2"/>
      <c r="WGY3" s="2"/>
      <c r="WGZ3" s="2"/>
      <c r="WHA3" s="2"/>
      <c r="WHB3" s="2"/>
      <c r="WHC3" s="2"/>
      <c r="WHD3" s="2"/>
      <c r="WHE3" s="2"/>
      <c r="WHF3" s="2"/>
      <c r="WHG3" s="2"/>
      <c r="WHH3" s="2"/>
      <c r="WHI3" s="2"/>
      <c r="WHJ3" s="2"/>
      <c r="WHK3" s="2"/>
      <c r="WHL3" s="2"/>
      <c r="WHM3" s="2"/>
      <c r="WHN3" s="2"/>
      <c r="WHO3" s="2"/>
      <c r="WHP3" s="2"/>
      <c r="WHQ3" s="2"/>
      <c r="WHR3" s="2"/>
      <c r="WHS3" s="2"/>
      <c r="WHT3" s="2"/>
      <c r="WHU3" s="2"/>
      <c r="WHV3" s="2"/>
      <c r="WHW3" s="2"/>
      <c r="WHX3" s="2"/>
      <c r="WHY3" s="2"/>
      <c r="WHZ3" s="2"/>
      <c r="WIA3" s="2"/>
      <c r="WIB3" s="2"/>
      <c r="WIC3" s="2"/>
      <c r="WID3" s="2"/>
      <c r="WIE3" s="2"/>
      <c r="WIF3" s="2"/>
      <c r="WIG3" s="2"/>
      <c r="WIH3" s="2"/>
      <c r="WII3" s="2"/>
      <c r="WIJ3" s="2"/>
      <c r="WIK3" s="2"/>
      <c r="WIL3" s="2"/>
      <c r="WIM3" s="2"/>
      <c r="WIN3" s="2"/>
      <c r="WIO3" s="2"/>
      <c r="WIP3" s="2"/>
      <c r="WIQ3" s="2"/>
      <c r="WIR3" s="2"/>
      <c r="WIS3" s="2"/>
      <c r="WIT3" s="2"/>
      <c r="WIU3" s="2"/>
      <c r="WIV3" s="2"/>
      <c r="WIW3" s="2"/>
      <c r="WIX3" s="2"/>
      <c r="WIY3" s="2"/>
      <c r="WIZ3" s="2"/>
      <c r="WJA3" s="2"/>
      <c r="WJB3" s="2"/>
      <c r="WJC3" s="2"/>
      <c r="WJD3" s="2"/>
      <c r="WJE3" s="2"/>
      <c r="WJF3" s="2"/>
      <c r="WJG3" s="2"/>
      <c r="WJH3" s="2"/>
      <c r="WJI3" s="2"/>
      <c r="WJJ3" s="2"/>
      <c r="WJK3" s="2"/>
      <c r="WJL3" s="2"/>
      <c r="WJM3" s="2"/>
      <c r="WJN3" s="2"/>
      <c r="WJO3" s="2"/>
      <c r="WJP3" s="2"/>
      <c r="WJQ3" s="2"/>
      <c r="WJR3" s="2"/>
      <c r="WJS3" s="2"/>
      <c r="WJT3" s="2"/>
      <c r="WJU3" s="2"/>
      <c r="WJV3" s="2"/>
      <c r="WJW3" s="2"/>
      <c r="WJX3" s="2"/>
      <c r="WJY3" s="2"/>
      <c r="WJZ3" s="2"/>
      <c r="WKA3" s="2"/>
      <c r="WKB3" s="2"/>
      <c r="WKC3" s="2"/>
      <c r="WKD3" s="2"/>
      <c r="WKE3" s="2"/>
      <c r="WKF3" s="2"/>
      <c r="WKG3" s="2"/>
      <c r="WKH3" s="2"/>
      <c r="WKI3" s="2"/>
      <c r="WKJ3" s="2"/>
      <c r="WKK3" s="2"/>
      <c r="WKL3" s="2"/>
      <c r="WKM3" s="2"/>
      <c r="WKN3" s="2"/>
      <c r="WKO3" s="2"/>
      <c r="WKP3" s="2"/>
      <c r="WKQ3" s="2"/>
      <c r="WKR3" s="2"/>
      <c r="WKS3" s="2"/>
      <c r="WKT3" s="2"/>
      <c r="WKU3" s="2"/>
      <c r="WKV3" s="2"/>
      <c r="WKW3" s="2"/>
      <c r="WKX3" s="2"/>
      <c r="WKY3" s="2"/>
      <c r="WKZ3" s="2"/>
      <c r="WLA3" s="2"/>
      <c r="WLB3" s="2"/>
      <c r="WLC3" s="2"/>
      <c r="WLD3" s="2"/>
      <c r="WLE3" s="2"/>
      <c r="WLF3" s="2"/>
      <c r="WLG3" s="2"/>
      <c r="WLH3" s="2"/>
      <c r="WLI3" s="2"/>
      <c r="WLJ3" s="2"/>
      <c r="WLK3" s="2"/>
      <c r="WLL3" s="2"/>
      <c r="WLM3" s="2"/>
      <c r="WLN3" s="2"/>
      <c r="WLO3" s="2"/>
      <c r="WLP3" s="2"/>
      <c r="WLQ3" s="2"/>
      <c r="WLR3" s="2"/>
      <c r="WLS3" s="2"/>
      <c r="WLT3" s="2"/>
      <c r="WLU3" s="2"/>
      <c r="WLV3" s="2"/>
      <c r="WLW3" s="2"/>
      <c r="WLX3" s="2"/>
      <c r="WLY3" s="2"/>
      <c r="WLZ3" s="2"/>
      <c r="WMA3" s="2"/>
      <c r="WMB3" s="2"/>
      <c r="WMC3" s="2"/>
      <c r="WMD3" s="2"/>
      <c r="WME3" s="2"/>
      <c r="WMF3" s="2"/>
      <c r="WMG3" s="2"/>
      <c r="WMH3" s="2"/>
      <c r="WMI3" s="2"/>
      <c r="WMJ3" s="2"/>
      <c r="WMK3" s="2"/>
      <c r="WML3" s="2"/>
      <c r="WMM3" s="2"/>
      <c r="WMN3" s="2"/>
      <c r="WMO3" s="2"/>
      <c r="WMP3" s="2"/>
      <c r="WMQ3" s="2"/>
      <c r="WMR3" s="2"/>
      <c r="WMS3" s="2"/>
      <c r="WMT3" s="2"/>
      <c r="WMU3" s="2"/>
      <c r="WMV3" s="2"/>
      <c r="WMW3" s="2"/>
      <c r="WMX3" s="2"/>
      <c r="WMY3" s="2"/>
      <c r="WMZ3" s="2"/>
      <c r="WNA3" s="2"/>
      <c r="WNB3" s="2"/>
      <c r="WNC3" s="2"/>
      <c r="WND3" s="2"/>
      <c r="WNE3" s="2"/>
      <c r="WNF3" s="2"/>
      <c r="WNG3" s="2"/>
      <c r="WNH3" s="2"/>
      <c r="WNI3" s="2"/>
      <c r="WNJ3" s="2"/>
      <c r="WNK3" s="2"/>
      <c r="WNL3" s="2"/>
      <c r="WNM3" s="2"/>
      <c r="WNN3" s="2"/>
      <c r="WNO3" s="2"/>
      <c r="WNP3" s="2"/>
      <c r="WNQ3" s="2"/>
      <c r="WNR3" s="2"/>
      <c r="WNS3" s="2"/>
      <c r="WNT3" s="2"/>
      <c r="WNU3" s="2"/>
      <c r="WNV3" s="2"/>
      <c r="WNW3" s="2"/>
      <c r="WNX3" s="2"/>
      <c r="WNY3" s="2"/>
      <c r="WNZ3" s="2"/>
      <c r="WOA3" s="2"/>
      <c r="WOB3" s="2"/>
      <c r="WOC3" s="2"/>
      <c r="WOD3" s="2"/>
      <c r="WOE3" s="2"/>
      <c r="WOF3" s="2"/>
      <c r="WOG3" s="2"/>
      <c r="WOH3" s="2"/>
      <c r="WOI3" s="2"/>
      <c r="WOJ3" s="2"/>
      <c r="WOK3" s="2"/>
      <c r="WOL3" s="2"/>
      <c r="WOM3" s="2"/>
      <c r="WON3" s="2"/>
      <c r="WOO3" s="2"/>
      <c r="WOP3" s="2"/>
      <c r="WOQ3" s="2"/>
      <c r="WOR3" s="2"/>
      <c r="WOS3" s="2"/>
      <c r="WOT3" s="2"/>
      <c r="WOU3" s="2"/>
      <c r="WOV3" s="2"/>
      <c r="WOW3" s="2"/>
      <c r="WOX3" s="2"/>
      <c r="WOY3" s="2"/>
      <c r="WOZ3" s="2"/>
      <c r="WPA3" s="2"/>
      <c r="WPB3" s="2"/>
      <c r="WPC3" s="2"/>
      <c r="WPD3" s="2"/>
      <c r="WPE3" s="2"/>
      <c r="WPF3" s="2"/>
      <c r="WPG3" s="2"/>
      <c r="WPH3" s="2"/>
      <c r="WPI3" s="2"/>
      <c r="WPJ3" s="2"/>
      <c r="WPK3" s="2"/>
      <c r="WPL3" s="2"/>
      <c r="WPM3" s="2"/>
      <c r="WPN3" s="2"/>
      <c r="WPO3" s="2"/>
      <c r="WPP3" s="2"/>
      <c r="WPQ3" s="2"/>
      <c r="WPR3" s="2"/>
      <c r="WPS3" s="2"/>
      <c r="WPT3" s="2"/>
      <c r="WPU3" s="2"/>
      <c r="WPV3" s="2"/>
      <c r="WPW3" s="2"/>
      <c r="WPX3" s="2"/>
      <c r="WPY3" s="2"/>
      <c r="WPZ3" s="2"/>
      <c r="WQA3" s="2"/>
      <c r="WQB3" s="2"/>
      <c r="WQC3" s="2"/>
      <c r="WQD3" s="2"/>
      <c r="WQE3" s="2"/>
      <c r="WQF3" s="2"/>
      <c r="WQG3" s="2"/>
      <c r="WQH3" s="2"/>
      <c r="WQI3" s="2"/>
      <c r="WQJ3" s="2"/>
      <c r="WQK3" s="2"/>
      <c r="WQL3" s="2"/>
      <c r="WQM3" s="2"/>
      <c r="WQN3" s="2"/>
      <c r="WQO3" s="2"/>
      <c r="WQP3" s="2"/>
      <c r="WQQ3" s="2"/>
      <c r="WQR3" s="2"/>
      <c r="WQS3" s="2"/>
      <c r="WQT3" s="2"/>
      <c r="WQU3" s="2"/>
      <c r="WQV3" s="2"/>
      <c r="WQW3" s="2"/>
      <c r="WQX3" s="2"/>
      <c r="WQY3" s="2"/>
      <c r="WQZ3" s="2"/>
      <c r="WRA3" s="2"/>
      <c r="WRB3" s="2"/>
      <c r="WRC3" s="2"/>
      <c r="WRD3" s="2"/>
      <c r="WRE3" s="2"/>
      <c r="WRF3" s="2"/>
      <c r="WRG3" s="2"/>
      <c r="WRH3" s="2"/>
      <c r="WRI3" s="2"/>
      <c r="WRJ3" s="2"/>
      <c r="WRK3" s="2"/>
      <c r="WRL3" s="2"/>
      <c r="WRM3" s="2"/>
      <c r="WRN3" s="2"/>
      <c r="WRO3" s="2"/>
      <c r="WRP3" s="2"/>
      <c r="WRQ3" s="2"/>
      <c r="WRR3" s="2"/>
      <c r="WRS3" s="2"/>
      <c r="WRT3" s="2"/>
      <c r="WRU3" s="2"/>
      <c r="WRV3" s="2"/>
      <c r="WRW3" s="2"/>
      <c r="WRX3" s="2"/>
      <c r="WRY3" s="2"/>
      <c r="WRZ3" s="2"/>
      <c r="WSA3" s="2"/>
      <c r="WSB3" s="2"/>
      <c r="WSC3" s="2"/>
      <c r="WSD3" s="2"/>
      <c r="WSE3" s="2"/>
      <c r="WSF3" s="2"/>
      <c r="WSG3" s="2"/>
      <c r="WSH3" s="2"/>
      <c r="WSI3" s="2"/>
      <c r="WSJ3" s="2"/>
      <c r="WSK3" s="2"/>
      <c r="WSL3" s="2"/>
      <c r="WSM3" s="2"/>
      <c r="WSN3" s="2"/>
      <c r="WSO3" s="2"/>
      <c r="WSP3" s="2"/>
      <c r="WSQ3" s="2"/>
      <c r="WSR3" s="2"/>
      <c r="WSS3" s="2"/>
      <c r="WST3" s="2"/>
      <c r="WSU3" s="2"/>
      <c r="WSV3" s="2"/>
      <c r="WSW3" s="2"/>
      <c r="WSX3" s="2"/>
      <c r="WSY3" s="2"/>
      <c r="WSZ3" s="2"/>
      <c r="WTA3" s="2"/>
      <c r="WTB3" s="2"/>
      <c r="WTC3" s="2"/>
      <c r="WTD3" s="2"/>
      <c r="WTE3" s="2"/>
      <c r="WTF3" s="2"/>
      <c r="WTG3" s="2"/>
      <c r="WTH3" s="2"/>
      <c r="WTI3" s="2"/>
      <c r="WTJ3" s="2"/>
      <c r="WTK3" s="2"/>
      <c r="WTL3" s="2"/>
      <c r="WTM3" s="2"/>
      <c r="WTN3" s="2"/>
      <c r="WTO3" s="2"/>
      <c r="WTP3" s="2"/>
      <c r="WTQ3" s="2"/>
      <c r="WTR3" s="2"/>
      <c r="WTS3" s="2"/>
      <c r="WTT3" s="2"/>
      <c r="WTU3" s="2"/>
      <c r="WTV3" s="2"/>
      <c r="WTW3" s="2"/>
      <c r="WTX3" s="2"/>
      <c r="WTY3" s="2"/>
      <c r="WTZ3" s="2"/>
      <c r="WUA3" s="2"/>
      <c r="WUB3" s="2"/>
      <c r="WUC3" s="2"/>
      <c r="WUD3" s="2"/>
      <c r="WUE3" s="2"/>
      <c r="WUF3" s="2"/>
      <c r="WUG3" s="2"/>
      <c r="WUH3" s="2"/>
      <c r="WUI3" s="2"/>
      <c r="WUJ3" s="2"/>
      <c r="WUK3" s="2"/>
      <c r="WUL3" s="2"/>
      <c r="WUM3" s="2"/>
      <c r="WUN3" s="2"/>
      <c r="WUO3" s="2"/>
      <c r="WUP3" s="2"/>
      <c r="WUQ3" s="2"/>
      <c r="WUR3" s="2"/>
      <c r="WUS3" s="2"/>
      <c r="WUT3" s="2"/>
      <c r="WUU3" s="2"/>
      <c r="WUV3" s="2"/>
      <c r="WUW3" s="2"/>
      <c r="WUX3" s="2"/>
      <c r="WUY3" s="2"/>
      <c r="WUZ3" s="2"/>
      <c r="WVA3" s="2"/>
      <c r="WVB3" s="2"/>
      <c r="WVC3" s="2"/>
      <c r="WVD3" s="2"/>
      <c r="WVE3" s="2"/>
      <c r="WVF3" s="2"/>
      <c r="WVG3" s="2"/>
      <c r="WVH3" s="2"/>
      <c r="WVI3" s="2"/>
      <c r="WVJ3" s="2"/>
      <c r="WVK3" s="2"/>
      <c r="WVL3" s="2"/>
      <c r="WVM3" s="2"/>
      <c r="WVN3" s="2"/>
      <c r="WVO3" s="2"/>
      <c r="WVP3" s="2"/>
      <c r="WVQ3" s="2"/>
      <c r="WVR3" s="2"/>
      <c r="WVS3" s="2"/>
      <c r="WVT3" s="2"/>
      <c r="WVU3" s="2"/>
      <c r="WVV3" s="2"/>
      <c r="WVW3" s="2"/>
      <c r="WVX3" s="2"/>
      <c r="WVY3" s="2"/>
      <c r="WVZ3" s="2"/>
      <c r="WWA3" s="2"/>
      <c r="WWB3" s="2"/>
      <c r="WWC3" s="2"/>
      <c r="WWD3" s="2"/>
      <c r="WWE3" s="2"/>
      <c r="WWF3" s="2"/>
      <c r="WWG3" s="2"/>
      <c r="WWH3" s="2"/>
      <c r="WWI3" s="2"/>
      <c r="WWJ3" s="2"/>
      <c r="WWK3" s="2"/>
      <c r="WWL3" s="2"/>
      <c r="WWM3" s="2"/>
      <c r="WWN3" s="2"/>
      <c r="WWO3" s="2"/>
      <c r="WWP3" s="2"/>
      <c r="WWQ3" s="2"/>
      <c r="WWR3" s="2"/>
      <c r="WWS3" s="2"/>
      <c r="WWT3" s="2"/>
      <c r="WWU3" s="2"/>
      <c r="WWV3" s="2"/>
      <c r="WWW3" s="2"/>
      <c r="WWX3" s="2"/>
      <c r="WWY3" s="2"/>
      <c r="WWZ3" s="2"/>
      <c r="WXA3" s="2"/>
      <c r="WXB3" s="2"/>
      <c r="WXC3" s="2"/>
      <c r="WXD3" s="2"/>
      <c r="WXE3" s="2"/>
      <c r="WXF3" s="2"/>
      <c r="WXG3" s="2"/>
      <c r="WXH3" s="2"/>
      <c r="WXI3" s="2"/>
      <c r="WXJ3" s="2"/>
      <c r="WXK3" s="2"/>
      <c r="WXL3" s="2"/>
      <c r="WXM3" s="2"/>
      <c r="WXN3" s="2"/>
      <c r="WXO3" s="2"/>
      <c r="WXP3" s="2"/>
      <c r="WXQ3" s="2"/>
      <c r="WXR3" s="2"/>
      <c r="WXS3" s="2"/>
      <c r="WXT3" s="2"/>
      <c r="WXU3" s="2"/>
      <c r="WXV3" s="2"/>
      <c r="WXW3" s="2"/>
      <c r="WXX3" s="2"/>
      <c r="WXY3" s="2"/>
      <c r="WXZ3" s="2"/>
      <c r="WYA3" s="2"/>
      <c r="WYB3" s="2"/>
      <c r="WYC3" s="2"/>
      <c r="WYD3" s="2"/>
      <c r="WYE3" s="2"/>
      <c r="WYF3" s="2"/>
      <c r="WYG3" s="2"/>
      <c r="WYH3" s="2"/>
      <c r="WYI3" s="2"/>
      <c r="WYJ3" s="2"/>
      <c r="WYK3" s="2"/>
      <c r="WYL3" s="2"/>
      <c r="WYM3" s="2"/>
      <c r="WYN3" s="2"/>
      <c r="WYO3" s="2"/>
      <c r="WYP3" s="2"/>
      <c r="WYQ3" s="2"/>
      <c r="WYR3" s="2"/>
      <c r="WYS3" s="2"/>
      <c r="WYT3" s="2"/>
      <c r="WYU3" s="2"/>
      <c r="WYV3" s="2"/>
      <c r="WYW3" s="2"/>
      <c r="WYX3" s="2"/>
      <c r="WYY3" s="2"/>
      <c r="WYZ3" s="2"/>
      <c r="WZA3" s="2"/>
      <c r="WZB3" s="2"/>
      <c r="WZC3" s="2"/>
      <c r="WZD3" s="2"/>
      <c r="WZE3" s="2"/>
      <c r="WZF3" s="2"/>
      <c r="WZG3" s="2"/>
      <c r="WZH3" s="2"/>
      <c r="WZI3" s="2"/>
      <c r="WZJ3" s="2"/>
      <c r="WZK3" s="2"/>
      <c r="WZL3" s="2"/>
      <c r="WZM3" s="2"/>
      <c r="WZN3" s="2"/>
      <c r="WZO3" s="2"/>
      <c r="WZP3" s="2"/>
      <c r="WZQ3" s="2"/>
      <c r="WZR3" s="2"/>
      <c r="WZS3" s="2"/>
      <c r="WZT3" s="2"/>
      <c r="WZU3" s="2"/>
      <c r="WZV3" s="2"/>
      <c r="WZW3" s="2"/>
      <c r="WZX3" s="2"/>
      <c r="WZY3" s="2"/>
      <c r="WZZ3" s="2"/>
      <c r="XAA3" s="2"/>
      <c r="XAB3" s="2"/>
      <c r="XAC3" s="2"/>
      <c r="XAD3" s="2"/>
      <c r="XAE3" s="2"/>
      <c r="XAF3" s="2"/>
      <c r="XAG3" s="2"/>
      <c r="XAH3" s="2"/>
      <c r="XAI3" s="2"/>
      <c r="XAJ3" s="2"/>
      <c r="XAK3" s="2"/>
      <c r="XAL3" s="2"/>
      <c r="XAM3" s="2"/>
      <c r="XAN3" s="2"/>
      <c r="XAO3" s="2"/>
      <c r="XAP3" s="2"/>
      <c r="XAQ3" s="2"/>
      <c r="XAR3" s="2"/>
      <c r="XAS3" s="2"/>
      <c r="XAT3" s="2"/>
      <c r="XAU3" s="2"/>
      <c r="XAV3" s="2"/>
      <c r="XAW3" s="2"/>
      <c r="XAX3" s="2"/>
      <c r="XAY3" s="2"/>
      <c r="XAZ3" s="2"/>
      <c r="XBA3" s="2"/>
      <c r="XBB3" s="2"/>
      <c r="XBC3" s="2"/>
      <c r="XBD3" s="2"/>
      <c r="XBE3" s="2"/>
      <c r="XBF3" s="2"/>
      <c r="XBG3" s="2"/>
      <c r="XBH3" s="2"/>
      <c r="XBI3" s="2"/>
      <c r="XBJ3" s="2"/>
      <c r="XBK3" s="2"/>
      <c r="XBL3" s="2"/>
      <c r="XBM3" s="2"/>
      <c r="XBN3" s="2"/>
      <c r="XBO3" s="2"/>
      <c r="XBP3" s="2"/>
      <c r="XBQ3" s="2"/>
      <c r="XBR3" s="2"/>
      <c r="XBS3" s="2"/>
      <c r="XBT3" s="2"/>
      <c r="XBU3" s="2"/>
      <c r="XBV3" s="2"/>
      <c r="XBW3" s="2"/>
      <c r="XBX3" s="2"/>
      <c r="XBY3" s="2"/>
      <c r="XBZ3" s="2"/>
      <c r="XCA3" s="2"/>
      <c r="XCB3" s="2"/>
      <c r="XCC3" s="2"/>
      <c r="XCD3" s="2"/>
      <c r="XCE3" s="2"/>
      <c r="XCF3" s="2"/>
      <c r="XCG3" s="2"/>
      <c r="XCH3" s="2"/>
      <c r="XCI3" s="2"/>
      <c r="XCJ3" s="2"/>
      <c r="XCK3" s="2"/>
      <c r="XCL3" s="2"/>
      <c r="XCM3" s="2"/>
      <c r="XCN3" s="2"/>
      <c r="XCO3" s="2"/>
      <c r="XCP3" s="2"/>
      <c r="XCQ3" s="2"/>
      <c r="XCR3" s="2"/>
      <c r="XCS3" s="2"/>
      <c r="XCT3" s="2"/>
      <c r="XCU3" s="2"/>
      <c r="XCV3" s="2"/>
      <c r="XCW3" s="2"/>
      <c r="XCX3" s="2"/>
      <c r="XCY3" s="2"/>
      <c r="XCZ3" s="2"/>
      <c r="XDA3" s="2"/>
      <c r="XDB3" s="2"/>
      <c r="XDC3" s="2"/>
      <c r="XDD3" s="2"/>
      <c r="XDE3" s="2"/>
      <c r="XDF3" s="2"/>
      <c r="XDG3" s="2"/>
      <c r="XDH3" s="2"/>
      <c r="XDI3" s="2"/>
      <c r="XDJ3" s="2"/>
      <c r="XDK3" s="2"/>
      <c r="XDL3" s="2"/>
      <c r="XDM3" s="2"/>
      <c r="XDN3" s="2"/>
      <c r="XDO3" s="2"/>
      <c r="XDP3" s="2"/>
      <c r="XDQ3" s="2"/>
      <c r="XDR3" s="2"/>
      <c r="XDS3" s="2"/>
      <c r="XDT3" s="2"/>
      <c r="XDU3" s="2"/>
      <c r="XDV3" s="2"/>
      <c r="XDW3" s="2"/>
      <c r="XDX3" s="2"/>
      <c r="XDY3" s="2"/>
      <c r="XDZ3" s="2"/>
      <c r="XEA3" s="2"/>
      <c r="XEB3" s="2"/>
      <c r="XEC3" s="2"/>
      <c r="XED3" s="2"/>
      <c r="XEE3" s="2"/>
      <c r="XEF3" s="2"/>
      <c r="XEG3" s="2"/>
      <c r="XEH3" s="2"/>
      <c r="XEI3" s="2"/>
      <c r="XEJ3" s="2"/>
      <c r="XEK3" s="2"/>
      <c r="XEL3" s="2"/>
      <c r="XEM3" s="2"/>
      <c r="XEN3" s="2"/>
      <c r="XEO3" s="2"/>
      <c r="XEP3" s="2"/>
      <c r="XEQ3" s="2"/>
      <c r="XER3" s="2"/>
      <c r="XES3" s="2"/>
      <c r="XET3" s="2"/>
      <c r="XEU3" s="2"/>
      <c r="XEV3" s="2"/>
      <c r="XEW3" s="2"/>
    </row>
    <row r="4" spans="1:16377" ht="36" x14ac:dyDescent="0.2">
      <c r="A4" s="335" t="s">
        <v>284</v>
      </c>
      <c r="B4" s="413" t="s">
        <v>285</v>
      </c>
      <c r="C4" s="412" t="s">
        <v>106</v>
      </c>
      <c r="D4" s="414" t="s">
        <v>9</v>
      </c>
      <c r="E4" s="14"/>
      <c r="F4" s="283" t="s">
        <v>109</v>
      </c>
    </row>
    <row r="5" spans="1:16377" x14ac:dyDescent="0.2">
      <c r="A5" s="348">
        <v>10050</v>
      </c>
      <c r="B5" s="348" t="s">
        <v>123</v>
      </c>
      <c r="C5" s="348" t="s">
        <v>711</v>
      </c>
      <c r="D5" s="375" t="s">
        <v>1</v>
      </c>
      <c r="E5" s="170"/>
      <c r="F5" s="199">
        <v>250</v>
      </c>
    </row>
    <row r="6" spans="1:16377" x14ac:dyDescent="0.2">
      <c r="A6" s="347">
        <v>10130</v>
      </c>
      <c r="B6" s="347" t="s">
        <v>125</v>
      </c>
      <c r="C6" s="347" t="s">
        <v>124</v>
      </c>
      <c r="D6" s="375" t="s">
        <v>1</v>
      </c>
      <c r="E6" s="170"/>
      <c r="F6" s="199">
        <v>390</v>
      </c>
    </row>
    <row r="7" spans="1:16377" x14ac:dyDescent="0.2">
      <c r="A7" s="347">
        <v>10250</v>
      </c>
      <c r="B7" s="347" t="s">
        <v>131</v>
      </c>
      <c r="C7" s="347" t="s">
        <v>130</v>
      </c>
      <c r="D7" s="375" t="s">
        <v>4</v>
      </c>
      <c r="E7" s="170"/>
      <c r="F7" s="199">
        <v>393</v>
      </c>
    </row>
    <row r="8" spans="1:16377" x14ac:dyDescent="0.2">
      <c r="A8" s="347">
        <v>10300</v>
      </c>
      <c r="B8" s="347" t="s">
        <v>132</v>
      </c>
      <c r="C8" s="347" t="s">
        <v>711</v>
      </c>
      <c r="D8" s="375" t="s">
        <v>1</v>
      </c>
      <c r="E8" s="170"/>
      <c r="F8" s="199">
        <v>330</v>
      </c>
    </row>
    <row r="9" spans="1:16377" x14ac:dyDescent="0.2">
      <c r="A9" s="347">
        <v>10470</v>
      </c>
      <c r="B9" s="347" t="s">
        <v>134</v>
      </c>
      <c r="C9" s="347" t="s">
        <v>289</v>
      </c>
      <c r="D9" s="375" t="s">
        <v>1</v>
      </c>
      <c r="E9" s="170"/>
      <c r="F9" s="199">
        <v>394</v>
      </c>
    </row>
    <row r="10" spans="1:16377" x14ac:dyDescent="0.2">
      <c r="A10" s="347">
        <v>10500</v>
      </c>
      <c r="B10" s="347" t="s">
        <v>148</v>
      </c>
      <c r="C10" s="347" t="s">
        <v>126</v>
      </c>
      <c r="D10" s="375" t="s">
        <v>3</v>
      </c>
      <c r="E10" s="170"/>
      <c r="F10" s="199">
        <v>482</v>
      </c>
    </row>
    <row r="11" spans="1:16377" x14ac:dyDescent="0.2">
      <c r="A11" s="347">
        <v>10550</v>
      </c>
      <c r="B11" s="347" t="s">
        <v>137</v>
      </c>
      <c r="C11" s="347" t="s">
        <v>713</v>
      </c>
      <c r="D11" s="375" t="s">
        <v>1</v>
      </c>
      <c r="E11" s="170"/>
      <c r="F11" s="199">
        <v>485</v>
      </c>
    </row>
    <row r="12" spans="1:16377" x14ac:dyDescent="0.2">
      <c r="A12" s="347">
        <v>10600</v>
      </c>
      <c r="B12" s="347" t="s">
        <v>138</v>
      </c>
      <c r="C12" s="347" t="s">
        <v>290</v>
      </c>
      <c r="D12" s="375" t="s">
        <v>4</v>
      </c>
      <c r="E12" s="170"/>
      <c r="F12" s="199">
        <v>679</v>
      </c>
    </row>
    <row r="13" spans="1:16377" x14ac:dyDescent="0.2">
      <c r="A13" s="347">
        <v>10650</v>
      </c>
      <c r="B13" s="347" t="s">
        <v>139</v>
      </c>
      <c r="C13" s="347" t="s">
        <v>711</v>
      </c>
      <c r="D13" s="375" t="s">
        <v>1</v>
      </c>
      <c r="E13" s="170"/>
      <c r="F13" s="199">
        <v>314</v>
      </c>
    </row>
    <row r="14" spans="1:16377" x14ac:dyDescent="0.2">
      <c r="A14" s="347">
        <v>10750</v>
      </c>
      <c r="B14" s="347" t="s">
        <v>140</v>
      </c>
      <c r="C14" s="347" t="s">
        <v>128</v>
      </c>
      <c r="D14" s="375" t="s">
        <v>3</v>
      </c>
      <c r="E14" s="170"/>
      <c r="F14" s="199">
        <v>520</v>
      </c>
    </row>
    <row r="15" spans="1:16377" x14ac:dyDescent="0.2">
      <c r="A15" s="347">
        <v>10800</v>
      </c>
      <c r="B15" s="347" t="s">
        <v>142</v>
      </c>
      <c r="C15" s="347" t="s">
        <v>141</v>
      </c>
      <c r="D15" s="375" t="s">
        <v>1</v>
      </c>
      <c r="E15" s="170"/>
      <c r="F15" s="199">
        <v>394</v>
      </c>
    </row>
    <row r="16" spans="1:16377" x14ac:dyDescent="0.2">
      <c r="A16" s="347">
        <v>10850</v>
      </c>
      <c r="B16" s="347" t="s">
        <v>143</v>
      </c>
      <c r="C16" s="347" t="s">
        <v>289</v>
      </c>
      <c r="D16" s="375" t="s">
        <v>1</v>
      </c>
      <c r="E16" s="170"/>
      <c r="F16" s="199">
        <v>380</v>
      </c>
    </row>
    <row r="17" spans="1:6" x14ac:dyDescent="0.2">
      <c r="A17" s="347">
        <v>10900</v>
      </c>
      <c r="B17" s="347" t="s">
        <v>144</v>
      </c>
      <c r="C17" s="347" t="s">
        <v>128</v>
      </c>
      <c r="D17" s="375" t="s">
        <v>4</v>
      </c>
      <c r="E17" s="170"/>
      <c r="F17" s="199">
        <v>401.5</v>
      </c>
    </row>
    <row r="18" spans="1:6" x14ac:dyDescent="0.2">
      <c r="A18" s="347">
        <v>10950</v>
      </c>
      <c r="B18" s="347" t="s">
        <v>145</v>
      </c>
      <c r="C18" s="347" t="s">
        <v>289</v>
      </c>
      <c r="D18" s="375" t="s">
        <v>1</v>
      </c>
      <c r="E18" s="170"/>
      <c r="F18" s="199">
        <v>228</v>
      </c>
    </row>
    <row r="19" spans="1:6" x14ac:dyDescent="0.2">
      <c r="A19" s="347">
        <v>11150</v>
      </c>
      <c r="B19" s="347" t="s">
        <v>149</v>
      </c>
      <c r="C19" s="347" t="s">
        <v>289</v>
      </c>
      <c r="D19" s="375" t="s">
        <v>1</v>
      </c>
      <c r="E19" s="170"/>
      <c r="F19" s="199">
        <v>284</v>
      </c>
    </row>
    <row r="20" spans="1:6" x14ac:dyDescent="0.2">
      <c r="A20" s="347">
        <v>11200</v>
      </c>
      <c r="B20" s="347" t="s">
        <v>150</v>
      </c>
      <c r="C20" s="347" t="s">
        <v>289</v>
      </c>
      <c r="D20" s="375" t="s">
        <v>1</v>
      </c>
      <c r="E20" s="170"/>
      <c r="F20" s="199">
        <v>454</v>
      </c>
    </row>
    <row r="21" spans="1:6" x14ac:dyDescent="0.2">
      <c r="A21" s="347">
        <v>11250</v>
      </c>
      <c r="B21" s="347" t="s">
        <v>151</v>
      </c>
      <c r="C21" s="347" t="s">
        <v>289</v>
      </c>
      <c r="D21" s="375" t="s">
        <v>1</v>
      </c>
      <c r="E21" s="170"/>
      <c r="F21" s="199">
        <v>475</v>
      </c>
    </row>
    <row r="22" spans="1:6" x14ac:dyDescent="0.2">
      <c r="A22" s="347">
        <v>11300</v>
      </c>
      <c r="B22" s="347" t="s">
        <v>152</v>
      </c>
      <c r="C22" s="347" t="s">
        <v>126</v>
      </c>
      <c r="D22" s="375" t="s">
        <v>3</v>
      </c>
      <c r="E22" s="170"/>
      <c r="F22" s="199">
        <v>398.1</v>
      </c>
    </row>
    <row r="23" spans="1:6" x14ac:dyDescent="0.2">
      <c r="A23" s="347">
        <v>11350</v>
      </c>
      <c r="B23" s="347" t="s">
        <v>153</v>
      </c>
      <c r="C23" s="347" t="s">
        <v>130</v>
      </c>
      <c r="D23" s="375" t="s">
        <v>4</v>
      </c>
      <c r="E23" s="170"/>
      <c r="F23" s="199">
        <v>278</v>
      </c>
    </row>
    <row r="24" spans="1:6" x14ac:dyDescent="0.2">
      <c r="A24" s="347">
        <v>11400</v>
      </c>
      <c r="B24" s="347" t="s">
        <v>154</v>
      </c>
      <c r="C24" s="347" t="s">
        <v>289</v>
      </c>
      <c r="D24" s="375" t="s">
        <v>1</v>
      </c>
      <c r="E24" s="170"/>
      <c r="F24" s="199">
        <v>377.1</v>
      </c>
    </row>
    <row r="25" spans="1:6" x14ac:dyDescent="0.2">
      <c r="A25" s="347">
        <v>11450</v>
      </c>
      <c r="B25" s="347" t="s">
        <v>156</v>
      </c>
      <c r="C25" s="347" t="s">
        <v>155</v>
      </c>
      <c r="D25" s="375" t="s">
        <v>3</v>
      </c>
      <c r="E25" s="170"/>
      <c r="F25" s="199">
        <v>355</v>
      </c>
    </row>
    <row r="26" spans="1:6" x14ac:dyDescent="0.2">
      <c r="A26" s="347">
        <v>11500</v>
      </c>
      <c r="B26" s="347" t="s">
        <v>157</v>
      </c>
      <c r="C26" s="347" t="s">
        <v>155</v>
      </c>
      <c r="D26" s="375" t="s">
        <v>3</v>
      </c>
      <c r="E26" s="170"/>
      <c r="F26" s="199">
        <v>394.55</v>
      </c>
    </row>
    <row r="27" spans="1:6" x14ac:dyDescent="0.2">
      <c r="A27" s="347">
        <v>11520</v>
      </c>
      <c r="B27" s="347" t="s">
        <v>158</v>
      </c>
      <c r="C27" s="347" t="s">
        <v>126</v>
      </c>
      <c r="D27" s="375" t="s">
        <v>3</v>
      </c>
      <c r="E27" s="170"/>
      <c r="F27" s="199">
        <v>402.5</v>
      </c>
    </row>
    <row r="28" spans="1:6" x14ac:dyDescent="0.2">
      <c r="A28" s="347">
        <v>11570</v>
      </c>
      <c r="B28" s="347" t="s">
        <v>133</v>
      </c>
      <c r="C28" s="347" t="s">
        <v>126</v>
      </c>
      <c r="D28" s="375" t="s">
        <v>3</v>
      </c>
      <c r="E28" s="170"/>
      <c r="F28" s="199">
        <v>517.5</v>
      </c>
    </row>
    <row r="29" spans="1:6" x14ac:dyDescent="0.2">
      <c r="A29" s="347">
        <v>11600</v>
      </c>
      <c r="B29" s="347" t="s">
        <v>160</v>
      </c>
      <c r="C29" s="347" t="s">
        <v>716</v>
      </c>
      <c r="D29" s="375" t="s">
        <v>1</v>
      </c>
      <c r="E29" s="170"/>
      <c r="F29" s="199">
        <v>180</v>
      </c>
    </row>
    <row r="30" spans="1:6" x14ac:dyDescent="0.2">
      <c r="A30" s="347">
        <v>11650</v>
      </c>
      <c r="B30" s="347" t="s">
        <v>180</v>
      </c>
      <c r="C30" s="347" t="s">
        <v>162</v>
      </c>
      <c r="D30" s="375" t="s">
        <v>2</v>
      </c>
      <c r="E30" s="170"/>
      <c r="F30" s="199">
        <v>490</v>
      </c>
    </row>
    <row r="31" spans="1:6" x14ac:dyDescent="0.2">
      <c r="A31" s="347">
        <v>11700</v>
      </c>
      <c r="B31" s="347" t="s">
        <v>161</v>
      </c>
      <c r="C31" s="347" t="s">
        <v>289</v>
      </c>
      <c r="D31" s="375" t="s">
        <v>1</v>
      </c>
      <c r="E31" s="170"/>
      <c r="F31" s="199">
        <v>617</v>
      </c>
    </row>
    <row r="32" spans="1:6" x14ac:dyDescent="0.2">
      <c r="A32" s="347">
        <v>11720</v>
      </c>
      <c r="B32" s="347" t="s">
        <v>163</v>
      </c>
      <c r="C32" s="347" t="s">
        <v>162</v>
      </c>
      <c r="D32" s="375" t="s">
        <v>2</v>
      </c>
      <c r="E32" s="170"/>
      <c r="F32" s="199">
        <v>555</v>
      </c>
    </row>
    <row r="33" spans="1:6" x14ac:dyDescent="0.2">
      <c r="A33" s="347">
        <v>11730</v>
      </c>
      <c r="B33" s="347" t="s">
        <v>164</v>
      </c>
      <c r="C33" s="347" t="s">
        <v>130</v>
      </c>
      <c r="D33" s="375" t="s">
        <v>4</v>
      </c>
      <c r="E33" s="170"/>
      <c r="F33" s="199">
        <v>346</v>
      </c>
    </row>
    <row r="34" spans="1:6" x14ac:dyDescent="0.2">
      <c r="A34" s="347">
        <v>11750</v>
      </c>
      <c r="B34" s="347" t="s">
        <v>165</v>
      </c>
      <c r="C34" s="347" t="s">
        <v>289</v>
      </c>
      <c r="D34" s="375" t="s">
        <v>1</v>
      </c>
      <c r="E34" s="170"/>
      <c r="F34" s="199">
        <v>230</v>
      </c>
    </row>
    <row r="35" spans="1:6" x14ac:dyDescent="0.2">
      <c r="A35" s="347">
        <v>11800</v>
      </c>
      <c r="B35" s="347" t="s">
        <v>166</v>
      </c>
      <c r="C35" s="347" t="s">
        <v>290</v>
      </c>
      <c r="D35" s="375" t="s">
        <v>4</v>
      </c>
      <c r="E35" s="170"/>
      <c r="F35" s="199">
        <v>675</v>
      </c>
    </row>
    <row r="36" spans="1:6" x14ac:dyDescent="0.2">
      <c r="A36" s="347">
        <v>12000</v>
      </c>
      <c r="B36" s="347" t="s">
        <v>168</v>
      </c>
      <c r="C36" s="347" t="s">
        <v>141</v>
      </c>
      <c r="D36" s="375" t="s">
        <v>1</v>
      </c>
      <c r="E36" s="170"/>
      <c r="F36" s="199">
        <v>186</v>
      </c>
    </row>
    <row r="37" spans="1:6" x14ac:dyDescent="0.2">
      <c r="A37" s="347">
        <v>12150</v>
      </c>
      <c r="B37" s="347" t="s">
        <v>169</v>
      </c>
      <c r="C37" s="347" t="s">
        <v>289</v>
      </c>
      <c r="D37" s="375" t="s">
        <v>1</v>
      </c>
      <c r="E37" s="170"/>
      <c r="F37" s="199">
        <v>280</v>
      </c>
    </row>
    <row r="38" spans="1:6" x14ac:dyDescent="0.2">
      <c r="A38" s="347">
        <v>12350</v>
      </c>
      <c r="B38" s="347" t="s">
        <v>171</v>
      </c>
      <c r="C38" s="347" t="s">
        <v>289</v>
      </c>
      <c r="D38" s="375" t="s">
        <v>1</v>
      </c>
      <c r="E38" s="170"/>
      <c r="F38" s="199">
        <v>649</v>
      </c>
    </row>
    <row r="39" spans="1:6" x14ac:dyDescent="0.2">
      <c r="A39" s="347">
        <v>12380</v>
      </c>
      <c r="B39" s="347" t="s">
        <v>129</v>
      </c>
      <c r="C39" s="347" t="s">
        <v>128</v>
      </c>
      <c r="D39" s="375" t="s">
        <v>3</v>
      </c>
      <c r="E39" s="170"/>
      <c r="F39" s="199">
        <v>446</v>
      </c>
    </row>
    <row r="40" spans="1:6" x14ac:dyDescent="0.2">
      <c r="A40" s="347">
        <v>12700</v>
      </c>
      <c r="B40" s="347" t="s">
        <v>173</v>
      </c>
      <c r="C40" s="347" t="s">
        <v>162</v>
      </c>
      <c r="D40" s="375" t="s">
        <v>4</v>
      </c>
      <c r="E40" s="170"/>
      <c r="F40" s="199">
        <v>442</v>
      </c>
    </row>
    <row r="41" spans="1:6" x14ac:dyDescent="0.2">
      <c r="A41" s="347">
        <v>12730</v>
      </c>
      <c r="B41" s="347" t="s">
        <v>167</v>
      </c>
      <c r="C41" s="347" t="s">
        <v>711</v>
      </c>
      <c r="D41" s="375" t="s">
        <v>1</v>
      </c>
      <c r="E41" s="170"/>
      <c r="F41" s="199">
        <v>359</v>
      </c>
    </row>
    <row r="42" spans="1:6" x14ac:dyDescent="0.2">
      <c r="A42" s="347">
        <v>12750</v>
      </c>
      <c r="B42" s="347" t="s">
        <v>174</v>
      </c>
      <c r="C42" s="347" t="s">
        <v>713</v>
      </c>
      <c r="D42" s="375" t="s">
        <v>1</v>
      </c>
      <c r="E42" s="170"/>
      <c r="F42" s="199">
        <v>304.57</v>
      </c>
    </row>
    <row r="43" spans="1:6" x14ac:dyDescent="0.2">
      <c r="A43" s="347">
        <v>12850</v>
      </c>
      <c r="B43" s="347" t="s">
        <v>175</v>
      </c>
      <c r="C43" s="347" t="s">
        <v>128</v>
      </c>
      <c r="D43" s="375" t="s">
        <v>3</v>
      </c>
      <c r="E43" s="170"/>
      <c r="F43" s="199">
        <v>494.57</v>
      </c>
    </row>
    <row r="44" spans="1:6" x14ac:dyDescent="0.2">
      <c r="A44" s="347">
        <v>12870</v>
      </c>
      <c r="B44" s="347" t="s">
        <v>170</v>
      </c>
      <c r="C44" s="347" t="s">
        <v>711</v>
      </c>
      <c r="D44" s="375" t="s">
        <v>1</v>
      </c>
      <c r="E44" s="170"/>
      <c r="F44" s="199">
        <v>325</v>
      </c>
    </row>
    <row r="45" spans="1:6" x14ac:dyDescent="0.2">
      <c r="A45" s="347">
        <v>12900</v>
      </c>
      <c r="B45" s="347" t="s">
        <v>176</v>
      </c>
      <c r="C45" s="347" t="s">
        <v>289</v>
      </c>
      <c r="D45" s="375" t="s">
        <v>1</v>
      </c>
      <c r="E45" s="170"/>
      <c r="F45" s="199">
        <v>515</v>
      </c>
    </row>
    <row r="46" spans="1:6" x14ac:dyDescent="0.2">
      <c r="A46" s="347">
        <v>12930</v>
      </c>
      <c r="B46" s="347" t="s">
        <v>192</v>
      </c>
      <c r="C46" s="347" t="s">
        <v>126</v>
      </c>
      <c r="D46" s="375" t="s">
        <v>3</v>
      </c>
      <c r="E46" s="170"/>
      <c r="F46" s="199">
        <v>464</v>
      </c>
    </row>
    <row r="47" spans="1:6" x14ac:dyDescent="0.2">
      <c r="A47" s="347">
        <v>12950</v>
      </c>
      <c r="B47" s="347" t="s">
        <v>177</v>
      </c>
      <c r="C47" s="347" t="s">
        <v>289</v>
      </c>
      <c r="D47" s="375" t="s">
        <v>1</v>
      </c>
      <c r="E47" s="170"/>
      <c r="F47" s="199">
        <v>402</v>
      </c>
    </row>
    <row r="48" spans="1:6" x14ac:dyDescent="0.2">
      <c r="A48" s="347">
        <v>13010</v>
      </c>
      <c r="B48" s="347" t="s">
        <v>178</v>
      </c>
      <c r="C48" s="347" t="s">
        <v>124</v>
      </c>
      <c r="D48" s="375" t="s">
        <v>1</v>
      </c>
      <c r="E48" s="170"/>
      <c r="F48" s="199">
        <v>310</v>
      </c>
    </row>
    <row r="49" spans="1:6" x14ac:dyDescent="0.2">
      <c r="A49" s="347">
        <v>13310</v>
      </c>
      <c r="B49" s="347" t="s">
        <v>181</v>
      </c>
      <c r="C49" s="347" t="s">
        <v>713</v>
      </c>
      <c r="D49" s="375" t="s">
        <v>1</v>
      </c>
      <c r="E49" s="170"/>
      <c r="F49" s="199">
        <v>330</v>
      </c>
    </row>
    <row r="50" spans="1:6" x14ac:dyDescent="0.2">
      <c r="A50" s="347">
        <v>13340</v>
      </c>
      <c r="B50" s="347" t="s">
        <v>182</v>
      </c>
      <c r="C50" s="347" t="s">
        <v>711</v>
      </c>
      <c r="D50" s="375" t="s">
        <v>1</v>
      </c>
      <c r="E50" s="170"/>
      <c r="F50" s="199">
        <v>265</v>
      </c>
    </row>
    <row r="51" spans="1:6" x14ac:dyDescent="0.2">
      <c r="A51" s="347">
        <v>13450</v>
      </c>
      <c r="B51" s="347" t="s">
        <v>183</v>
      </c>
      <c r="C51" s="347" t="s">
        <v>716</v>
      </c>
      <c r="D51" s="375" t="s">
        <v>1</v>
      </c>
      <c r="E51" s="170"/>
      <c r="F51" s="199">
        <v>284</v>
      </c>
    </row>
    <row r="52" spans="1:6" x14ac:dyDescent="0.2">
      <c r="A52" s="347">
        <v>13510</v>
      </c>
      <c r="B52" s="347" t="s">
        <v>291</v>
      </c>
      <c r="C52" s="347" t="s">
        <v>141</v>
      </c>
      <c r="D52" s="375" t="s">
        <v>1</v>
      </c>
      <c r="E52" s="170"/>
      <c r="F52" s="199">
        <v>394</v>
      </c>
    </row>
    <row r="53" spans="1:6" x14ac:dyDescent="0.2">
      <c r="A53" s="347">
        <v>13550</v>
      </c>
      <c r="B53" s="347" t="s">
        <v>184</v>
      </c>
      <c r="C53" s="347" t="s">
        <v>124</v>
      </c>
      <c r="D53" s="375" t="s">
        <v>1</v>
      </c>
      <c r="E53" s="170"/>
      <c r="F53" s="199">
        <v>392</v>
      </c>
    </row>
    <row r="54" spans="1:6" x14ac:dyDescent="0.2">
      <c r="A54" s="347">
        <v>13660</v>
      </c>
      <c r="B54" s="347" t="s">
        <v>185</v>
      </c>
      <c r="C54" s="347" t="s">
        <v>124</v>
      </c>
      <c r="D54" s="375" t="s">
        <v>1</v>
      </c>
      <c r="E54" s="170"/>
      <c r="F54" s="199">
        <v>469</v>
      </c>
    </row>
    <row r="55" spans="1:6" x14ac:dyDescent="0.2">
      <c r="A55" s="347">
        <v>13800</v>
      </c>
      <c r="B55" s="347" t="s">
        <v>187</v>
      </c>
      <c r="C55" s="347" t="s">
        <v>128</v>
      </c>
      <c r="D55" s="375" t="s">
        <v>2</v>
      </c>
      <c r="E55" s="170"/>
      <c r="F55" s="199">
        <v>639.51</v>
      </c>
    </row>
    <row r="56" spans="1:6" x14ac:dyDescent="0.2">
      <c r="A56" s="347">
        <v>13850</v>
      </c>
      <c r="B56" s="347" t="s">
        <v>188</v>
      </c>
      <c r="C56" s="347" t="s">
        <v>716</v>
      </c>
      <c r="D56" s="375" t="s">
        <v>1</v>
      </c>
      <c r="E56" s="170"/>
      <c r="F56" s="199">
        <v>317</v>
      </c>
    </row>
    <row r="57" spans="1:6" x14ac:dyDescent="0.2">
      <c r="A57" s="347">
        <v>13910</v>
      </c>
      <c r="B57" s="347" t="s">
        <v>147</v>
      </c>
      <c r="C57" s="347" t="s">
        <v>713</v>
      </c>
      <c r="D57" s="375" t="s">
        <v>1</v>
      </c>
      <c r="E57" s="170"/>
      <c r="F57" s="199">
        <v>347</v>
      </c>
    </row>
    <row r="58" spans="1:6" x14ac:dyDescent="0.2">
      <c r="A58" s="347">
        <v>14000</v>
      </c>
      <c r="B58" s="347" t="s">
        <v>190</v>
      </c>
      <c r="C58" s="347" t="s">
        <v>189</v>
      </c>
      <c r="D58" s="375" t="s">
        <v>3</v>
      </c>
      <c r="E58" s="170"/>
      <c r="F58" s="199">
        <v>455</v>
      </c>
    </row>
    <row r="59" spans="1:6" x14ac:dyDescent="0.2">
      <c r="A59" s="347">
        <v>14100</v>
      </c>
      <c r="B59" s="347" t="s">
        <v>191</v>
      </c>
      <c r="C59" s="347" t="s">
        <v>189</v>
      </c>
      <c r="D59" s="375" t="s">
        <v>3</v>
      </c>
      <c r="E59" s="170"/>
      <c r="F59" s="199">
        <v>525.55999999999995</v>
      </c>
    </row>
    <row r="60" spans="1:6" x14ac:dyDescent="0.2">
      <c r="A60" s="347">
        <v>14170</v>
      </c>
      <c r="B60" s="347" t="s">
        <v>127</v>
      </c>
      <c r="C60" s="347" t="s">
        <v>126</v>
      </c>
      <c r="D60" s="375" t="s">
        <v>3</v>
      </c>
      <c r="E60" s="170"/>
      <c r="F60" s="199">
        <v>497.17</v>
      </c>
    </row>
    <row r="61" spans="1:6" x14ac:dyDescent="0.2">
      <c r="A61" s="347">
        <v>14200</v>
      </c>
      <c r="B61" s="347" t="s">
        <v>193</v>
      </c>
      <c r="C61" s="347" t="s">
        <v>124</v>
      </c>
      <c r="D61" s="375" t="s">
        <v>1</v>
      </c>
      <c r="E61" s="170"/>
      <c r="F61" s="199">
        <v>330</v>
      </c>
    </row>
    <row r="62" spans="1:6" x14ac:dyDescent="0.2">
      <c r="A62" s="347">
        <v>14300</v>
      </c>
      <c r="B62" s="347" t="s">
        <v>195</v>
      </c>
      <c r="C62" s="347" t="s">
        <v>141</v>
      </c>
      <c r="D62" s="375" t="s">
        <v>1</v>
      </c>
      <c r="E62" s="170"/>
      <c r="F62" s="199">
        <v>320.89999999999998</v>
      </c>
    </row>
    <row r="63" spans="1:6" x14ac:dyDescent="0.2">
      <c r="A63" s="347">
        <v>14350</v>
      </c>
      <c r="B63" s="347" t="s">
        <v>196</v>
      </c>
      <c r="C63" s="347" t="s">
        <v>290</v>
      </c>
      <c r="D63" s="375" t="s">
        <v>4</v>
      </c>
      <c r="E63" s="170"/>
      <c r="F63" s="199">
        <v>403</v>
      </c>
    </row>
    <row r="64" spans="1:6" x14ac:dyDescent="0.2">
      <c r="A64" s="347">
        <v>14400</v>
      </c>
      <c r="B64" s="347" t="s">
        <v>197</v>
      </c>
      <c r="C64" s="347" t="s">
        <v>287</v>
      </c>
      <c r="D64" s="375" t="s">
        <v>2</v>
      </c>
      <c r="E64" s="170"/>
      <c r="F64" s="199">
        <v>557</v>
      </c>
    </row>
    <row r="65" spans="1:6" x14ac:dyDescent="0.2">
      <c r="A65" s="347">
        <v>14500</v>
      </c>
      <c r="B65" s="347" t="s">
        <v>198</v>
      </c>
      <c r="C65" s="347" t="s">
        <v>189</v>
      </c>
      <c r="D65" s="375" t="s">
        <v>3</v>
      </c>
      <c r="E65" s="170"/>
      <c r="F65" s="199">
        <v>455</v>
      </c>
    </row>
    <row r="66" spans="1:6" x14ac:dyDescent="0.2">
      <c r="A66" s="347">
        <v>14550</v>
      </c>
      <c r="B66" s="347" t="s">
        <v>199</v>
      </c>
      <c r="C66" s="347" t="s">
        <v>130</v>
      </c>
      <c r="D66" s="375" t="s">
        <v>4</v>
      </c>
      <c r="E66" s="170"/>
      <c r="F66" s="199">
        <v>468</v>
      </c>
    </row>
    <row r="67" spans="1:6" x14ac:dyDescent="0.2">
      <c r="A67" s="347">
        <v>14600</v>
      </c>
      <c r="B67" s="347" t="s">
        <v>200</v>
      </c>
      <c r="C67" s="347" t="s">
        <v>289</v>
      </c>
      <c r="D67" s="375" t="s">
        <v>1</v>
      </c>
      <c r="E67" s="170"/>
      <c r="F67" s="199">
        <v>486</v>
      </c>
    </row>
    <row r="68" spans="1:6" x14ac:dyDescent="0.2">
      <c r="A68" s="347">
        <v>14650</v>
      </c>
      <c r="B68" s="347" t="s">
        <v>201</v>
      </c>
      <c r="C68" s="347" t="s">
        <v>162</v>
      </c>
      <c r="D68" s="375" t="s">
        <v>2</v>
      </c>
      <c r="E68" s="170"/>
      <c r="F68" s="199">
        <v>440</v>
      </c>
    </row>
    <row r="69" spans="1:6" x14ac:dyDescent="0.2">
      <c r="A69" s="347">
        <v>14700</v>
      </c>
      <c r="B69" s="347" t="s">
        <v>202</v>
      </c>
      <c r="C69" s="347" t="s">
        <v>189</v>
      </c>
      <c r="D69" s="375" t="s">
        <v>3</v>
      </c>
      <c r="E69" s="170"/>
      <c r="F69" s="199">
        <v>445</v>
      </c>
    </row>
    <row r="70" spans="1:6" x14ac:dyDescent="0.2">
      <c r="A70" s="347">
        <v>14750</v>
      </c>
      <c r="B70" s="347" t="s">
        <v>203</v>
      </c>
      <c r="C70" s="347" t="s">
        <v>716</v>
      </c>
      <c r="D70" s="375" t="s">
        <v>1</v>
      </c>
      <c r="E70" s="170"/>
      <c r="F70" s="199">
        <v>263</v>
      </c>
    </row>
    <row r="71" spans="1:6" x14ac:dyDescent="0.2">
      <c r="A71" s="347">
        <v>14850</v>
      </c>
      <c r="B71" s="347" t="s">
        <v>204</v>
      </c>
      <c r="C71" s="347" t="s">
        <v>130</v>
      </c>
      <c r="D71" s="375" t="s">
        <v>4</v>
      </c>
      <c r="E71" s="170"/>
      <c r="F71" s="199">
        <v>305.14999999999998</v>
      </c>
    </row>
    <row r="72" spans="1:6" x14ac:dyDescent="0.2">
      <c r="A72" s="347">
        <v>14870</v>
      </c>
      <c r="B72" s="347" t="s">
        <v>205</v>
      </c>
      <c r="C72" s="347" t="s">
        <v>289</v>
      </c>
      <c r="D72" s="375" t="s">
        <v>1</v>
      </c>
      <c r="E72" s="170"/>
      <c r="F72" s="199">
        <v>459.81</v>
      </c>
    </row>
    <row r="73" spans="1:6" x14ac:dyDescent="0.2">
      <c r="A73" s="347">
        <v>14900</v>
      </c>
      <c r="B73" s="347" t="s">
        <v>206</v>
      </c>
      <c r="C73" s="347" t="s">
        <v>128</v>
      </c>
      <c r="D73" s="375" t="s">
        <v>3</v>
      </c>
      <c r="E73" s="170"/>
      <c r="F73" s="199">
        <v>444</v>
      </c>
    </row>
    <row r="74" spans="1:6" x14ac:dyDescent="0.2">
      <c r="A74" s="347">
        <v>14920</v>
      </c>
      <c r="B74" s="347" t="s">
        <v>207</v>
      </c>
      <c r="C74" s="347" t="s">
        <v>124</v>
      </c>
      <c r="D74" s="375" t="s">
        <v>1</v>
      </c>
      <c r="E74" s="170"/>
      <c r="F74" s="199">
        <v>396</v>
      </c>
    </row>
    <row r="75" spans="1:6" x14ac:dyDescent="0.2">
      <c r="A75" s="347">
        <v>14950</v>
      </c>
      <c r="B75" s="347" t="s">
        <v>208</v>
      </c>
      <c r="C75" s="347" t="s">
        <v>141</v>
      </c>
      <c r="D75" s="375" t="s">
        <v>1</v>
      </c>
      <c r="E75" s="170"/>
      <c r="F75" s="199">
        <v>390</v>
      </c>
    </row>
    <row r="76" spans="1:6" x14ac:dyDescent="0.2">
      <c r="A76" s="347">
        <v>15050</v>
      </c>
      <c r="B76" s="347" t="s">
        <v>209</v>
      </c>
      <c r="C76" s="347" t="s">
        <v>162</v>
      </c>
      <c r="D76" s="375" t="s">
        <v>2</v>
      </c>
      <c r="E76" s="170"/>
      <c r="F76" s="199">
        <v>494.95</v>
      </c>
    </row>
    <row r="77" spans="1:6" x14ac:dyDescent="0.2">
      <c r="A77" s="347">
        <v>15240</v>
      </c>
      <c r="B77" s="347" t="s">
        <v>179</v>
      </c>
      <c r="C77" s="347" t="s">
        <v>290</v>
      </c>
      <c r="D77" s="375" t="s">
        <v>4</v>
      </c>
      <c r="E77" s="170"/>
      <c r="F77" s="199">
        <v>432</v>
      </c>
    </row>
    <row r="78" spans="1:6" x14ac:dyDescent="0.2">
      <c r="A78" s="347">
        <v>15270</v>
      </c>
      <c r="B78" s="347" t="s">
        <v>211</v>
      </c>
      <c r="C78" s="347" t="s">
        <v>289</v>
      </c>
      <c r="D78" s="375" t="s">
        <v>1</v>
      </c>
      <c r="E78" s="170"/>
      <c r="F78" s="199">
        <v>284</v>
      </c>
    </row>
    <row r="79" spans="1:6" x14ac:dyDescent="0.2">
      <c r="A79" s="347">
        <v>15300</v>
      </c>
      <c r="B79" s="347" t="s">
        <v>212</v>
      </c>
      <c r="C79" s="347" t="s">
        <v>124</v>
      </c>
      <c r="D79" s="375" t="s">
        <v>1</v>
      </c>
      <c r="E79" s="170"/>
      <c r="F79" s="199">
        <v>440</v>
      </c>
    </row>
    <row r="80" spans="1:6" x14ac:dyDescent="0.2">
      <c r="A80" s="347">
        <v>15350</v>
      </c>
      <c r="B80" s="347" t="s">
        <v>213</v>
      </c>
      <c r="C80" s="347" t="s">
        <v>189</v>
      </c>
      <c r="D80" s="375" t="s">
        <v>3</v>
      </c>
      <c r="E80" s="170"/>
      <c r="F80" s="199">
        <v>356</v>
      </c>
    </row>
    <row r="81" spans="1:6" x14ac:dyDescent="0.2">
      <c r="A81" s="347">
        <v>15520</v>
      </c>
      <c r="B81" s="347" t="s">
        <v>214</v>
      </c>
      <c r="C81" s="347" t="s">
        <v>711</v>
      </c>
      <c r="D81" s="375" t="s">
        <v>1</v>
      </c>
      <c r="E81" s="170"/>
      <c r="F81" s="199">
        <v>239</v>
      </c>
    </row>
    <row r="82" spans="1:6" x14ac:dyDescent="0.2">
      <c r="A82" s="347">
        <v>15560</v>
      </c>
      <c r="B82" s="347" t="s">
        <v>194</v>
      </c>
      <c r="C82" s="347" t="s">
        <v>716</v>
      </c>
      <c r="D82" s="375" t="s">
        <v>1</v>
      </c>
      <c r="E82" s="170"/>
      <c r="F82" s="199">
        <v>132</v>
      </c>
    </row>
    <row r="83" spans="1:6" x14ac:dyDescent="0.2">
      <c r="A83" s="347">
        <v>15650</v>
      </c>
      <c r="B83" s="347" t="s">
        <v>215</v>
      </c>
      <c r="C83" s="347" t="s">
        <v>162</v>
      </c>
      <c r="D83" s="375" t="s">
        <v>4</v>
      </c>
      <c r="E83" s="170"/>
      <c r="F83" s="199">
        <v>390</v>
      </c>
    </row>
    <row r="84" spans="1:6" x14ac:dyDescent="0.2">
      <c r="A84" s="347">
        <v>15700</v>
      </c>
      <c r="B84" s="347" t="s">
        <v>216</v>
      </c>
      <c r="C84" s="347" t="s">
        <v>290</v>
      </c>
      <c r="D84" s="375" t="s">
        <v>4</v>
      </c>
      <c r="E84" s="170"/>
      <c r="F84" s="199">
        <v>543</v>
      </c>
    </row>
    <row r="85" spans="1:6" x14ac:dyDescent="0.2">
      <c r="A85" s="347">
        <v>15750</v>
      </c>
      <c r="B85" s="347" t="s">
        <v>217</v>
      </c>
      <c r="C85" s="347" t="s">
        <v>124</v>
      </c>
      <c r="D85" s="375" t="s">
        <v>1</v>
      </c>
      <c r="E85" s="170"/>
      <c r="F85" s="199">
        <v>320</v>
      </c>
    </row>
    <row r="86" spans="1:6" x14ac:dyDescent="0.2">
      <c r="A86" s="347">
        <v>15800</v>
      </c>
      <c r="B86" s="347" t="s">
        <v>218</v>
      </c>
      <c r="C86" s="347" t="s">
        <v>716</v>
      </c>
      <c r="D86" s="375" t="s">
        <v>1</v>
      </c>
      <c r="E86" s="170"/>
      <c r="F86" s="199">
        <v>210</v>
      </c>
    </row>
    <row r="87" spans="1:6" x14ac:dyDescent="0.2">
      <c r="A87" s="347">
        <v>15850</v>
      </c>
      <c r="B87" s="347" t="s">
        <v>219</v>
      </c>
      <c r="C87" s="347" t="s">
        <v>289</v>
      </c>
      <c r="D87" s="375" t="s">
        <v>1</v>
      </c>
      <c r="E87" s="170"/>
      <c r="F87" s="199">
        <v>375</v>
      </c>
    </row>
    <row r="88" spans="1:6" x14ac:dyDescent="0.2">
      <c r="A88" s="347">
        <v>15900</v>
      </c>
      <c r="B88" s="347" t="s">
        <v>220</v>
      </c>
      <c r="C88" s="347" t="s">
        <v>162</v>
      </c>
      <c r="D88" s="375" t="s">
        <v>2</v>
      </c>
      <c r="E88" s="170"/>
      <c r="F88" s="199">
        <v>347.91</v>
      </c>
    </row>
    <row r="89" spans="1:6" x14ac:dyDescent="0.2">
      <c r="A89" s="347">
        <v>15950</v>
      </c>
      <c r="B89" s="347" t="s">
        <v>221</v>
      </c>
      <c r="C89" s="347" t="s">
        <v>189</v>
      </c>
      <c r="D89" s="375" t="s">
        <v>3</v>
      </c>
      <c r="E89" s="170"/>
      <c r="F89" s="199">
        <v>370</v>
      </c>
    </row>
    <row r="90" spans="1:6" x14ac:dyDescent="0.2">
      <c r="A90" s="347">
        <v>15990</v>
      </c>
      <c r="B90" s="347" t="s">
        <v>210</v>
      </c>
      <c r="C90" s="347"/>
      <c r="D90" s="375" t="s">
        <v>3</v>
      </c>
      <c r="E90" s="170"/>
      <c r="F90" s="199">
        <v>405</v>
      </c>
    </row>
    <row r="91" spans="1:6" x14ac:dyDescent="0.2">
      <c r="A91" s="347">
        <v>16100</v>
      </c>
      <c r="B91" s="347" t="s">
        <v>222</v>
      </c>
      <c r="C91" s="347" t="s">
        <v>289</v>
      </c>
      <c r="D91" s="375" t="s">
        <v>1</v>
      </c>
      <c r="E91" s="170"/>
      <c r="F91" s="199">
        <v>210</v>
      </c>
    </row>
    <row r="92" spans="1:6" x14ac:dyDescent="0.2">
      <c r="A92" s="347">
        <v>16150</v>
      </c>
      <c r="B92" s="347" t="s">
        <v>223</v>
      </c>
      <c r="C92" s="347" t="s">
        <v>289</v>
      </c>
      <c r="D92" s="375" t="s">
        <v>1</v>
      </c>
      <c r="E92" s="170"/>
      <c r="F92" s="199">
        <v>408</v>
      </c>
    </row>
    <row r="93" spans="1:6" x14ac:dyDescent="0.2">
      <c r="A93" s="347">
        <v>16200</v>
      </c>
      <c r="B93" s="347" t="s">
        <v>225</v>
      </c>
      <c r="C93" s="347" t="s">
        <v>289</v>
      </c>
      <c r="D93" s="375" t="s">
        <v>1</v>
      </c>
      <c r="E93" s="170"/>
      <c r="F93" s="199">
        <v>410</v>
      </c>
    </row>
    <row r="94" spans="1:6" x14ac:dyDescent="0.2">
      <c r="A94" s="347">
        <v>16260</v>
      </c>
      <c r="B94" s="347" t="s">
        <v>226</v>
      </c>
      <c r="C94" s="347" t="s">
        <v>128</v>
      </c>
      <c r="D94" s="375" t="s">
        <v>3</v>
      </c>
      <c r="E94" s="170"/>
      <c r="F94" s="199">
        <v>415.6</v>
      </c>
    </row>
    <row r="95" spans="1:6" x14ac:dyDescent="0.2">
      <c r="A95" s="347">
        <v>16350</v>
      </c>
      <c r="B95" s="347" t="s">
        <v>227</v>
      </c>
      <c r="C95" s="347" t="s">
        <v>128</v>
      </c>
      <c r="D95" s="375" t="s">
        <v>3</v>
      </c>
      <c r="E95" s="170"/>
      <c r="F95" s="199">
        <v>399</v>
      </c>
    </row>
    <row r="96" spans="1:6" x14ac:dyDescent="0.2">
      <c r="A96" s="347">
        <v>16380</v>
      </c>
      <c r="B96" s="347" t="s">
        <v>186</v>
      </c>
      <c r="C96" s="347" t="s">
        <v>290</v>
      </c>
      <c r="D96" s="375" t="s">
        <v>4</v>
      </c>
      <c r="E96" s="170"/>
      <c r="F96" s="199">
        <v>447</v>
      </c>
    </row>
    <row r="97" spans="1:6" x14ac:dyDescent="0.2">
      <c r="A97" s="347">
        <v>16400</v>
      </c>
      <c r="B97" s="347" t="s">
        <v>228</v>
      </c>
      <c r="C97" s="347" t="s">
        <v>162</v>
      </c>
      <c r="D97" s="375" t="s">
        <v>2</v>
      </c>
      <c r="E97" s="170"/>
      <c r="F97" s="199">
        <v>418</v>
      </c>
    </row>
    <row r="98" spans="1:6" x14ac:dyDescent="0.2">
      <c r="A98" s="347">
        <v>16490</v>
      </c>
      <c r="B98" s="347" t="s">
        <v>224</v>
      </c>
      <c r="C98" s="347" t="s">
        <v>713</v>
      </c>
      <c r="D98" s="375" t="s">
        <v>1</v>
      </c>
      <c r="E98" s="170"/>
      <c r="F98" s="199">
        <v>319</v>
      </c>
    </row>
    <row r="99" spans="1:6" x14ac:dyDescent="0.2">
      <c r="A99" s="347">
        <v>16550</v>
      </c>
      <c r="B99" s="347" t="s">
        <v>229</v>
      </c>
      <c r="C99" s="347" t="s">
        <v>126</v>
      </c>
      <c r="D99" s="375" t="s">
        <v>3</v>
      </c>
      <c r="E99" s="12"/>
      <c r="F99" s="199">
        <v>567.85</v>
      </c>
    </row>
    <row r="100" spans="1:6" x14ac:dyDescent="0.2">
      <c r="A100" s="347">
        <v>16610</v>
      </c>
      <c r="B100" s="347" t="s">
        <v>230</v>
      </c>
      <c r="C100" s="347" t="s">
        <v>130</v>
      </c>
      <c r="D100" s="375" t="s">
        <v>4</v>
      </c>
      <c r="E100" s="170"/>
      <c r="F100" s="199">
        <v>564</v>
      </c>
    </row>
    <row r="101" spans="1:6" x14ac:dyDescent="0.2">
      <c r="A101" s="347">
        <v>16700</v>
      </c>
      <c r="B101" s="347" t="s">
        <v>231</v>
      </c>
      <c r="C101" s="347" t="s">
        <v>189</v>
      </c>
      <c r="D101" s="375" t="s">
        <v>3</v>
      </c>
      <c r="E101" s="170"/>
      <c r="F101" s="199">
        <v>432</v>
      </c>
    </row>
    <row r="102" spans="1:6" x14ac:dyDescent="0.2">
      <c r="A102" s="347">
        <v>16900</v>
      </c>
      <c r="B102" s="347" t="s">
        <v>232</v>
      </c>
      <c r="C102" s="347" t="s">
        <v>287</v>
      </c>
      <c r="D102" s="375" t="s">
        <v>2</v>
      </c>
      <c r="E102" s="170"/>
      <c r="F102" s="199">
        <v>420</v>
      </c>
    </row>
    <row r="103" spans="1:6" x14ac:dyDescent="0.2">
      <c r="A103" s="347">
        <v>16950</v>
      </c>
      <c r="B103" s="347" t="s">
        <v>233</v>
      </c>
      <c r="C103" s="347" t="s">
        <v>287</v>
      </c>
      <c r="D103" s="375" t="s">
        <v>2</v>
      </c>
      <c r="E103" s="170"/>
      <c r="F103" s="199">
        <v>343</v>
      </c>
    </row>
    <row r="104" spans="1:6" x14ac:dyDescent="0.2">
      <c r="A104" s="347">
        <v>17000</v>
      </c>
      <c r="B104" s="347" t="s">
        <v>234</v>
      </c>
      <c r="C104" s="347" t="s">
        <v>162</v>
      </c>
      <c r="D104" s="375" t="s">
        <v>4</v>
      </c>
      <c r="E104" s="170"/>
      <c r="F104" s="199">
        <v>440</v>
      </c>
    </row>
    <row r="105" spans="1:6" x14ac:dyDescent="0.2">
      <c r="A105" s="347">
        <v>17040</v>
      </c>
      <c r="B105" s="347" t="s">
        <v>146</v>
      </c>
      <c r="C105" s="347" t="s">
        <v>713</v>
      </c>
      <c r="D105" s="375" t="s">
        <v>1</v>
      </c>
      <c r="E105" s="170"/>
      <c r="F105" s="199">
        <v>491</v>
      </c>
    </row>
    <row r="106" spans="1:6" x14ac:dyDescent="0.2">
      <c r="A106" s="347">
        <v>17080</v>
      </c>
      <c r="B106" s="347" t="s">
        <v>241</v>
      </c>
      <c r="C106" s="347" t="s">
        <v>141</v>
      </c>
      <c r="D106" s="375" t="s">
        <v>1</v>
      </c>
      <c r="E106" s="170"/>
      <c r="F106" s="199">
        <v>377</v>
      </c>
    </row>
    <row r="107" spans="1:6" x14ac:dyDescent="0.2">
      <c r="A107" s="347">
        <v>17100</v>
      </c>
      <c r="B107" s="347" t="s">
        <v>235</v>
      </c>
      <c r="C107" s="347"/>
      <c r="D107" s="375" t="s">
        <v>3</v>
      </c>
      <c r="E107" s="170"/>
      <c r="F107" s="199">
        <v>740</v>
      </c>
    </row>
    <row r="108" spans="1:6" x14ac:dyDescent="0.2">
      <c r="A108" s="347">
        <v>17150</v>
      </c>
      <c r="B108" s="347" t="s">
        <v>236</v>
      </c>
      <c r="C108" s="347" t="s">
        <v>126</v>
      </c>
      <c r="D108" s="375" t="s">
        <v>3</v>
      </c>
      <c r="E108" s="170"/>
      <c r="F108" s="199">
        <v>456.3</v>
      </c>
    </row>
    <row r="109" spans="1:6" x14ac:dyDescent="0.2">
      <c r="A109" s="347">
        <v>17200</v>
      </c>
      <c r="B109" s="347" t="s">
        <v>237</v>
      </c>
      <c r="C109" s="347" t="s">
        <v>126</v>
      </c>
      <c r="D109" s="375" t="s">
        <v>3</v>
      </c>
      <c r="E109" s="170"/>
      <c r="F109" s="199">
        <v>436</v>
      </c>
    </row>
    <row r="110" spans="1:6" x14ac:dyDescent="0.2">
      <c r="A110" s="347">
        <v>17310</v>
      </c>
      <c r="B110" s="347" t="s">
        <v>238</v>
      </c>
      <c r="C110" s="347" t="s">
        <v>124</v>
      </c>
      <c r="D110" s="375" t="s">
        <v>1</v>
      </c>
      <c r="E110" s="170"/>
      <c r="F110" s="199">
        <v>306</v>
      </c>
    </row>
    <row r="111" spans="1:6" x14ac:dyDescent="0.2">
      <c r="A111" s="347">
        <v>17350</v>
      </c>
      <c r="B111" s="347" t="s">
        <v>239</v>
      </c>
      <c r="C111" s="347" t="s">
        <v>141</v>
      </c>
      <c r="D111" s="375" t="s">
        <v>1</v>
      </c>
      <c r="E111" s="170"/>
      <c r="F111" s="199">
        <v>227.8</v>
      </c>
    </row>
    <row r="112" spans="1:6" x14ac:dyDescent="0.2">
      <c r="A112" s="347">
        <v>17400</v>
      </c>
      <c r="B112" s="347" t="s">
        <v>240</v>
      </c>
      <c r="C112" s="347" t="s">
        <v>124</v>
      </c>
      <c r="D112" s="375" t="s">
        <v>1</v>
      </c>
      <c r="E112" s="170"/>
      <c r="F112" s="199">
        <v>356</v>
      </c>
    </row>
    <row r="113" spans="1:6" x14ac:dyDescent="0.2">
      <c r="A113" s="347">
        <v>17420</v>
      </c>
      <c r="B113" s="347" t="s">
        <v>135</v>
      </c>
      <c r="C113" s="347" t="s">
        <v>128</v>
      </c>
      <c r="D113" s="375" t="s">
        <v>3</v>
      </c>
      <c r="E113" s="170"/>
      <c r="F113" s="199">
        <v>465</v>
      </c>
    </row>
    <row r="114" spans="1:6" x14ac:dyDescent="0.2">
      <c r="A114" s="347">
        <v>17550</v>
      </c>
      <c r="B114" s="347" t="s">
        <v>242</v>
      </c>
      <c r="C114" s="347" t="s">
        <v>130</v>
      </c>
      <c r="D114" s="375" t="s">
        <v>4</v>
      </c>
      <c r="E114" s="170"/>
      <c r="F114" s="199">
        <v>366.9</v>
      </c>
    </row>
    <row r="115" spans="1:6" x14ac:dyDescent="0.2">
      <c r="A115" s="347">
        <v>17620</v>
      </c>
      <c r="B115" s="347" t="s">
        <v>243</v>
      </c>
      <c r="C115" s="347" t="s">
        <v>162</v>
      </c>
      <c r="D115" s="375" t="s">
        <v>4</v>
      </c>
      <c r="E115" s="170"/>
      <c r="F115" s="199">
        <v>564.29999999999995</v>
      </c>
    </row>
    <row r="116" spans="1:6" x14ac:dyDescent="0.2">
      <c r="A116" s="347">
        <v>17640</v>
      </c>
      <c r="B116" s="347" t="s">
        <v>244</v>
      </c>
      <c r="C116" s="347" t="s">
        <v>713</v>
      </c>
      <c r="D116" s="375" t="s">
        <v>1</v>
      </c>
      <c r="E116" s="170"/>
      <c r="F116" s="199">
        <v>443</v>
      </c>
    </row>
    <row r="117" spans="1:6" x14ac:dyDescent="0.2">
      <c r="A117" s="347">
        <v>17650</v>
      </c>
      <c r="B117" s="347" t="s">
        <v>245</v>
      </c>
      <c r="C117" s="347" t="s">
        <v>124</v>
      </c>
      <c r="D117" s="375" t="s">
        <v>1</v>
      </c>
      <c r="E117" s="170"/>
      <c r="F117" s="199">
        <v>342</v>
      </c>
    </row>
    <row r="118" spans="1:6" x14ac:dyDescent="0.2">
      <c r="A118" s="347">
        <v>17750</v>
      </c>
      <c r="B118" s="347" t="s">
        <v>246</v>
      </c>
      <c r="C118" s="347" t="s">
        <v>141</v>
      </c>
      <c r="D118" s="375" t="s">
        <v>1</v>
      </c>
      <c r="E118" s="170"/>
      <c r="F118" s="199">
        <v>345</v>
      </c>
    </row>
    <row r="119" spans="1:6" x14ac:dyDescent="0.2">
      <c r="A119" s="347">
        <v>17850</v>
      </c>
      <c r="B119" s="347" t="s">
        <v>247</v>
      </c>
      <c r="C119" s="347" t="s">
        <v>124</v>
      </c>
      <c r="D119" s="375" t="s">
        <v>1</v>
      </c>
      <c r="E119" s="170"/>
      <c r="F119" s="199">
        <v>501</v>
      </c>
    </row>
    <row r="120" spans="1:6" x14ac:dyDescent="0.2">
      <c r="A120" s="347">
        <v>17900</v>
      </c>
      <c r="B120" s="347" t="s">
        <v>248</v>
      </c>
      <c r="C120" s="347" t="s">
        <v>289</v>
      </c>
      <c r="D120" s="375" t="s">
        <v>1</v>
      </c>
      <c r="E120" s="170"/>
      <c r="F120" s="199">
        <v>485</v>
      </c>
    </row>
    <row r="121" spans="1:6" x14ac:dyDescent="0.2">
      <c r="A121" s="347">
        <v>17950</v>
      </c>
      <c r="B121" s="347" t="s">
        <v>249</v>
      </c>
      <c r="C121" s="347" t="s">
        <v>289</v>
      </c>
      <c r="D121" s="375" t="s">
        <v>1</v>
      </c>
      <c r="E121" s="170"/>
      <c r="F121" s="199">
        <v>278</v>
      </c>
    </row>
    <row r="122" spans="1:6" x14ac:dyDescent="0.2">
      <c r="A122" s="347">
        <v>18020</v>
      </c>
      <c r="B122" s="347" t="s">
        <v>250</v>
      </c>
      <c r="C122" s="347" t="s">
        <v>289</v>
      </c>
      <c r="D122" s="375" t="s">
        <v>1</v>
      </c>
      <c r="E122" s="170"/>
      <c r="F122" s="199">
        <v>345</v>
      </c>
    </row>
    <row r="123" spans="1:6" x14ac:dyDescent="0.2">
      <c r="A123" s="347">
        <v>18050</v>
      </c>
      <c r="B123" s="347" t="s">
        <v>251</v>
      </c>
      <c r="C123" s="347" t="s">
        <v>126</v>
      </c>
      <c r="D123" s="375" t="s">
        <v>3</v>
      </c>
      <c r="E123" s="170"/>
      <c r="F123" s="199">
        <v>548</v>
      </c>
    </row>
    <row r="124" spans="1:6" x14ac:dyDescent="0.2">
      <c r="A124" s="347">
        <v>18100</v>
      </c>
      <c r="B124" s="347" t="s">
        <v>252</v>
      </c>
      <c r="C124" s="347" t="s">
        <v>289</v>
      </c>
      <c r="D124" s="375" t="s">
        <v>1</v>
      </c>
      <c r="E124" s="170"/>
      <c r="F124" s="199">
        <v>292</v>
      </c>
    </row>
    <row r="125" spans="1:6" x14ac:dyDescent="0.2">
      <c r="A125" s="347">
        <v>18200</v>
      </c>
      <c r="B125" s="347" t="s">
        <v>253</v>
      </c>
      <c r="C125" s="347" t="s">
        <v>711</v>
      </c>
      <c r="D125" s="375" t="s">
        <v>1</v>
      </c>
      <c r="E125" s="170"/>
      <c r="F125" s="199">
        <v>225</v>
      </c>
    </row>
    <row r="126" spans="1:6" x14ac:dyDescent="0.2">
      <c r="A126" s="347">
        <v>18230</v>
      </c>
      <c r="B126" s="347" t="s">
        <v>286</v>
      </c>
      <c r="C126" s="347" t="s">
        <v>289</v>
      </c>
      <c r="D126" s="375" t="s">
        <v>1</v>
      </c>
      <c r="E126" s="170"/>
      <c r="F126" s="199">
        <v>378</v>
      </c>
    </row>
    <row r="127" spans="1:6" x14ac:dyDescent="0.2">
      <c r="A127" s="347">
        <v>18250</v>
      </c>
      <c r="B127" s="347" t="s">
        <v>254</v>
      </c>
      <c r="C127" s="347" t="s">
        <v>189</v>
      </c>
      <c r="D127" s="375" t="s">
        <v>3</v>
      </c>
      <c r="E127" s="170"/>
      <c r="F127" s="199">
        <v>530</v>
      </c>
    </row>
    <row r="128" spans="1:6" x14ac:dyDescent="0.2">
      <c r="A128" s="347">
        <v>18350</v>
      </c>
      <c r="B128" s="347" t="s">
        <v>255</v>
      </c>
      <c r="C128" s="347" t="s">
        <v>287</v>
      </c>
      <c r="D128" s="375" t="s">
        <v>2</v>
      </c>
      <c r="E128" s="170"/>
      <c r="F128" s="199">
        <v>422</v>
      </c>
    </row>
    <row r="129" spans="1:6" x14ac:dyDescent="0.2">
      <c r="A129" s="347">
        <v>18400</v>
      </c>
      <c r="B129" s="347" t="s">
        <v>256</v>
      </c>
      <c r="C129" s="347" t="s">
        <v>155</v>
      </c>
      <c r="D129" s="375" t="s">
        <v>4</v>
      </c>
      <c r="E129" s="170"/>
      <c r="F129" s="199">
        <v>541</v>
      </c>
    </row>
    <row r="130" spans="1:6" x14ac:dyDescent="0.2">
      <c r="A130" s="347">
        <v>18450</v>
      </c>
      <c r="B130" s="347" t="s">
        <v>257</v>
      </c>
      <c r="C130" s="347" t="s">
        <v>287</v>
      </c>
      <c r="D130" s="375" t="s">
        <v>2</v>
      </c>
      <c r="E130" s="170"/>
      <c r="F130" s="199">
        <v>411</v>
      </c>
    </row>
    <row r="131" spans="1:6" x14ac:dyDescent="0.2">
      <c r="A131" s="347">
        <v>18500</v>
      </c>
      <c r="B131" s="347" t="s">
        <v>258</v>
      </c>
      <c r="C131" s="347" t="s">
        <v>126</v>
      </c>
      <c r="D131" s="375" t="s">
        <v>3</v>
      </c>
      <c r="E131" s="170"/>
      <c r="F131" s="199">
        <v>523.04999999999995</v>
      </c>
    </row>
    <row r="132" spans="1:6" x14ac:dyDescent="0.2">
      <c r="A132" s="347">
        <v>18710</v>
      </c>
      <c r="B132" s="347" t="s">
        <v>259</v>
      </c>
      <c r="C132" s="347" t="s">
        <v>713</v>
      </c>
      <c r="D132" s="375" t="s">
        <v>1</v>
      </c>
      <c r="E132" s="170"/>
      <c r="F132" s="199">
        <v>397</v>
      </c>
    </row>
    <row r="134" spans="1:6" x14ac:dyDescent="0.2">
      <c r="F134" s="385"/>
    </row>
  </sheetData>
  <hyperlinks>
    <hyperlink ref="D62" location="'2009-10'!A160" display="Bottom" xr:uid="{00000000-0004-0000-0A00-000000000000}"/>
  </hyperlinks>
  <printOptions horizontalCentered="1"/>
  <pageMargins left="0.25" right="0.25" top="0.75" bottom="0.75" header="0.3" footer="0.3"/>
  <pageSetup paperSize="9" fitToHeight="0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E69BC9FF4EDF54BB82AF070AD39618B" ma:contentTypeVersion="13" ma:contentTypeDescription="Create a new document." ma:contentTypeScope="" ma:versionID="709e1205839d319cf7465544b282dddc">
  <xsd:schema xmlns:xsd="http://www.w3.org/2001/XMLSchema" xmlns:xs="http://www.w3.org/2001/XMLSchema" xmlns:p="http://schemas.microsoft.com/office/2006/metadata/properties" xmlns:ns3="718833ff-de55-45cc-aad7-2ad81d64a5ba" xmlns:ns4="773c1dca-5d82-4e13-a3b8-3c09746fdbdc" targetNamespace="http://schemas.microsoft.com/office/2006/metadata/properties" ma:root="true" ma:fieldsID="e68ba7ccc59f2ab9d8e62165501f902e" ns3:_="" ns4:_="">
    <xsd:import namespace="718833ff-de55-45cc-aad7-2ad81d64a5ba"/>
    <xsd:import namespace="773c1dca-5d82-4e13-a3b8-3c09746fdbdc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DateTaken" minOccurs="0"/>
                <xsd:element ref="ns4:MediaServiceOCR" minOccurs="0"/>
                <xsd:element ref="ns4:MediaServiceLocation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8833ff-de55-45cc-aad7-2ad81d64a5b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3c1dca-5d82-4e13-a3b8-3c09746fdbd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6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49B5572-FCFC-4107-B8A7-90CF0CED47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8833ff-de55-45cc-aad7-2ad81d64a5ba"/>
    <ds:schemaRef ds:uri="773c1dca-5d82-4e13-a3b8-3c09746fdb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F7AE4D7-33E2-44DE-97F4-628553487A5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7524754-B5E0-4928-8673-16CAE8CE7AFD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773c1dca-5d82-4e13-a3b8-3c09746fdbdc"/>
    <ds:schemaRef ds:uri="718833ff-de55-45cc-aad7-2ad81d64a5ba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17</vt:i4>
      </vt:variant>
    </vt:vector>
  </HeadingPairs>
  <TitlesOfParts>
    <vt:vector size="28" baseType="lpstr">
      <vt:lpstr>App 1-Services</vt:lpstr>
      <vt:lpstr>App 2-Totals</vt:lpstr>
      <vt:lpstr>App 3-Recycling Rate</vt:lpstr>
      <vt:lpstr>App 4-Recyclables</vt:lpstr>
      <vt:lpstr>App 5-Organics</vt:lpstr>
      <vt:lpstr>App 6-Residual Waste</vt:lpstr>
      <vt:lpstr>App 7-Household and Capita</vt:lpstr>
      <vt:lpstr>App 8-Bin Size and Frequency</vt:lpstr>
      <vt:lpstr>App 8a - Rec Materials Acepted</vt:lpstr>
      <vt:lpstr>App 9-AWT</vt:lpstr>
      <vt:lpstr>App 10-DWMC</vt:lpstr>
      <vt:lpstr>'App 10-DWMC'!Print_Area</vt:lpstr>
      <vt:lpstr>'App 1-Services'!Print_Area</vt:lpstr>
      <vt:lpstr>'App 2-Totals'!Print_Area</vt:lpstr>
      <vt:lpstr>'App 3-Recycling Rate'!Print_Area</vt:lpstr>
      <vt:lpstr>'App 4-Recyclables'!Print_Area</vt:lpstr>
      <vt:lpstr>'App 5-Organics'!Print_Area</vt:lpstr>
      <vt:lpstr>'App 6-Residual Waste'!Print_Area</vt:lpstr>
      <vt:lpstr>'App 7-Household and Capita'!Print_Area</vt:lpstr>
      <vt:lpstr>'App 8-Bin Size and Frequency'!Print_Area</vt:lpstr>
      <vt:lpstr>'App 10-DWMC'!Print_Titles</vt:lpstr>
      <vt:lpstr>'App 1-Services'!Print_Titles</vt:lpstr>
      <vt:lpstr>'App 3-Recycling Rate'!Print_Titles</vt:lpstr>
      <vt:lpstr>'App 4-Recyclables'!Print_Titles</vt:lpstr>
      <vt:lpstr>'App 5-Organics'!Print_Titles</vt:lpstr>
      <vt:lpstr>'App 6-Residual Waste'!Print_Titles</vt:lpstr>
      <vt:lpstr>'App 7-Household and Capita'!Print_Titles</vt:lpstr>
      <vt:lpstr>'App 8-Bin Size and Frequency'!Print_Titles</vt:lpstr>
    </vt:vector>
  </TitlesOfParts>
  <Company>Office of Environment and Heritage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Ron White</dc:creator>
  <cp:lastModifiedBy>Jan Stevens</cp:lastModifiedBy>
  <cp:lastPrinted>2019-05-30T01:28:08Z</cp:lastPrinted>
  <dcterms:created xsi:type="dcterms:W3CDTF">2014-12-11T00:49:17Z</dcterms:created>
  <dcterms:modified xsi:type="dcterms:W3CDTF">2021-02-08T03:48:28Z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0x0101007E69BC9FF4EDF54BB82AF070AD39618B</vt:lpwstr>
  </property>
</Properties>
</file>